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700" tabRatio="840" firstSheet="1" activeTab="1"/>
  </bookViews>
  <sheets>
    <sheet name="Title" sheetId="23" state="hidden" r:id="rId1"/>
    <sheet name="НЭВН" sheetId="3" r:id="rId2"/>
    <sheet name="НЭВН нап." sheetId="25" r:id="rId3"/>
    <sheet name="КЭВН" sheetId="47" r:id="rId4"/>
    <sheet name="ПЭВН" sheetId="24" r:id="rId5"/>
    <sheet name="ГПВН" sheetId="27" r:id="rId6"/>
    <sheet name="Котлы эл." sheetId="41" r:id="rId7"/>
    <sheet name="Печать Заказа" sheetId="4" state="hidden" r:id="rId8"/>
    <sheet name="Сток" sheetId="43" state="hidden" r:id="rId9"/>
    <sheet name="Значки" sheetId="37" state="hidden" r:id="rId10"/>
  </sheets>
  <definedNames>
    <definedName name="_2GO">#REF!</definedName>
    <definedName name="_xlnm._FilterDatabase" localSheetId="5" hidden="1">ГПВН!#REF!</definedName>
    <definedName name="_xlnm._FilterDatabase" localSheetId="6" hidden="1">'Котлы эл.'!#REF!</definedName>
    <definedName name="_xlnm._FilterDatabase" localSheetId="3" hidden="1">КЭВН!$A$5:$A$5</definedName>
    <definedName name="_xlnm._FilterDatabase" localSheetId="1" hidden="1">НЭВН!$A$4:$AC$311</definedName>
    <definedName name="_xlnm._FilterDatabase" localSheetId="2" hidden="1">'НЭВН нап.'!$A$6:$AC$6</definedName>
    <definedName name="_xlnm._FilterDatabase" localSheetId="7" hidden="1">'Печать Заказа'!$A$3:$AD$636</definedName>
    <definedName name="_xlnm._FilterDatabase" localSheetId="4" hidden="1">ПЭВН!#REF!</definedName>
    <definedName name="AKVO">НЭВН!$C$159</definedName>
    <definedName name="ALTO_Wi_Fi">#REF!</definedName>
    <definedName name="AMBER">ПЭВН!$C$65</definedName>
    <definedName name="ARIS">НЭВН!$C$98</definedName>
    <definedName name="ARTFLOW">ПЭВН!#REF!</definedName>
    <definedName name="AUGA">НЭВН!$C$176</definedName>
    <definedName name="AUGA_Wi_Fi">НЭВН!$C$176</definedName>
    <definedName name="AXIOMA_Wi_Fi">#REF!</definedName>
    <definedName name="BALANCE">ПЭВН!$C$27</definedName>
    <definedName name="BASIC">ГПВН!$C$40</definedName>
    <definedName name="BASIC_PRO">ГПВН!$C$34</definedName>
    <definedName name="BAZOOKA">#REF!</definedName>
    <definedName name="BELLAGIO">#REF!</definedName>
    <definedName name="BLITZ___IBL">НЭВН!$C$244</definedName>
    <definedName name="BONO_Wi_Fi">НЭВН!$C$6</definedName>
    <definedName name="BOSS_12_Wi_Fi">'Котлы эл.'!$C$12</definedName>
    <definedName name="BRAVO">НЭВН!#REF!</definedName>
    <definedName name="BRAVO_Wi_Fi">НЭВН!#REF!</definedName>
    <definedName name="BRICK">#REF!</definedName>
    <definedName name="BRUNI">ПЭВН!$C$71</definedName>
    <definedName name="BS">КЭВН!#REF!</definedName>
    <definedName name="CADORNA">#REF!</definedName>
    <definedName name="CERAMIC">НЭВН!$C$125</definedName>
    <definedName name="CHAMPION_FLOOR___ER_F" localSheetId="3">КЭВН!#REF!</definedName>
    <definedName name="CHAMPION_FLOOR___ER_F">'НЭВН нап.'!#REF!</definedName>
    <definedName name="CHAMPION_TITANIUMHEAT">НЭВН!$C$217</definedName>
    <definedName name="CHAMPION_TITANIUMHEAT___ER" localSheetId="3">КЭВН!#REF!</definedName>
    <definedName name="CHAMPION_TITANIUMHEAT___ER">'НЭВН нап.'!$C$19</definedName>
    <definedName name="CHIEF">ПЭВН!#REF!</definedName>
    <definedName name="CIRCLE">НЭВН!$C$207</definedName>
    <definedName name="Circle_50_V_Slim_newprice_30.01">'Печать Заказа'!$139:$141</definedName>
    <definedName name="CITY">ПЭВН!#REF!</definedName>
    <definedName name="CLEVER">НЭВН!#REF!</definedName>
    <definedName name="COLORME" localSheetId="3">#REF!</definedName>
    <definedName name="COLORME">#REF!</definedName>
    <definedName name="COMBI_INOX___IRP__combi" localSheetId="3">КЭВН!$C$9</definedName>
    <definedName name="COMBI_INOX___IRP__combi">'НЭВН нап.'!#REF!</definedName>
    <definedName name="COMBI_INOX_PRO___IRP__combi__PRO" localSheetId="3">КЭВН!$C$5</definedName>
    <definedName name="COMBI_INOX_PRO___IRP__combi__PRO">'НЭВН нап.'!#REF!</definedName>
    <definedName name="COMETA">'Котлы эл.'!$C$5</definedName>
    <definedName name="COMETA_24">'Котлы эл.'!$C$20</definedName>
    <definedName name="CORA">ПЭВН!$C$74</definedName>
    <definedName name="CORUNNA">ПЭВН!#REF!</definedName>
    <definedName name="COSMO_E">#REF!</definedName>
    <definedName name="COSMO_M">#REF!</definedName>
    <definedName name="COZY">#REF!</definedName>
    <definedName name="Cube_Wi_Fi">#REF!</definedName>
    <definedName name="DATEO">#REF!</definedName>
    <definedName name="DAY">НЭВН!$C$291</definedName>
    <definedName name="DION">НЭВН!$C$119</definedName>
    <definedName name="dLina_U">#REF!</definedName>
    <definedName name="dLine_newprice_30.01">'Печать Заказа'!$442:$444</definedName>
    <definedName name="DOGMA">НЭВН!$C$46</definedName>
    <definedName name="DOLCI">#REF!</definedName>
    <definedName name="DORIO">#REF!</definedName>
    <definedName name="DOUBLE">НЭВН!$C$58</definedName>
    <definedName name="DREAM">НЭВН!#REF!</definedName>
    <definedName name="DRIFT">НЭВН!#REF!</definedName>
    <definedName name="Drift_7">НЭВН!#REF!</definedName>
    <definedName name="DUOMO">#REF!</definedName>
    <definedName name="ECO" localSheetId="3">НЭВН!#REF!</definedName>
    <definedName name="ECO">НЭВН!#REF!</definedName>
    <definedName name="ECO_D">ГПВН!$C$57</definedName>
    <definedName name="ECO_GD">ГПВН!$C$51</definedName>
    <definedName name="ECO_PRO">ГПВН!$C$48</definedName>
    <definedName name="EDISSON_E_20_D__Black">ГПВН!$C$60</definedName>
    <definedName name="EDISSON_F_20_D__silver">ГПВН!$C$27</definedName>
    <definedName name="EDISSON_H_20_DL__сжиженный_газ">ГПВН!$C$47</definedName>
    <definedName name="EDISSON_S1000UB">#REF!</definedName>
    <definedName name="EDISSON_Solar_NEW_Price">'Печать Заказа'!$55:$58</definedName>
    <definedName name="EDISSON_Viva_3500">#REF!</definedName>
    <definedName name="EMERALD">ГПВН!$C$14</definedName>
    <definedName name="ERBA">#REF!</definedName>
    <definedName name="ESPEJO">#REF!</definedName>
    <definedName name="ETALON_E1000UE">#REF!</definedName>
    <definedName name="ETALON_Y_10_I">'Печать Заказа'!#REF!</definedName>
    <definedName name="ETERNA" localSheetId="6">НЭВН!#REF!</definedName>
    <definedName name="ETERNA" localSheetId="3">НЭВН!#REF!</definedName>
    <definedName name="ETERNA">НЭВН!#REF!</definedName>
    <definedName name="EUROELITE" localSheetId="6">'Котлы эл.'!#REF!</definedName>
    <definedName name="EUROELITE">#REF!</definedName>
    <definedName name="FLAT">НЭВН!$C$73</definedName>
    <definedName name="Flat_Combi">КЭВН!$C$31</definedName>
    <definedName name="FLAT_PLUS___IF" localSheetId="6">НЭВН!#REF!</definedName>
    <definedName name="FLAT_PLUS___IF" localSheetId="3">НЭВН!#REF!</definedName>
    <definedName name="FLAT_PLUS___IF">НЭВН!#REF!</definedName>
    <definedName name="FLAT_PLUS_PRO___IF__pro_____НОВИНКА">НЭВН!$C$32</definedName>
    <definedName name="FOKUS">ПЭВН!$C$53</definedName>
    <definedName name="FORA">НЭВН!$C$26</definedName>
    <definedName name="FORA_PRO_Wi_Fi">НЭВН!$C$12</definedName>
    <definedName name="FORMA_E">#REF!</definedName>
    <definedName name="FORMA_M">#REF!</definedName>
    <definedName name="FORTUNA">#REF!</definedName>
    <definedName name="FRAME_E">#REF!</definedName>
    <definedName name="FRAME_E_Wi_Fi">#REF!</definedName>
    <definedName name="FRAME_M">#REF!</definedName>
    <definedName name="FREYA">ГПВН!$C$11</definedName>
    <definedName name="FUSION">НЭВН!$C$169</definedName>
    <definedName name="GARANTERM_Eco_30_V">#REF!</definedName>
    <definedName name="GARANTERM_GTI_30_V">#REF!</definedName>
    <definedName name="GARANTERM_GTN__30_V">#REF!</definedName>
    <definedName name="GARANTERM_GTR_30_V">#REF!</definedName>
    <definedName name="GENOVA">#REF!</definedName>
    <definedName name="GIRO">НЭВН!$C$212</definedName>
    <definedName name="GOLF">НЭВН!$C$250</definedName>
    <definedName name="GRAND">ГПВН!#REF!</definedName>
    <definedName name="GRAND_ECO">ГПВН!$C$37</definedName>
    <definedName name="GRAND_PRO">ГПВН!$C$5</definedName>
    <definedName name="GRANJA_Wi_Fi">#REF!</definedName>
    <definedName name="GRETA">#REF!</definedName>
    <definedName name="GRIFFON">#REF!</definedName>
    <definedName name="GRIZZLY">'Котлы эл.'!#REF!</definedName>
    <definedName name="Grizzly1">'Котлы эл.'!#REF!</definedName>
    <definedName name="HIT_PRO___H__pro_____НОВИНКА">НЭВН!$C$302</definedName>
    <definedName name="HITCH">ПЭВН!$C$40</definedName>
    <definedName name="HOPE">НЭВН!$C$182</definedName>
    <definedName name="Hotty">ПЭВН!$C$59</definedName>
    <definedName name="HUDSON">ПЭВН!$C$9</definedName>
    <definedName name="HYGGE">#REF!</definedName>
    <definedName name="id">НЭВН!#REF!</definedName>
    <definedName name="ID_PRO" localSheetId="3">НЭВН!#REF!</definedName>
    <definedName name="ID_PRO">НЭВН!#REF!</definedName>
    <definedName name="ID_PRO_Wi_Fi">НЭВН!#REF!</definedName>
    <definedName name="IDA">#REF!</definedName>
    <definedName name="Ida_1">#REF!</definedName>
    <definedName name="IF_PRO_Wi_Fi">НЭВН!$C$18</definedName>
    <definedName name="INOX_CASK___IC_____НОВИНКА">НЭВН!$C$256</definedName>
    <definedName name="ION_SL">#REF!</definedName>
    <definedName name="ION_SL_10">#REF!</definedName>
    <definedName name="IRP_300">КЭВН!$8:$8</definedName>
    <definedName name="IVAR">ПЭВН!#REF!</definedName>
    <definedName name="JAM">ПЭВН!#REF!</definedName>
    <definedName name="KELPIE">'НЭВН нап.'!$C$14</definedName>
    <definedName name="KING">НЭВН!$C$85</definedName>
    <definedName name="KINGSTON_E">#REF!</definedName>
    <definedName name="KINGSTON_M">#REF!</definedName>
    <definedName name="KREDO">КЭВН!$C$25</definedName>
    <definedName name="LANZA_new_m">ПЭВН!#REF!</definedName>
    <definedName name="LECCO">#REF!</definedName>
    <definedName name="LIGA_PRO">НЭВН!$C$40</definedName>
    <definedName name="LIMA_Wi_Fi">НЭВН!$C$135</definedName>
    <definedName name="LODI">НЭВН!$C$277</definedName>
    <definedName name="LUMMI">#REF!</definedName>
    <definedName name="M_SMART___MS____НОВИНКА">НЭВН!$C$73</definedName>
    <definedName name="M_SMART_PRO___MS_PRO">НЭВН!#REF!</definedName>
    <definedName name="MANANA">#REF!</definedName>
    <definedName name="MENTA">#REF!</definedName>
    <definedName name="menta_1">#REF!</definedName>
    <definedName name="MERA">НЭВН!$C$262</definedName>
    <definedName name="MINI">ПЭВН!#REF!</definedName>
    <definedName name="MINIou">НЭВН!$C$285</definedName>
    <definedName name="MINTA">НЭВН!$C$104</definedName>
    <definedName name="MIRA">#REF!</definedName>
    <definedName name="MIRROR">НЭВН!$C$110</definedName>
    <definedName name="MONSA">#REF!</definedName>
    <definedName name="MUSE">#REF!</definedName>
    <definedName name="NERO">#REF!</definedName>
    <definedName name="NIXEN">КЭВН!$C$19</definedName>
    <definedName name="nIXEN_NEW">НЭВН!#REF!</definedName>
    <definedName name="NJORD">#REF!</definedName>
    <definedName name="njord_1">#REF!</definedName>
    <definedName name="NOBEL___N">НЭВН!$C$270</definedName>
    <definedName name="NORD">ПЭВН!$C$62</definedName>
    <definedName name="NOVA____НОВИНКА">НЭВН!$C$200</definedName>
    <definedName name="OBERON">ПЭВН!$C$19</definedName>
    <definedName name="OCTAGON_Wi_Fi">#REF!</definedName>
    <definedName name="OMNIA">НЭВН!#REF!</definedName>
    <definedName name="ONYX">ПЭВН!$C$36</definedName>
    <definedName name="OPTIMA">НЭВН!#REF!</definedName>
    <definedName name="OPTIMA_Wi_Fi">НЭВН!#REF!</definedName>
    <definedName name="ORIGIN">НЭВН!$C$229</definedName>
    <definedName name="OSCAR">ПЭВН!$C$87</definedName>
    <definedName name="PARMA">#REF!</definedName>
    <definedName name="PIOLA">#REF!</definedName>
    <definedName name="PLAZMA">ГПВН!#REF!</definedName>
    <definedName name="PLUS">НЭВН!#REF!</definedName>
    <definedName name="PLUS_pushka">#REF!</definedName>
    <definedName name="POLO_1500M">#REF!</definedName>
    <definedName name="POLO_2000M">#REF!</definedName>
    <definedName name="PORTELLO">#REF!</definedName>
    <definedName name="PRONTO_Black">#REF!</definedName>
    <definedName name="PRONTO_White">#REF!</definedName>
    <definedName name="PULSAR" localSheetId="3">НЭВН!#REF!</definedName>
    <definedName name="PULSAR">НЭВН!#REF!</definedName>
    <definedName name="RIO">ПЭВН!$C$68</definedName>
    <definedName name="RUBY">ПЭВН!$C$47</definedName>
    <definedName name="RUNA">ПЭВН!$C$56</definedName>
    <definedName name="SAFEDRY____НОВИНКА">НЭВН!#REF!</definedName>
    <definedName name="SAFEDRY___ERD">НЭВН!#REF!</definedName>
    <definedName name="SAN_24L">#REF!</definedName>
    <definedName name="SENSOR">ГПВН!$C$21</definedName>
    <definedName name="SENSOR_ART">ГПВН!$C$17</definedName>
    <definedName name="SESTO">#REF!</definedName>
    <definedName name="SIRIUS">#REF!</definedName>
    <definedName name="SKIF">'Котлы эл.'!#REF!</definedName>
    <definedName name="SKYLINE">НЭВН!#REF!</definedName>
    <definedName name="SMART">НЭВН!$C$140</definedName>
    <definedName name="SMARTLINE">НЭВН!#REF!</definedName>
    <definedName name="SOLAR_NEW">НЭВН!$C$79</definedName>
    <definedName name="SOLO">НЭВН!$C$146</definedName>
    <definedName name="SONNE">'Котлы эл.'!$C$8</definedName>
    <definedName name="SPACE">НЭВН!#REF!</definedName>
    <definedName name="SPIRIT">#REF!</definedName>
    <definedName name="SPORT">#REF!</definedName>
    <definedName name="SPOT_M">#REF!</definedName>
    <definedName name="STELS">#REF!</definedName>
    <definedName name="STERN">'Котлы эл.'!$C$16</definedName>
    <definedName name="STORM">#REF!</definedName>
    <definedName name="SURF__НОВИНКА">ПЭВН!$C$82</definedName>
    <definedName name="SURF_PLUS____НОВИНКА" localSheetId="3">ПЭВН!#REF!</definedName>
    <definedName name="SURF_PLUS____НОВИНКА">ПЭВН!#REF!</definedName>
    <definedName name="Tesla">'Котлы эл.'!#REF!</definedName>
    <definedName name="TESORO">ПЭВН!$C$44</definedName>
    <definedName name="THERMEX_Bravo_30">#REF!</definedName>
    <definedName name="THERMEX_ER_100_F">'Печать Заказа'!#REF!</definedName>
    <definedName name="THERMEX_ESS_30_V_Silverheat">#REF!</definedName>
    <definedName name="THERMEX_G_28_D_Pearl_white">ГПВН!#REF!</definedName>
    <definedName name="THERMEX_GIRO_150">#REF!</definedName>
    <definedName name="THERMEX_H_10_O_над__11">'Печать Заказа'!#REF!</definedName>
    <definedName name="THERMEX_IBL_10_U">НЭВН!$C$248</definedName>
    <definedName name="THERMEX_ID_30_V__pro">#REF!</definedName>
    <definedName name="THERMEX_IR_150_V" localSheetId="3">КЭВН!#REF!</definedName>
    <definedName name="THERMEX_IR_150_V">'НЭВН нап.'!$C$7</definedName>
    <definedName name="THERMEX_IRP_300_F">'НЭВН нап.'!$C$13</definedName>
    <definedName name="THERMEX_MK_50_H">НЭВН!$C$70</definedName>
    <definedName name="THERMEX_MS_30_V">#REF!</definedName>
    <definedName name="THERMEX_Nixen_150_F_PRICE">'Печать Заказа'!#REF!</definedName>
    <definedName name="THERMEX_Optima_30">#REF!</definedName>
    <definedName name="Thermex_PLUS">#REF!</definedName>
    <definedName name="THERMEX_Sonne_12_Wi_Fi__White">'Котлы эл.'!$C$10</definedName>
    <definedName name="THERMEX_Surf_Plus_4500">#REF!</definedName>
    <definedName name="THERMEX_T_20_D__Black">ГПВН!$C$32</definedName>
    <definedName name="THERMEX_T_20_D__Silver_Grey">ГПВН!$C$31</definedName>
    <definedName name="THERMEX_T_26_D">ГПВН!$C$33</definedName>
    <definedName name="THERMEX_Topflow_Pro_24000">ПЭВН!$C$8</definedName>
    <definedName name="THERMEX_Trend_4500">ПЭВН!$C$25</definedName>
    <definedName name="THERMEX_Trend_6000">ПЭВН!$C$26</definedName>
    <definedName name="THERMO">НЭВН!$C$193</definedName>
    <definedName name="TION">ГПВН!$C$28</definedName>
    <definedName name="TION_PRO">ГПВН!$C$8</definedName>
    <definedName name="TON">ПЭВН!$C$50</definedName>
    <definedName name="TOP">#REF!</definedName>
    <definedName name="TOPFLOW____НОВИНКА">ПЭВН!$C$13</definedName>
    <definedName name="TOPFLOW_PRO____НОВИНКА">ПЭВН!$C$5</definedName>
    <definedName name="TOR_M">#REF!</definedName>
    <definedName name="TREND">ПЭВН!$C$23</definedName>
    <definedName name="URBAN">ПЭВН!#REF!</definedName>
    <definedName name="V">#REF!</definedName>
    <definedName name="V_1.5">#REF!</definedName>
    <definedName name="VARENNA">#REF!</definedName>
    <definedName name="VARENNA_M">#REF!</definedName>
    <definedName name="VEGA" localSheetId="3">#REF!</definedName>
    <definedName name="VEGA">#REF!</definedName>
    <definedName name="VENTOLA">#REF!</definedName>
    <definedName name="VETRO">ПЭВН!$C$92</definedName>
    <definedName name="VICTORY">НЭВН!#REF!</definedName>
    <definedName name="VIVA" localSheetId="3">ПЭВН!#REF!</definedName>
    <definedName name="VIVA">ПЭВН!#REF!</definedName>
    <definedName name="VIVERN">#REF!</definedName>
    <definedName name="VOX">ПЭВН!$C$78</definedName>
    <definedName name="XANTUS" localSheetId="6">'Котлы эл.'!#REF!</definedName>
    <definedName name="XANTUS">#REF!</definedName>
    <definedName name="YOGA">ПЭВН!#REF!</definedName>
    <definedName name="YONA">НЭВН!$C$299</definedName>
    <definedName name="YOUTH">#REF!</definedName>
    <definedName name="ZULU">НЭВН!$C$312</definedName>
    <definedName name="АкцияКЭВН">КЭВН!$B$4</definedName>
    <definedName name="Анод_защитный_THERMEX_450_21_M8_10">#REF!</definedName>
    <definedName name="АТТ_ER_50_V">#REF!</definedName>
    <definedName name="Воздухоочистители">#REF!</definedName>
    <definedName name="Все_изменения">'Печать Заказа'!$L$3</definedName>
    <definedName name="газ">ГПВН!$B$4</definedName>
    <definedName name="Газовые_проточные_водонагреватели">#REF!</definedName>
    <definedName name="главная">Title!$G$2</definedName>
    <definedName name="ГПВН">ГПВН!$C$4</definedName>
    <definedName name="Дымоход" localSheetId="6">'Котлы эл.'!#REF!</definedName>
    <definedName name="Дымоход">#REF!</definedName>
    <definedName name="Дымоход_коаксиальный_60_100_для_газового_котла_THERMEX" localSheetId="6">'Котлы эл.'!#REF!</definedName>
    <definedName name="Дымоход_коаксиальный_60_100_для_газового_котла_THERMEX">#REF!</definedName>
    <definedName name="_xlnm.Print_Titles" localSheetId="5">ГПВН!$1:$3</definedName>
    <definedName name="_xlnm.Print_Titles" localSheetId="6">'Котлы эл.'!$1:$3</definedName>
    <definedName name="_xlnm.Print_Titles" localSheetId="3">КЭВН!$1:$3</definedName>
    <definedName name="_xlnm.Print_Titles" localSheetId="1">НЭВН!$1:$3</definedName>
    <definedName name="_xlnm.Print_Titles" localSheetId="2">'НЭВН нап.'!$1:$3</definedName>
    <definedName name="_xlnm.Print_Titles" localSheetId="4">ПЭВН!$1:$3</definedName>
    <definedName name="Запчасти">#REF!</definedName>
    <definedName name="Запчасти_">#REF!</definedName>
    <definedName name="Запчасти_REDRING___распродажа" localSheetId="6">#REF!</definedName>
    <definedName name="Запчасти_REDRING___распродажа" localSheetId="3">#REF!</definedName>
    <definedName name="Запчасти_REDRING___распродажа">#REF!</definedName>
    <definedName name="Изм.">'Печать Заказа'!$L$3</definedName>
    <definedName name="ИК_обогреватели">#REF!</definedName>
    <definedName name="Клапан_предохранительный_THERMEX_1_2___7_бар__с_ручкой__блистер">#REF!</definedName>
    <definedName name="Конвекторы">#REF!</definedName>
    <definedName name="Кран">ПЭВН!$C$43</definedName>
    <definedName name="монтажные_наборы">#REF!</definedName>
    <definedName name="Монтажные_наборы_для_НЭВН__ПЭВН">#REF!</definedName>
    <definedName name="Нагревательный_элемент_ТЭН_EDISSON_RCF_48_мм_1_5_кВт_230_В_М6_ТТ_10_мм_нерж._гнездо">#REF!</definedName>
    <definedName name="Нагревательный_элемент_ТЭН_EDISSON_RCF_48_мм_1_5_кВт_230_В_М6_ТТ_8_мм_нерж._гнездо">#REF!</definedName>
    <definedName name="Нагревательный_элемент_ТЭН_EDISSON_RF_64_мм_0_7_кВт_230_В_М4_нерж._штекер">#REF!</definedName>
    <definedName name="Нагревательный_элемент_ТЭН_EDISSON_RF_64_мм_1_3_кВт_230_В_М4_2ТТ_8_10_мм_нерж._штекер">#REF!</definedName>
    <definedName name="Нагревательный_элемент_ТЭН_EDISSON_RF_64_мм_2_0_кВт_230_В_М4_2ТТ_8_10мм_нерж._под_винт">#REF!</definedName>
    <definedName name="Нагревательный_элемент_ТЭН_EDISSON_RF_64_мм_2_0_кВт_230_В_М4_2ТТ_8_10мм_нерж._под_штекер">#REF!</definedName>
    <definedName name="Нагревательный_элемент_ТЭН_THERMEX_RCF_48_мм__1_5_кВт_230_В_М6_ТТ_8_мм_медь_гнездо">#REF!</definedName>
    <definedName name="Нагревательный_элемент_ТЭН_THERMEX_RCF_48_мм_1_5_кВт_230_В_М6_ТТ_10_мм_медь_гнездо">#REF!</definedName>
    <definedName name="Нагревательный_элемент_ТЭН_THERMEX_RF_64_мм_2_0_кВт_230_В_2ТТ_8_10_мм_медь_под_винт">#REF!</definedName>
    <definedName name="Нагревательный_элемент_ТЭН_THERMEX_RF_64_мм_2_0_кВт_230_В_2ТТ_8_10_мм_медь_штекер">#REF!</definedName>
    <definedName name="Наименование">НЭВН!$D$33:$E$33</definedName>
    <definedName name="Насосные_станции">#REF!</definedName>
    <definedName name="НЭВН">НЭВН!$C$4</definedName>
    <definedName name="_xlnm.Print_Area" localSheetId="0">Title!$A$1:$M$180</definedName>
    <definedName name="_xlnm.Print_Area" localSheetId="5">ГПВН!$B$1:$R$61</definedName>
    <definedName name="_xlnm.Print_Area" localSheetId="6">'Котлы эл.'!$A$1:$R$22</definedName>
    <definedName name="_xlnm.Print_Area" localSheetId="3">КЭВН!$A$1:$R$42</definedName>
    <definedName name="_xlnm.Print_Area" localSheetId="1">НЭВН!$B$1:$R$320</definedName>
    <definedName name="_xlnm.Print_Area" localSheetId="2">'НЭВН нап.'!$A$1:$R$40</definedName>
    <definedName name="_xlnm.Print_Area" localSheetId="4">ПЭВН!$B$1:$R$103</definedName>
    <definedName name="Панель_управления_THERMEX_в_сборе_с_тэном_6_кВт">#REF!</definedName>
    <definedName name="Печать_заказа">'Печать Заказа'!$A$2</definedName>
    <definedName name="Печать_заказа_">'Печать Заказа'!$A$2</definedName>
    <definedName name="Подводка_гибкая_для_воды_FF_1_2_THERMEX__0.5м">#REF!</definedName>
    <definedName name="Радиаторы_отопления">#REF!</definedName>
    <definedName name="распродажа">#REF!</definedName>
    <definedName name="Распродажа_">#REF!</definedName>
    <definedName name="Ремкомплект_THERMEX_">#REF!</definedName>
    <definedName name="Ремкомплект_THERMEX_0_7___1_3___М4_для_водонагревателя">#REF!</definedName>
    <definedName name="Сменные_картриджы_фильтров_для_защиты_от_накипи">#REF!</definedName>
    <definedName name="Сплит_системы">#REF!</definedName>
    <definedName name="Старая_цена">'Печать Заказа'!$K$3</definedName>
    <definedName name="Термостаты">#REF!</definedName>
    <definedName name="Термосы">#REF!</definedName>
    <definedName name="трех" localSheetId="3">НЭВН!#REF!</definedName>
    <definedName name="трех">НЭВН!#REF!</definedName>
    <definedName name="Трехходовой_клапан">#REF!</definedName>
    <definedName name="треххх">#REF!</definedName>
    <definedName name="ТЭНы">#REF!</definedName>
    <definedName name="Увлажнители_воздуха">#REF!</definedName>
    <definedName name="УЗО_THERMEX_16А_универсальное">#REF!</definedName>
    <definedName name="Уплотнительная_прокладка_1_2__EDISSON__комплект_2_шт.">#REF!</definedName>
    <definedName name="фильтр">#REF!</definedName>
    <definedName name="Фильтры_для_защиты_от_накипи">#REF!</definedName>
    <definedName name="Эл._полотенцесушители">#REF!</definedName>
    <definedName name="Эл.полотенцесуш">#REF!</definedName>
    <definedName name="Электрические_конвекторы">#REF!</definedName>
    <definedName name="Электрические_накопительные_водонагреватели_большого_объема">'НЭВН нап.'!$B$4</definedName>
    <definedName name="Электрические_накопительные_водонагреватели_плоской_формы">НЭВН!$B$4</definedName>
    <definedName name="Электрические_накопительные_комбинированные_водонагреватели_большого_объема">КЭВН!$B$4</definedName>
    <definedName name="Электрические_одноконтурные_котлы">'Котлы эл.'!$B$4</definedName>
    <definedName name="Электрические_проточные_водонагреватели_напорного_типа">ПЭВН!$B$4</definedName>
    <definedName name="Электрические_тепловые_пушки">#REF!</definedName>
    <definedName name="элкотлы">'Котлы эл.'!$B$4</definedName>
  </definedNames>
  <calcPr calcId="145621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73" i="3" l="1"/>
  <c r="L217" i="4" l="1"/>
  <c r="L218" i="4"/>
  <c r="L219" i="4"/>
  <c r="L313" i="4" l="1"/>
  <c r="L240" i="4" l="1"/>
  <c r="L241" i="4"/>
  <c r="L242" i="4"/>
  <c r="L243" i="4"/>
  <c r="L244" i="4"/>
  <c r="L239" i="4"/>
  <c r="L245" i="4"/>
  <c r="L246" i="4"/>
  <c r="L229" i="4"/>
  <c r="L231" i="4"/>
  <c r="L232" i="4"/>
  <c r="L233" i="4"/>
  <c r="L234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9" i="4"/>
  <c r="L180" i="4"/>
  <c r="L186" i="4"/>
  <c r="L187" i="4"/>
  <c r="L188" i="4"/>
  <c r="L189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20" i="4"/>
  <c r="L221" i="4"/>
  <c r="L222" i="4"/>
  <c r="L141" i="4"/>
  <c r="L142" i="4"/>
  <c r="L143" i="4"/>
  <c r="L144" i="4"/>
  <c r="L145" i="4"/>
  <c r="L146" i="4"/>
  <c r="L147" i="4"/>
  <c r="L148" i="4"/>
  <c r="L150" i="4"/>
  <c r="L151" i="4"/>
  <c r="L152" i="4"/>
  <c r="L134" i="4"/>
  <c r="L135" i="4"/>
  <c r="L139" i="4"/>
  <c r="L140" i="4"/>
  <c r="L114" i="4"/>
  <c r="L115" i="4"/>
  <c r="L116" i="4"/>
  <c r="L117" i="4"/>
  <c r="L113" i="4"/>
  <c r="L111" i="4"/>
  <c r="L99" i="4"/>
  <c r="L101" i="4"/>
  <c r="L102" i="4"/>
  <c r="L103" i="4"/>
  <c r="L104" i="4"/>
  <c r="L105" i="4"/>
  <c r="L106" i="4"/>
  <c r="L107" i="4"/>
  <c r="L92" i="4"/>
  <c r="L93" i="4"/>
  <c r="L94" i="4"/>
  <c r="L70" i="4"/>
  <c r="L69" i="4"/>
  <c r="L98" i="4"/>
  <c r="H451" i="4"/>
  <c r="H452" i="4"/>
  <c r="H453" i="4"/>
  <c r="G451" i="4"/>
  <c r="G452" i="4"/>
  <c r="G453" i="4"/>
  <c r="A451" i="4"/>
  <c r="C451" i="4" s="1"/>
  <c r="B451" i="4"/>
  <c r="A452" i="4"/>
  <c r="C452" i="4" s="1"/>
  <c r="B452" i="4"/>
  <c r="B453" i="4"/>
  <c r="A453" i="4"/>
  <c r="C453" i="4" s="1"/>
  <c r="L36" i="4" l="1"/>
  <c r="L634" i="4" l="1"/>
  <c r="L635" i="4"/>
  <c r="L636" i="4"/>
  <c r="L633" i="4"/>
  <c r="L56" i="4"/>
  <c r="L57" i="4"/>
  <c r="L58" i="4"/>
  <c r="L59" i="4"/>
  <c r="L60" i="4"/>
  <c r="L61" i="4"/>
  <c r="L62" i="4"/>
  <c r="L55" i="4"/>
  <c r="L43" i="4" l="1"/>
  <c r="L42" i="4"/>
  <c r="L41" i="4"/>
  <c r="L40" i="4"/>
  <c r="L50" i="4"/>
  <c r="L47" i="4"/>
  <c r="L49" i="4"/>
  <c r="L46" i="4"/>
  <c r="L45" i="4"/>
  <c r="L48" i="4"/>
  <c r="L44" i="4"/>
  <c r="L54" i="4"/>
  <c r="L53" i="4"/>
  <c r="L52" i="4"/>
  <c r="L51" i="4"/>
  <c r="L66" i="4"/>
  <c r="L65" i="4"/>
  <c r="L64" i="4"/>
  <c r="L68" i="4"/>
  <c r="L67" i="4"/>
  <c r="L74" i="4"/>
  <c r="L73" i="4"/>
  <c r="L72" i="4"/>
  <c r="L71" i="4"/>
  <c r="L80" i="4"/>
  <c r="L81" i="4"/>
  <c r="L78" i="4"/>
  <c r="L79" i="4"/>
  <c r="L76" i="4"/>
  <c r="L77" i="4"/>
  <c r="L75" i="4"/>
  <c r="L85" i="4"/>
  <c r="L84" i="4"/>
  <c r="L83" i="4"/>
  <c r="L82" i="4"/>
  <c r="L89" i="4"/>
  <c r="L88" i="4"/>
  <c r="L91" i="4"/>
  <c r="L87" i="4"/>
  <c r="L90" i="4"/>
  <c r="L86" i="4"/>
  <c r="L11" i="4" l="1"/>
  <c r="L10" i="4"/>
  <c r="L8" i="4"/>
  <c r="L15" i="4"/>
  <c r="L17" i="4"/>
  <c r="L14" i="4"/>
  <c r="L16" i="4"/>
  <c r="L13" i="4"/>
  <c r="L12" i="4"/>
  <c r="L27" i="4"/>
  <c r="L26" i="4"/>
  <c r="L25" i="4"/>
  <c r="L24" i="4"/>
  <c r="L31" i="4"/>
  <c r="L30" i="4"/>
  <c r="L28" i="4"/>
  <c r="L21" i="4"/>
  <c r="L20" i="4"/>
  <c r="L23" i="4"/>
  <c r="L19" i="4"/>
  <c r="L22" i="4"/>
  <c r="L18" i="4"/>
  <c r="L97" i="4"/>
  <c r="L96" i="4"/>
  <c r="L95" i="4"/>
  <c r="L35" i="4"/>
  <c r="L34" i="4"/>
  <c r="L33" i="4"/>
  <c r="L32" i="4"/>
  <c r="L39" i="4"/>
  <c r="L38" i="4"/>
  <c r="L37" i="4"/>
  <c r="B1" i="4" l="1"/>
  <c r="E187" i="4" l="1"/>
  <c r="E170" i="4"/>
  <c r="E169" i="4"/>
  <c r="E186" i="4"/>
  <c r="E195" i="4"/>
  <c r="E194" i="4"/>
  <c r="E193" i="4"/>
  <c r="E192" i="4"/>
  <c r="E191" i="4"/>
  <c r="E189" i="4"/>
  <c r="E190" i="4"/>
  <c r="E168" i="4"/>
  <c r="E188" i="4"/>
  <c r="E171" i="4"/>
  <c r="H388" i="4"/>
  <c r="G388" i="4"/>
  <c r="B388" i="4"/>
  <c r="A388" i="4"/>
  <c r="H343" i="4" l="1"/>
  <c r="H342" i="4"/>
  <c r="H341" i="4"/>
  <c r="H340" i="4"/>
  <c r="G343" i="4"/>
  <c r="G342" i="4"/>
  <c r="G341" i="4"/>
  <c r="G340" i="4"/>
  <c r="F343" i="4"/>
  <c r="F342" i="4"/>
  <c r="F341" i="4"/>
  <c r="F340" i="4"/>
  <c r="B343" i="4"/>
  <c r="B342" i="4"/>
  <c r="B341" i="4"/>
  <c r="B340" i="4"/>
  <c r="A343" i="4"/>
  <c r="C343" i="4" s="1"/>
  <c r="A342" i="4"/>
  <c r="C342" i="4" s="1"/>
  <c r="A341" i="4"/>
  <c r="C341" i="4" s="1"/>
  <c r="A340" i="4" l="1"/>
  <c r="C340" i="4" s="1"/>
  <c r="H234" i="4" l="1"/>
  <c r="H235" i="4"/>
  <c r="H233" i="4"/>
  <c r="G234" i="4"/>
  <c r="G235" i="4"/>
  <c r="G233" i="4"/>
  <c r="B234" i="4"/>
  <c r="B235" i="4"/>
  <c r="B233" i="4"/>
  <c r="A234" i="4"/>
  <c r="A235" i="4"/>
  <c r="A233" i="4"/>
  <c r="F29" i="47"/>
  <c r="C29" i="47"/>
  <c r="F28" i="47"/>
  <c r="C28" i="47"/>
  <c r="F27" i="47"/>
  <c r="C27" i="47"/>
  <c r="R27" i="47" l="1"/>
  <c r="R28" i="47"/>
  <c r="R29" i="47"/>
  <c r="Q17" i="47" l="1"/>
  <c r="Q18" i="47"/>
  <c r="Q16" i="47"/>
  <c r="Q12" i="47"/>
  <c r="E237" i="4" s="1"/>
  <c r="Q13" i="47"/>
  <c r="E238" i="4" s="1"/>
  <c r="Q11" i="47"/>
  <c r="E236" i="4" s="1"/>
  <c r="K224" i="4"/>
  <c r="K223" i="4"/>
  <c r="J3" i="3" l="1"/>
  <c r="H421" i="4" l="1"/>
  <c r="G421" i="4"/>
  <c r="B421" i="4"/>
  <c r="A421" i="4"/>
  <c r="C421" i="4" s="1"/>
  <c r="G64" i="4"/>
  <c r="G65" i="4"/>
  <c r="G66" i="4"/>
  <c r="G63" i="4"/>
  <c r="H64" i="4"/>
  <c r="H65" i="4"/>
  <c r="H66" i="4"/>
  <c r="H63" i="4"/>
  <c r="B64" i="4"/>
  <c r="B65" i="4"/>
  <c r="B66" i="4"/>
  <c r="B63" i="4"/>
  <c r="F94" i="3"/>
  <c r="F97" i="3" l="1"/>
  <c r="C97" i="3"/>
  <c r="A66" i="4" s="1"/>
  <c r="F96" i="3"/>
  <c r="C96" i="3"/>
  <c r="A65" i="4" s="1"/>
  <c r="F95" i="3"/>
  <c r="C95" i="3"/>
  <c r="A64" i="4" s="1"/>
  <c r="C94" i="3"/>
  <c r="A63" i="4" s="1"/>
  <c r="H387" i="4" l="1"/>
  <c r="H386" i="4"/>
  <c r="H385" i="4"/>
  <c r="G387" i="4"/>
  <c r="G386" i="4"/>
  <c r="G385" i="4"/>
  <c r="B387" i="4"/>
  <c r="B386" i="4"/>
  <c r="B385" i="4"/>
  <c r="A387" i="4"/>
  <c r="A386" i="4"/>
  <c r="A385" i="4"/>
  <c r="H347" i="4"/>
  <c r="H346" i="4"/>
  <c r="H345" i="4"/>
  <c r="G347" i="4"/>
  <c r="G346" i="4"/>
  <c r="G345" i="4"/>
  <c r="B347" i="4"/>
  <c r="B346" i="4"/>
  <c r="B345" i="4"/>
  <c r="A347" i="4"/>
  <c r="A346" i="4"/>
  <c r="A345" i="4"/>
  <c r="H634" i="4" l="1"/>
  <c r="H635" i="4"/>
  <c r="H636" i="4"/>
  <c r="H633" i="4"/>
  <c r="G634" i="4"/>
  <c r="G635" i="4"/>
  <c r="G636" i="4"/>
  <c r="G633" i="4"/>
  <c r="B634" i="4"/>
  <c r="B635" i="4"/>
  <c r="B636" i="4"/>
  <c r="B633" i="4"/>
  <c r="A634" i="4"/>
  <c r="A635" i="4"/>
  <c r="A636" i="4"/>
  <c r="A633" i="4"/>
  <c r="C635" i="4" l="1"/>
  <c r="C634" i="4"/>
  <c r="C633" i="4"/>
  <c r="C636" i="4"/>
  <c r="H29" i="4"/>
  <c r="H30" i="4"/>
  <c r="H31" i="4"/>
  <c r="H28" i="4"/>
  <c r="G29" i="4"/>
  <c r="G30" i="4"/>
  <c r="G31" i="4"/>
  <c r="G28" i="4"/>
  <c r="B29" i="4"/>
  <c r="B30" i="4"/>
  <c r="B31" i="4"/>
  <c r="B28" i="4"/>
  <c r="Q22" i="25" l="1"/>
  <c r="Q21" i="25"/>
  <c r="Q273" i="3" l="1"/>
  <c r="Q274" i="3"/>
  <c r="Q275" i="3"/>
  <c r="Q272" i="3"/>
  <c r="H72" i="4" l="1"/>
  <c r="H73" i="4"/>
  <c r="H74" i="4"/>
  <c r="H71" i="4"/>
  <c r="G72" i="4"/>
  <c r="G73" i="4"/>
  <c r="G74" i="4"/>
  <c r="G71" i="4"/>
  <c r="B72" i="4"/>
  <c r="B73" i="4"/>
  <c r="B74" i="4"/>
  <c r="B71" i="4"/>
  <c r="A72" i="4"/>
  <c r="A73" i="4"/>
  <c r="A74" i="4"/>
  <c r="A71" i="4"/>
  <c r="C103" i="3" l="1"/>
  <c r="A70" i="4" s="1"/>
  <c r="F103" i="3"/>
  <c r="C112" i="3"/>
  <c r="F112" i="3"/>
  <c r="C113" i="3"/>
  <c r="F113" i="3"/>
  <c r="C114" i="3"/>
  <c r="F114" i="3"/>
  <c r="C115" i="3"/>
  <c r="F115" i="3"/>
  <c r="C116" i="3"/>
  <c r="F116" i="3"/>
  <c r="C117" i="3"/>
  <c r="F117" i="3"/>
  <c r="G308" i="4" l="1"/>
  <c r="H308" i="4"/>
  <c r="G309" i="4"/>
  <c r="H309" i="4"/>
  <c r="G310" i="4"/>
  <c r="H310" i="4"/>
  <c r="G311" i="4"/>
  <c r="H311" i="4"/>
  <c r="G312" i="4"/>
  <c r="H312" i="4"/>
  <c r="G313" i="4"/>
  <c r="H313" i="4"/>
  <c r="G314" i="4"/>
  <c r="H314" i="4"/>
  <c r="B4" i="4" l="1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36" i="4"/>
  <c r="B37" i="4"/>
  <c r="B38" i="4"/>
  <c r="B39" i="4"/>
  <c r="B32" i="4"/>
  <c r="B33" i="4"/>
  <c r="B34" i="4"/>
  <c r="B35" i="4"/>
  <c r="A339" i="4" l="1"/>
  <c r="B339" i="4"/>
  <c r="G339" i="4"/>
  <c r="H339" i="4"/>
  <c r="H338" i="4"/>
  <c r="G338" i="4"/>
  <c r="B338" i="4"/>
  <c r="A338" i="4"/>
  <c r="J3" i="47" l="1"/>
  <c r="Q27" i="47" l="1"/>
  <c r="Q28" i="47"/>
  <c r="Q29" i="47"/>
  <c r="B309" i="4"/>
  <c r="A309" i="4"/>
  <c r="F10" i="27"/>
  <c r="C10" i="27"/>
  <c r="H509" i="4"/>
  <c r="G509" i="4"/>
  <c r="B509" i="4"/>
  <c r="A509" i="4"/>
  <c r="O29" i="47" l="1"/>
  <c r="E235" i="4"/>
  <c r="O28" i="47"/>
  <c r="E234" i="4"/>
  <c r="O27" i="47"/>
  <c r="E233" i="4"/>
  <c r="H298" i="4"/>
  <c r="G298" i="4"/>
  <c r="B298" i="4"/>
  <c r="A298" i="4"/>
  <c r="F36" i="27"/>
  <c r="C36" i="27"/>
  <c r="A503" i="4"/>
  <c r="B503" i="4"/>
  <c r="A504" i="4"/>
  <c r="B504" i="4"/>
  <c r="A505" i="4"/>
  <c r="B505" i="4"/>
  <c r="G503" i="4"/>
  <c r="H503" i="4"/>
  <c r="G504" i="4"/>
  <c r="H504" i="4"/>
  <c r="G505" i="4"/>
  <c r="H505" i="4"/>
  <c r="H502" i="4"/>
  <c r="G502" i="4"/>
  <c r="B502" i="4"/>
  <c r="A502" i="4"/>
  <c r="H303" i="4" l="1"/>
  <c r="G303" i="4"/>
  <c r="B303" i="4"/>
  <c r="A303" i="4"/>
  <c r="G406" i="4" l="1"/>
  <c r="H406" i="4"/>
  <c r="B406" i="4"/>
  <c r="A406" i="4"/>
  <c r="C279" i="4"/>
  <c r="C280" i="4"/>
  <c r="C281" i="4"/>
  <c r="C249" i="4"/>
  <c r="C250" i="4"/>
  <c r="C251" i="4"/>
  <c r="C252" i="4"/>
  <c r="C256" i="4"/>
  <c r="C247" i="4"/>
  <c r="C10" i="41"/>
  <c r="A33" i="4" l="1"/>
  <c r="A34" i="4"/>
  <c r="A35" i="4"/>
  <c r="G33" i="4"/>
  <c r="H33" i="4"/>
  <c r="G34" i="4"/>
  <c r="H34" i="4"/>
  <c r="G35" i="4"/>
  <c r="H35" i="4"/>
  <c r="H32" i="4"/>
  <c r="G32" i="4"/>
  <c r="A32" i="4"/>
  <c r="F51" i="3"/>
  <c r="C51" i="3"/>
  <c r="F50" i="3"/>
  <c r="C50" i="3"/>
  <c r="F49" i="3"/>
  <c r="C49" i="3"/>
  <c r="F48" i="3"/>
  <c r="C48" i="3"/>
  <c r="B391" i="4"/>
  <c r="H391" i="4" s="1"/>
  <c r="B390" i="4"/>
  <c r="G390" i="4" s="1"/>
  <c r="B389" i="4"/>
  <c r="G389" i="4" s="1"/>
  <c r="B384" i="4"/>
  <c r="H384" i="4" s="1"/>
  <c r="A391" i="4"/>
  <c r="A390" i="4"/>
  <c r="A389" i="4"/>
  <c r="A384" i="4"/>
  <c r="A352" i="4"/>
  <c r="B352" i="4"/>
  <c r="B351" i="4"/>
  <c r="A351" i="4"/>
  <c r="B350" i="4"/>
  <c r="A350" i="4"/>
  <c r="B349" i="4"/>
  <c r="A349" i="4"/>
  <c r="B348" i="4"/>
  <c r="A348" i="4"/>
  <c r="G264" i="4"/>
  <c r="H264" i="4"/>
  <c r="H263" i="4"/>
  <c r="G263" i="4"/>
  <c r="A264" i="4"/>
  <c r="B264" i="4"/>
  <c r="B263" i="4"/>
  <c r="A263" i="4"/>
  <c r="F22" i="24"/>
  <c r="C22" i="24"/>
  <c r="F21" i="24"/>
  <c r="C21" i="24"/>
  <c r="G240" i="4"/>
  <c r="H240" i="4"/>
  <c r="G241" i="4"/>
  <c r="H241" i="4"/>
  <c r="A240" i="4"/>
  <c r="B240" i="4"/>
  <c r="A241" i="4"/>
  <c r="B241" i="4"/>
  <c r="H239" i="4"/>
  <c r="G239" i="4"/>
  <c r="B239" i="4"/>
  <c r="A239" i="4"/>
  <c r="C263" i="4" l="1"/>
  <c r="C264" i="4"/>
  <c r="G384" i="4"/>
  <c r="G391" i="4"/>
  <c r="H390" i="4"/>
  <c r="H389" i="4"/>
  <c r="G455" i="4"/>
  <c r="H455" i="4"/>
  <c r="G456" i="4"/>
  <c r="H456" i="4"/>
  <c r="G457" i="4"/>
  <c r="H457" i="4"/>
  <c r="H454" i="4"/>
  <c r="G454" i="4"/>
  <c r="B455" i="4"/>
  <c r="B456" i="4"/>
  <c r="B457" i="4"/>
  <c r="B454" i="4"/>
  <c r="A454" i="4"/>
  <c r="A455" i="4"/>
  <c r="A456" i="4"/>
  <c r="A457" i="4"/>
  <c r="G414" i="4" l="1"/>
  <c r="H414" i="4"/>
  <c r="G415" i="4"/>
  <c r="H415" i="4"/>
  <c r="G416" i="4"/>
  <c r="H416" i="4"/>
  <c r="A414" i="4"/>
  <c r="B414" i="4"/>
  <c r="N414" i="4" s="1"/>
  <c r="A415" i="4"/>
  <c r="B415" i="4"/>
  <c r="N415" i="4" s="1"/>
  <c r="A416" i="4"/>
  <c r="B416" i="4"/>
  <c r="N416" i="4" s="1"/>
  <c r="H413" i="4"/>
  <c r="G413" i="4"/>
  <c r="B413" i="4"/>
  <c r="N413" i="4" s="1"/>
  <c r="A413" i="4"/>
  <c r="H435" i="4"/>
  <c r="H437" i="4"/>
  <c r="H436" i="4"/>
  <c r="H434" i="4"/>
  <c r="G435" i="4"/>
  <c r="G437" i="4"/>
  <c r="G436" i="4"/>
  <c r="G434" i="4"/>
  <c r="B434" i="4"/>
  <c r="N434" i="4" s="1"/>
  <c r="B435" i="4"/>
  <c r="N435" i="4" s="1"/>
  <c r="B436" i="4"/>
  <c r="N436" i="4" s="1"/>
  <c r="B437" i="4"/>
  <c r="N437" i="4" s="1"/>
  <c r="A435" i="4"/>
  <c r="A437" i="4"/>
  <c r="A436" i="4"/>
  <c r="A434" i="4"/>
  <c r="K13" i="23"/>
  <c r="C416" i="4" l="1"/>
  <c r="C414" i="4"/>
  <c r="C437" i="4"/>
  <c r="C436" i="4"/>
  <c r="C435" i="4"/>
  <c r="C415" i="4"/>
  <c r="C434" i="4"/>
  <c r="C413" i="4"/>
  <c r="H433" i="4"/>
  <c r="H432" i="4"/>
  <c r="G433" i="4"/>
  <c r="G432" i="4"/>
  <c r="B433" i="4"/>
  <c r="N433" i="4" s="1"/>
  <c r="B432" i="4"/>
  <c r="N432" i="4" s="1"/>
  <c r="A433" i="4"/>
  <c r="A432" i="4"/>
  <c r="K9" i="23"/>
  <c r="G283" i="4"/>
  <c r="H283" i="4"/>
  <c r="H282" i="4"/>
  <c r="G282" i="4"/>
  <c r="A283" i="4"/>
  <c r="B283" i="4"/>
  <c r="N283" i="4" s="1"/>
  <c r="B282" i="4"/>
  <c r="N282" i="4" s="1"/>
  <c r="A282" i="4"/>
  <c r="F81" i="24"/>
  <c r="C81" i="24"/>
  <c r="F80" i="24"/>
  <c r="C80" i="24"/>
  <c r="G109" i="4"/>
  <c r="H109" i="4"/>
  <c r="G110" i="4"/>
  <c r="H110" i="4"/>
  <c r="G111" i="4"/>
  <c r="H111" i="4"/>
  <c r="A109" i="4"/>
  <c r="B109" i="4"/>
  <c r="N109" i="4" s="1"/>
  <c r="A110" i="4"/>
  <c r="B110" i="4"/>
  <c r="N110" i="4" s="1"/>
  <c r="A111" i="4"/>
  <c r="B111" i="4"/>
  <c r="N111" i="4" s="1"/>
  <c r="H108" i="4"/>
  <c r="G108" i="4"/>
  <c r="B108" i="4"/>
  <c r="N108" i="4" s="1"/>
  <c r="A108" i="4"/>
  <c r="F164" i="3"/>
  <c r="C164" i="3"/>
  <c r="F163" i="3"/>
  <c r="C163" i="3"/>
  <c r="F162" i="3"/>
  <c r="C162" i="3"/>
  <c r="F161" i="3"/>
  <c r="C161" i="3"/>
  <c r="G36" i="4"/>
  <c r="H36" i="4"/>
  <c r="N36" i="4"/>
  <c r="A36" i="4"/>
  <c r="F54" i="3"/>
  <c r="C54" i="3"/>
  <c r="C433" i="4" l="1"/>
  <c r="C432" i="4"/>
  <c r="C283" i="4"/>
  <c r="C282" i="4"/>
  <c r="G409" i="4"/>
  <c r="H409" i="4"/>
  <c r="A409" i="4"/>
  <c r="B409" i="4"/>
  <c r="N409" i="4" s="1"/>
  <c r="H408" i="4"/>
  <c r="G408" i="4"/>
  <c r="B408" i="4"/>
  <c r="N408" i="4" s="1"/>
  <c r="A408" i="4"/>
  <c r="C15" i="41"/>
  <c r="C14" i="41"/>
  <c r="AA13" i="41"/>
  <c r="G628" i="4"/>
  <c r="H628" i="4"/>
  <c r="G629" i="4"/>
  <c r="H629" i="4"/>
  <c r="G630" i="4"/>
  <c r="H630" i="4"/>
  <c r="A628" i="4"/>
  <c r="B628" i="4"/>
  <c r="A629" i="4"/>
  <c r="B629" i="4"/>
  <c r="A630" i="4"/>
  <c r="B630" i="4"/>
  <c r="H473" i="4" l="1"/>
  <c r="H474" i="4"/>
  <c r="H475" i="4"/>
  <c r="H476" i="4"/>
  <c r="H477" i="4"/>
  <c r="H478" i="4"/>
  <c r="H472" i="4"/>
  <c r="G473" i="4"/>
  <c r="G474" i="4"/>
  <c r="G475" i="4"/>
  <c r="G476" i="4"/>
  <c r="G477" i="4"/>
  <c r="G478" i="4"/>
  <c r="G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B472" i="4"/>
  <c r="A472" i="4"/>
  <c r="H407" i="4" l="1"/>
  <c r="G407" i="4"/>
  <c r="B407" i="4"/>
  <c r="N407" i="4" s="1"/>
  <c r="A407" i="4"/>
  <c r="B311" i="4"/>
  <c r="B312" i="4"/>
  <c r="A311" i="4"/>
  <c r="A312" i="4"/>
  <c r="H324" i="4"/>
  <c r="G324" i="4"/>
  <c r="B324" i="4"/>
  <c r="A324" i="4"/>
  <c r="G169" i="4"/>
  <c r="H169" i="4"/>
  <c r="G170" i="4"/>
  <c r="H170" i="4"/>
  <c r="G171" i="4"/>
  <c r="H171" i="4"/>
  <c r="A169" i="4"/>
  <c r="B169" i="4"/>
  <c r="N169" i="4" s="1"/>
  <c r="A170" i="4"/>
  <c r="B170" i="4"/>
  <c r="N170" i="4" s="1"/>
  <c r="A171" i="4"/>
  <c r="B171" i="4"/>
  <c r="N171" i="4" s="1"/>
  <c r="H168" i="4"/>
  <c r="G168" i="4"/>
  <c r="B168" i="4"/>
  <c r="N168" i="4" s="1"/>
  <c r="A168" i="4"/>
  <c r="F31" i="27"/>
  <c r="F32" i="27"/>
  <c r="C31" i="27"/>
  <c r="C32" i="27"/>
  <c r="F60" i="27"/>
  <c r="C60" i="27"/>
  <c r="C11" i="41"/>
  <c r="AA9" i="41"/>
  <c r="F255" i="3"/>
  <c r="C255" i="3"/>
  <c r="F254" i="3"/>
  <c r="C254" i="3"/>
  <c r="F253" i="3"/>
  <c r="C253" i="3"/>
  <c r="F252" i="3"/>
  <c r="C252" i="3"/>
  <c r="N324" i="4" l="1"/>
  <c r="N312" i="4"/>
  <c r="N311" i="4"/>
  <c r="A5" i="4"/>
  <c r="N5" i="4"/>
  <c r="A6" i="4"/>
  <c r="N6" i="4"/>
  <c r="A7" i="4"/>
  <c r="N7" i="4"/>
  <c r="G5" i="4"/>
  <c r="H5" i="4"/>
  <c r="G6" i="4"/>
  <c r="H6" i="4"/>
  <c r="G7" i="4"/>
  <c r="H7" i="4"/>
  <c r="H4" i="4"/>
  <c r="G4" i="4"/>
  <c r="A4" i="4"/>
  <c r="F11" i="3"/>
  <c r="C11" i="3"/>
  <c r="F10" i="3"/>
  <c r="C10" i="3"/>
  <c r="F9" i="3"/>
  <c r="C9" i="3"/>
  <c r="F8" i="3"/>
  <c r="C8" i="3"/>
  <c r="C7" i="4" l="1"/>
  <c r="N4" i="4"/>
  <c r="H428" i="4"/>
  <c r="H429" i="4"/>
  <c r="H430" i="4"/>
  <c r="H431" i="4"/>
  <c r="H427" i="4"/>
  <c r="H423" i="4"/>
  <c r="H424" i="4"/>
  <c r="H425" i="4"/>
  <c r="H426" i="4"/>
  <c r="H422" i="4"/>
  <c r="G428" i="4"/>
  <c r="G429" i="4"/>
  <c r="G430" i="4"/>
  <c r="G431" i="4"/>
  <c r="G427" i="4"/>
  <c r="G423" i="4"/>
  <c r="G424" i="4"/>
  <c r="G425" i="4"/>
  <c r="G426" i="4"/>
  <c r="G422" i="4"/>
  <c r="B428" i="4"/>
  <c r="N428" i="4" s="1"/>
  <c r="B429" i="4"/>
  <c r="N429" i="4" s="1"/>
  <c r="B430" i="4"/>
  <c r="N430" i="4" s="1"/>
  <c r="B431" i="4"/>
  <c r="N431" i="4" s="1"/>
  <c r="B427" i="4"/>
  <c r="N427" i="4" s="1"/>
  <c r="B423" i="4"/>
  <c r="N423" i="4" s="1"/>
  <c r="B424" i="4"/>
  <c r="N424" i="4" s="1"/>
  <c r="B425" i="4"/>
  <c r="N425" i="4" s="1"/>
  <c r="B426" i="4"/>
  <c r="N426" i="4" s="1"/>
  <c r="B422" i="4"/>
  <c r="N422" i="4" s="1"/>
  <c r="A428" i="4"/>
  <c r="A429" i="4"/>
  <c r="A430" i="4"/>
  <c r="A431" i="4"/>
  <c r="A427" i="4"/>
  <c r="A423" i="4"/>
  <c r="A424" i="4"/>
  <c r="A425" i="4"/>
  <c r="A426" i="4"/>
  <c r="A422" i="4"/>
  <c r="I21" i="23"/>
  <c r="H193" i="4"/>
  <c r="H194" i="4"/>
  <c r="H195" i="4"/>
  <c r="H192" i="4"/>
  <c r="G193" i="4"/>
  <c r="G194" i="4"/>
  <c r="G195" i="4"/>
  <c r="G192" i="4"/>
  <c r="B193" i="4"/>
  <c r="N193" i="4" s="1"/>
  <c r="B194" i="4"/>
  <c r="N194" i="4" s="1"/>
  <c r="B195" i="4"/>
  <c r="N195" i="4" s="1"/>
  <c r="A193" i="4"/>
  <c r="A194" i="4"/>
  <c r="A195" i="4"/>
  <c r="B192" i="4"/>
  <c r="N192" i="4" s="1"/>
  <c r="A192" i="4"/>
  <c r="C422" i="4" l="1"/>
  <c r="C423" i="4"/>
  <c r="C429" i="4"/>
  <c r="C426" i="4"/>
  <c r="C427" i="4"/>
  <c r="C428" i="4"/>
  <c r="C425" i="4"/>
  <c r="C431" i="4"/>
  <c r="C424" i="4"/>
  <c r="C430" i="4"/>
  <c r="F290" i="3"/>
  <c r="C290" i="3"/>
  <c r="F289" i="3"/>
  <c r="C289" i="3"/>
  <c r="F288" i="3"/>
  <c r="C288" i="3"/>
  <c r="F287" i="3"/>
  <c r="C287" i="3"/>
  <c r="G76" i="4" l="1"/>
  <c r="H76" i="4"/>
  <c r="G77" i="4"/>
  <c r="H77" i="4"/>
  <c r="G78" i="4"/>
  <c r="H78" i="4"/>
  <c r="G79" i="4"/>
  <c r="H79" i="4"/>
  <c r="G80" i="4"/>
  <c r="H80" i="4"/>
  <c r="G81" i="4"/>
  <c r="H81" i="4"/>
  <c r="H75" i="4"/>
  <c r="G75" i="4"/>
  <c r="B76" i="4"/>
  <c r="N76" i="4" s="1"/>
  <c r="B77" i="4"/>
  <c r="N77" i="4" s="1"/>
  <c r="B78" i="4"/>
  <c r="N78" i="4" s="1"/>
  <c r="B79" i="4"/>
  <c r="N79" i="4" s="1"/>
  <c r="B80" i="4"/>
  <c r="N80" i="4" s="1"/>
  <c r="B81" i="4"/>
  <c r="N81" i="4" s="1"/>
  <c r="A76" i="4"/>
  <c r="A77" i="4"/>
  <c r="A78" i="4"/>
  <c r="A79" i="4"/>
  <c r="A80" i="4"/>
  <c r="A81" i="4"/>
  <c r="B75" i="4"/>
  <c r="N75" i="4" s="1"/>
  <c r="A75" i="4"/>
  <c r="F118" i="3"/>
  <c r="C118" i="3"/>
  <c r="H420" i="4" l="1"/>
  <c r="G420" i="4"/>
  <c r="B420" i="4"/>
  <c r="N420" i="4" s="1"/>
  <c r="A420" i="4"/>
  <c r="C420" i="4" l="1"/>
  <c r="H631" i="4"/>
  <c r="G631" i="4"/>
  <c r="B631" i="4"/>
  <c r="A631" i="4"/>
  <c r="H398" i="4"/>
  <c r="H397" i="4"/>
  <c r="G398" i="4"/>
  <c r="G397" i="4"/>
  <c r="B398" i="4"/>
  <c r="N398" i="4" s="1"/>
  <c r="B397" i="4"/>
  <c r="N397" i="4" s="1"/>
  <c r="A398" i="4"/>
  <c r="A397" i="4"/>
  <c r="H419" i="4" l="1"/>
  <c r="G419" i="4"/>
  <c r="B419" i="4"/>
  <c r="A419" i="4"/>
  <c r="C419" i="4" l="1"/>
  <c r="N419" i="4"/>
  <c r="H288" i="4"/>
  <c r="H289" i="4"/>
  <c r="H290" i="4"/>
  <c r="H291" i="4"/>
  <c r="H292" i="4"/>
  <c r="H293" i="4"/>
  <c r="H294" i="4"/>
  <c r="H295" i="4"/>
  <c r="G288" i="4"/>
  <c r="G289" i="4"/>
  <c r="G290" i="4"/>
  <c r="G291" i="4"/>
  <c r="G292" i="4"/>
  <c r="G293" i="4"/>
  <c r="G294" i="4"/>
  <c r="G295" i="4"/>
  <c r="B288" i="4"/>
  <c r="N288" i="4" s="1"/>
  <c r="B289" i="4"/>
  <c r="N289" i="4" s="1"/>
  <c r="B290" i="4"/>
  <c r="N290" i="4" s="1"/>
  <c r="B291" i="4"/>
  <c r="N291" i="4" s="1"/>
  <c r="B292" i="4"/>
  <c r="N292" i="4" s="1"/>
  <c r="B293" i="4"/>
  <c r="N293" i="4" s="1"/>
  <c r="B294" i="4"/>
  <c r="B295" i="4"/>
  <c r="N295" i="4" s="1"/>
  <c r="A288" i="4"/>
  <c r="A289" i="4"/>
  <c r="A290" i="4"/>
  <c r="A291" i="4"/>
  <c r="A292" i="4"/>
  <c r="A293" i="4"/>
  <c r="A294" i="4"/>
  <c r="A295" i="4"/>
  <c r="H287" i="4"/>
  <c r="G287" i="4"/>
  <c r="B287" i="4"/>
  <c r="A287" i="4"/>
  <c r="H273" i="4"/>
  <c r="G273" i="4"/>
  <c r="B273" i="4"/>
  <c r="A273" i="4"/>
  <c r="H268" i="4"/>
  <c r="G268" i="4"/>
  <c r="B268" i="4"/>
  <c r="A268" i="4"/>
  <c r="H123" i="4"/>
  <c r="H124" i="4"/>
  <c r="H125" i="4"/>
  <c r="H122" i="4"/>
  <c r="H119" i="4"/>
  <c r="H120" i="4"/>
  <c r="H121" i="4"/>
  <c r="H118" i="4"/>
  <c r="G123" i="4"/>
  <c r="G124" i="4"/>
  <c r="G125" i="4"/>
  <c r="G122" i="4"/>
  <c r="G119" i="4"/>
  <c r="G120" i="4"/>
  <c r="G121" i="4"/>
  <c r="G118" i="4"/>
  <c r="A123" i="4"/>
  <c r="A124" i="4"/>
  <c r="A125" i="4"/>
  <c r="B123" i="4"/>
  <c r="B124" i="4"/>
  <c r="B125" i="4"/>
  <c r="B122" i="4"/>
  <c r="B119" i="4"/>
  <c r="B120" i="4"/>
  <c r="B121" i="4"/>
  <c r="B118" i="4"/>
  <c r="A122" i="4"/>
  <c r="A119" i="4"/>
  <c r="A120" i="4"/>
  <c r="A121" i="4"/>
  <c r="A118" i="4"/>
  <c r="C292" i="4" l="1"/>
  <c r="C288" i="4"/>
  <c r="C268" i="4"/>
  <c r="C273" i="4"/>
  <c r="C287" i="4"/>
  <c r="C295" i="4"/>
  <c r="C291" i="4"/>
  <c r="C294" i="4"/>
  <c r="C290" i="4"/>
  <c r="C293" i="4"/>
  <c r="C289" i="4"/>
  <c r="N125" i="4"/>
  <c r="N124" i="4"/>
  <c r="N123" i="4"/>
  <c r="N268" i="4"/>
  <c r="N287" i="4"/>
  <c r="N118" i="4"/>
  <c r="N294" i="4"/>
  <c r="N121" i="4"/>
  <c r="N273" i="4"/>
  <c r="N120" i="4"/>
  <c r="N119" i="4"/>
  <c r="N122" i="4"/>
  <c r="F187" i="3"/>
  <c r="C187" i="3"/>
  <c r="F186" i="3"/>
  <c r="C186" i="3"/>
  <c r="F185" i="3"/>
  <c r="C185" i="3"/>
  <c r="F184" i="3"/>
  <c r="C184" i="3"/>
  <c r="F181" i="3"/>
  <c r="C181" i="3"/>
  <c r="F180" i="3"/>
  <c r="C180" i="3"/>
  <c r="F179" i="3"/>
  <c r="C179" i="3"/>
  <c r="F178" i="3"/>
  <c r="C178" i="3"/>
  <c r="F95" i="24"/>
  <c r="F96" i="24"/>
  <c r="F97" i="24"/>
  <c r="F98" i="24"/>
  <c r="F99" i="24"/>
  <c r="F100" i="24"/>
  <c r="F101" i="24"/>
  <c r="C95" i="24"/>
  <c r="C96" i="24"/>
  <c r="C97" i="24"/>
  <c r="C98" i="24"/>
  <c r="C99" i="24"/>
  <c r="C100" i="24"/>
  <c r="C101" i="24"/>
  <c r="F102" i="24"/>
  <c r="C102" i="24"/>
  <c r="F94" i="24"/>
  <c r="C94" i="24"/>
  <c r="F52" i="24"/>
  <c r="C52" i="24"/>
  <c r="F70" i="24"/>
  <c r="C70" i="24"/>
  <c r="B313" i="4" l="1"/>
  <c r="A313" i="4"/>
  <c r="B310" i="4"/>
  <c r="A310" i="4"/>
  <c r="F30" i="27"/>
  <c r="C30" i="27"/>
  <c r="N313" i="4" l="1"/>
  <c r="H627" i="4"/>
  <c r="G627" i="4"/>
  <c r="B627" i="4"/>
  <c r="A627" i="4"/>
  <c r="H411" i="4" l="1"/>
  <c r="G411" i="4"/>
  <c r="B411" i="4"/>
  <c r="A411" i="4"/>
  <c r="N411" i="4" l="1"/>
  <c r="C22" i="41"/>
  <c r="H377" i="4"/>
  <c r="G377" i="4"/>
  <c r="B377" i="4"/>
  <c r="A377" i="4"/>
  <c r="C377" i="4" l="1"/>
  <c r="N377" i="4"/>
  <c r="H626" i="4"/>
  <c r="G626" i="4"/>
  <c r="B626" i="4"/>
  <c r="A626" i="4"/>
  <c r="H405" i="4" l="1"/>
  <c r="G405" i="4"/>
  <c r="B405" i="4"/>
  <c r="A405" i="4"/>
  <c r="C7" i="41"/>
  <c r="AA6" i="41"/>
  <c r="C406" i="4" l="1"/>
  <c r="C409" i="4"/>
  <c r="C408" i="4"/>
  <c r="C407" i="4"/>
  <c r="C405" i="4"/>
  <c r="N405" i="4"/>
  <c r="H187" i="4"/>
  <c r="H188" i="4"/>
  <c r="H189" i="4"/>
  <c r="H190" i="4"/>
  <c r="H191" i="4"/>
  <c r="G187" i="4"/>
  <c r="G188" i="4"/>
  <c r="G189" i="4"/>
  <c r="G190" i="4"/>
  <c r="G191" i="4"/>
  <c r="B187" i="4"/>
  <c r="B188" i="4"/>
  <c r="B189" i="4"/>
  <c r="B190" i="4"/>
  <c r="B191" i="4"/>
  <c r="A187" i="4"/>
  <c r="A188" i="4"/>
  <c r="A189" i="4"/>
  <c r="A190" i="4"/>
  <c r="A191" i="4"/>
  <c r="H186" i="4"/>
  <c r="G186" i="4"/>
  <c r="B186" i="4"/>
  <c r="A186" i="4"/>
  <c r="F284" i="3"/>
  <c r="C284" i="3"/>
  <c r="F283" i="3"/>
  <c r="C283" i="3"/>
  <c r="F282" i="3"/>
  <c r="C282" i="3"/>
  <c r="F281" i="3"/>
  <c r="C281" i="3"/>
  <c r="F280" i="3"/>
  <c r="C280" i="3"/>
  <c r="F279" i="3"/>
  <c r="C279" i="3"/>
  <c r="N190" i="4" l="1"/>
  <c r="N189" i="4"/>
  <c r="N188" i="4"/>
  <c r="N187" i="4"/>
  <c r="N186" i="4"/>
  <c r="N191" i="4"/>
  <c r="B553" i="4"/>
  <c r="B554" i="4"/>
  <c r="B555" i="4"/>
  <c r="B556" i="4"/>
  <c r="B557" i="4"/>
  <c r="B561" i="4"/>
  <c r="B562" i="4"/>
  <c r="B563" i="4"/>
  <c r="B564" i="4"/>
  <c r="B565" i="4"/>
  <c r="H553" i="4"/>
  <c r="H554" i="4"/>
  <c r="H555" i="4"/>
  <c r="H556" i="4"/>
  <c r="H557" i="4"/>
  <c r="H561" i="4"/>
  <c r="H562" i="4"/>
  <c r="H563" i="4"/>
  <c r="H564" i="4"/>
  <c r="H565" i="4"/>
  <c r="G553" i="4"/>
  <c r="G554" i="4"/>
  <c r="G555" i="4"/>
  <c r="G556" i="4"/>
  <c r="G557" i="4"/>
  <c r="G561" i="4"/>
  <c r="G562" i="4"/>
  <c r="G563" i="4"/>
  <c r="G564" i="4"/>
  <c r="G565" i="4"/>
  <c r="H552" i="4"/>
  <c r="G552" i="4"/>
  <c r="B552" i="4"/>
  <c r="A553" i="4"/>
  <c r="A554" i="4"/>
  <c r="A555" i="4"/>
  <c r="A556" i="4"/>
  <c r="A557" i="4"/>
  <c r="A561" i="4"/>
  <c r="A562" i="4"/>
  <c r="A563" i="4"/>
  <c r="A564" i="4"/>
  <c r="A565" i="4"/>
  <c r="A552" i="4"/>
  <c r="H396" i="4" l="1"/>
  <c r="G396" i="4"/>
  <c r="H395" i="4"/>
  <c r="G395" i="4"/>
  <c r="B396" i="4"/>
  <c r="B395" i="4"/>
  <c r="A396" i="4"/>
  <c r="A395" i="4"/>
  <c r="N396" i="4" l="1"/>
  <c r="N395" i="4"/>
  <c r="H278" i="4" l="1"/>
  <c r="H277" i="4"/>
  <c r="H276" i="4"/>
  <c r="H275" i="4"/>
  <c r="H274" i="4"/>
  <c r="G278" i="4"/>
  <c r="G277" i="4"/>
  <c r="G276" i="4"/>
  <c r="G275" i="4"/>
  <c r="G274" i="4"/>
  <c r="B278" i="4"/>
  <c r="B277" i="4"/>
  <c r="B276" i="4"/>
  <c r="B275" i="4"/>
  <c r="B274" i="4"/>
  <c r="A278" i="4"/>
  <c r="A277" i="4"/>
  <c r="A276" i="4"/>
  <c r="A275" i="4"/>
  <c r="A274" i="4"/>
  <c r="F76" i="24"/>
  <c r="C76" i="24"/>
  <c r="F73" i="24"/>
  <c r="C73" i="24"/>
  <c r="F64" i="24"/>
  <c r="C64" i="24"/>
  <c r="F58" i="24"/>
  <c r="C58" i="24"/>
  <c r="F46" i="24"/>
  <c r="C46" i="24"/>
  <c r="C274" i="4" l="1"/>
  <c r="C275" i="4"/>
  <c r="C276" i="4"/>
  <c r="C277" i="4"/>
  <c r="C4" i="4"/>
  <c r="C278" i="4"/>
  <c r="C5" i="4"/>
  <c r="N274" i="4"/>
  <c r="N275" i="4"/>
  <c r="N276" i="4"/>
  <c r="N277" i="4"/>
  <c r="N278" i="4"/>
  <c r="H9" i="4" l="1"/>
  <c r="H10" i="4"/>
  <c r="H11" i="4"/>
  <c r="G9" i="4"/>
  <c r="G10" i="4"/>
  <c r="G11" i="4"/>
  <c r="H8" i="4"/>
  <c r="G8" i="4"/>
  <c r="A9" i="4"/>
  <c r="A10" i="4"/>
  <c r="A11" i="4"/>
  <c r="A8" i="4"/>
  <c r="F17" i="3"/>
  <c r="C17" i="3"/>
  <c r="F16" i="3"/>
  <c r="C16" i="3"/>
  <c r="F15" i="3"/>
  <c r="C15" i="3"/>
  <c r="F14" i="3"/>
  <c r="C14" i="3"/>
  <c r="H261" i="4"/>
  <c r="H262" i="4"/>
  <c r="H260" i="4"/>
  <c r="G261" i="4"/>
  <c r="G262" i="4"/>
  <c r="G260" i="4"/>
  <c r="B261" i="4"/>
  <c r="B262" i="4"/>
  <c r="B260" i="4"/>
  <c r="A261" i="4"/>
  <c r="A262" i="4"/>
  <c r="A260" i="4"/>
  <c r="C260" i="4" l="1"/>
  <c r="C262" i="4"/>
  <c r="C261" i="4"/>
  <c r="N8" i="4"/>
  <c r="N10" i="4"/>
  <c r="N11" i="4"/>
  <c r="N9" i="4"/>
  <c r="F35" i="24"/>
  <c r="C35" i="24"/>
  <c r="F34" i="24"/>
  <c r="C34" i="24"/>
  <c r="F33" i="24"/>
  <c r="C33" i="24"/>
  <c r="A37" i="4" l="1"/>
  <c r="A38" i="4"/>
  <c r="A39" i="4"/>
  <c r="G37" i="4"/>
  <c r="G38" i="4"/>
  <c r="G39" i="4"/>
  <c r="H37" i="4"/>
  <c r="H38" i="4"/>
  <c r="H39" i="4"/>
  <c r="F57" i="3"/>
  <c r="C57" i="3"/>
  <c r="F56" i="3"/>
  <c r="C56" i="3"/>
  <c r="F55" i="3"/>
  <c r="C55" i="3"/>
  <c r="H446" i="4" l="1"/>
  <c r="G446" i="4"/>
  <c r="B446" i="4"/>
  <c r="A446" i="4"/>
  <c r="G486" i="4"/>
  <c r="H486" i="4"/>
  <c r="H485" i="4"/>
  <c r="G485" i="4"/>
  <c r="B486" i="4"/>
  <c r="A486" i="4"/>
  <c r="B485" i="4"/>
  <c r="A485" i="4"/>
  <c r="C446" i="4" l="1"/>
  <c r="N446" i="4"/>
  <c r="N486" i="4"/>
  <c r="N485" i="4"/>
  <c r="H632" i="4"/>
  <c r="G632" i="4"/>
  <c r="B632" i="4"/>
  <c r="A632" i="4"/>
  <c r="H624" i="4"/>
  <c r="H625" i="4"/>
  <c r="H623" i="4"/>
  <c r="G624" i="4"/>
  <c r="G625" i="4"/>
  <c r="G623" i="4"/>
  <c r="B624" i="4"/>
  <c r="B625" i="4"/>
  <c r="B623" i="4"/>
  <c r="A624" i="4"/>
  <c r="A625" i="4"/>
  <c r="A623" i="4"/>
  <c r="N3" i="25" l="1"/>
  <c r="N3" i="3"/>
  <c r="H445" i="4" l="1"/>
  <c r="G445" i="4"/>
  <c r="B445" i="4"/>
  <c r="A445" i="4"/>
  <c r="C445" i="4" l="1"/>
  <c r="N445" i="4"/>
  <c r="N3" i="24" l="1"/>
  <c r="H521" i="4" l="1"/>
  <c r="H520" i="4"/>
  <c r="G521" i="4"/>
  <c r="G520" i="4"/>
  <c r="B521" i="4"/>
  <c r="B520" i="4"/>
  <c r="A521" i="4"/>
  <c r="A520" i="4"/>
  <c r="N520" i="4" l="1"/>
  <c r="N521" i="4"/>
  <c r="H317" i="4"/>
  <c r="H318" i="4"/>
  <c r="H319" i="4"/>
  <c r="H320" i="4"/>
  <c r="H316" i="4"/>
  <c r="G317" i="4"/>
  <c r="G318" i="4"/>
  <c r="G319" i="4"/>
  <c r="G320" i="4"/>
  <c r="G316" i="4"/>
  <c r="B317" i="4"/>
  <c r="B318" i="4"/>
  <c r="B319" i="4"/>
  <c r="B320" i="4"/>
  <c r="B316" i="4"/>
  <c r="A317" i="4"/>
  <c r="A318" i="4"/>
  <c r="A319" i="4"/>
  <c r="A320" i="4"/>
  <c r="A316" i="4"/>
  <c r="H305" i="4"/>
  <c r="H304" i="4"/>
  <c r="G305" i="4"/>
  <c r="G304" i="4"/>
  <c r="B305" i="4"/>
  <c r="B304" i="4"/>
  <c r="A305" i="4"/>
  <c r="A304" i="4"/>
  <c r="N3" i="27" l="1"/>
  <c r="H299" i="4"/>
  <c r="G299" i="4"/>
  <c r="B299" i="4"/>
  <c r="A299" i="4"/>
  <c r="N3" i="41"/>
  <c r="F13" i="27"/>
  <c r="C13" i="27"/>
  <c r="H410" i="4"/>
  <c r="G410" i="4"/>
  <c r="B410" i="4"/>
  <c r="A410" i="4"/>
  <c r="C18" i="41"/>
  <c r="C411" i="4" s="1"/>
  <c r="C410" i="4" l="1"/>
  <c r="N410" i="4"/>
  <c r="N299" i="4"/>
  <c r="H259" i="4"/>
  <c r="G259" i="4"/>
  <c r="B259" i="4"/>
  <c r="A259" i="4"/>
  <c r="F42" i="24"/>
  <c r="C42" i="24"/>
  <c r="H331" i="4"/>
  <c r="G331" i="4"/>
  <c r="B331" i="4"/>
  <c r="A331" i="4"/>
  <c r="H330" i="4"/>
  <c r="G330" i="4"/>
  <c r="B330" i="4"/>
  <c r="A330" i="4"/>
  <c r="C259" i="4" l="1"/>
  <c r="C330" i="4"/>
  <c r="C331" i="4"/>
  <c r="N330" i="4"/>
  <c r="N331" i="4"/>
  <c r="N259" i="4"/>
  <c r="H353" i="4"/>
  <c r="G353" i="4"/>
  <c r="B353" i="4"/>
  <c r="A353" i="4"/>
  <c r="H412" i="4"/>
  <c r="G412" i="4"/>
  <c r="B412" i="4"/>
  <c r="A412" i="4"/>
  <c r="C412" i="4" l="1"/>
  <c r="N412" i="4"/>
  <c r="N353" i="4"/>
  <c r="H344" i="4"/>
  <c r="G344" i="4"/>
  <c r="B344" i="4"/>
  <c r="A344" i="4"/>
  <c r="N344" i="4" l="1"/>
  <c r="H138" i="4"/>
  <c r="G138" i="4"/>
  <c r="B138" i="4"/>
  <c r="A138" i="4"/>
  <c r="F206" i="3"/>
  <c r="C206" i="3"/>
  <c r="N138" i="4" l="1"/>
  <c r="H127" i="4"/>
  <c r="H128" i="4"/>
  <c r="G127" i="4"/>
  <c r="G128" i="4"/>
  <c r="B127" i="4"/>
  <c r="B128" i="4"/>
  <c r="A127" i="4"/>
  <c r="A128" i="4"/>
  <c r="H126" i="4"/>
  <c r="G126" i="4"/>
  <c r="B126" i="4"/>
  <c r="A126" i="4"/>
  <c r="N128" i="4" l="1"/>
  <c r="N126" i="4"/>
  <c r="N127" i="4"/>
  <c r="C191" i="3"/>
  <c r="C192" i="3"/>
  <c r="C190" i="3"/>
  <c r="F192" i="3"/>
  <c r="F191" i="3"/>
  <c r="F190" i="3"/>
  <c r="H418" i="4"/>
  <c r="G418" i="4"/>
  <c r="B418" i="4"/>
  <c r="A418" i="4"/>
  <c r="G9" i="23"/>
  <c r="C418" i="4" l="1"/>
  <c r="N418" i="4"/>
  <c r="H447" i="4"/>
  <c r="H448" i="4"/>
  <c r="H449" i="4"/>
  <c r="H450" i="4"/>
  <c r="G447" i="4"/>
  <c r="G448" i="4"/>
  <c r="G449" i="4"/>
  <c r="G450" i="4"/>
  <c r="B447" i="4"/>
  <c r="B448" i="4"/>
  <c r="B449" i="4"/>
  <c r="B450" i="4"/>
  <c r="A447" i="4"/>
  <c r="A448" i="4"/>
  <c r="A449" i="4"/>
  <c r="A450" i="4"/>
  <c r="H383" i="4"/>
  <c r="G383" i="4"/>
  <c r="B383" i="4"/>
  <c r="A383" i="4"/>
  <c r="N383" i="4" l="1"/>
  <c r="H417" i="4"/>
  <c r="G417" i="4"/>
  <c r="B417" i="4"/>
  <c r="A417" i="4"/>
  <c r="I13" i="23"/>
  <c r="C417" i="4" l="1"/>
  <c r="N417" i="4"/>
  <c r="H559" i="4" l="1"/>
  <c r="H560" i="4"/>
  <c r="G559" i="4"/>
  <c r="G560" i="4"/>
  <c r="H558" i="4"/>
  <c r="G558" i="4"/>
  <c r="B559" i="4"/>
  <c r="B560" i="4"/>
  <c r="B558" i="4"/>
  <c r="A558" i="4"/>
  <c r="A559" i="4"/>
  <c r="A560" i="4"/>
  <c r="H68" i="4" l="1"/>
  <c r="H69" i="4"/>
  <c r="H70" i="4"/>
  <c r="H67" i="4"/>
  <c r="G68" i="4"/>
  <c r="G69" i="4"/>
  <c r="G70" i="4"/>
  <c r="G67" i="4"/>
  <c r="B68" i="4"/>
  <c r="B69" i="4"/>
  <c r="B70" i="4"/>
  <c r="B67" i="4"/>
  <c r="F102" i="3"/>
  <c r="C102" i="3"/>
  <c r="A69" i="4" s="1"/>
  <c r="F101" i="3"/>
  <c r="C101" i="3"/>
  <c r="A68" i="4" s="1"/>
  <c r="F100" i="3"/>
  <c r="C100" i="3"/>
  <c r="A67" i="4" s="1"/>
  <c r="H221" i="4"/>
  <c r="H222" i="4"/>
  <c r="H220" i="4"/>
  <c r="G221" i="4"/>
  <c r="G222" i="4"/>
  <c r="G220" i="4"/>
  <c r="B221" i="4"/>
  <c r="B222" i="4"/>
  <c r="B220" i="4"/>
  <c r="F18" i="25"/>
  <c r="C18" i="25"/>
  <c r="A222" i="4" s="1"/>
  <c r="F17" i="25"/>
  <c r="C17" i="25"/>
  <c r="A221" i="4" s="1"/>
  <c r="F16" i="25"/>
  <c r="C16" i="25"/>
  <c r="A220" i="4" s="1"/>
  <c r="H271" i="4"/>
  <c r="G271" i="4"/>
  <c r="B271" i="4"/>
  <c r="A271" i="4"/>
  <c r="H403" i="4"/>
  <c r="H404" i="4"/>
  <c r="H402" i="4"/>
  <c r="G403" i="4"/>
  <c r="G404" i="4"/>
  <c r="G402" i="4"/>
  <c r="N220" i="4" l="1"/>
  <c r="N222" i="4"/>
  <c r="N221" i="4"/>
  <c r="N67" i="4"/>
  <c r="N70" i="4"/>
  <c r="N69" i="4"/>
  <c r="N68" i="4"/>
  <c r="B403" i="4" l="1"/>
  <c r="B404" i="4"/>
  <c r="B402" i="4"/>
  <c r="A403" i="4"/>
  <c r="A404" i="4"/>
  <c r="A402" i="4"/>
  <c r="H364" i="4" l="1"/>
  <c r="H365" i="4"/>
  <c r="H363" i="4"/>
  <c r="G364" i="4"/>
  <c r="G365" i="4"/>
  <c r="G363" i="4"/>
  <c r="B364" i="4"/>
  <c r="B365" i="4"/>
  <c r="B363" i="4"/>
  <c r="H367" i="4"/>
  <c r="H368" i="4"/>
  <c r="H366" i="4"/>
  <c r="G367" i="4"/>
  <c r="G368" i="4"/>
  <c r="G366" i="4"/>
  <c r="B367" i="4"/>
  <c r="B368" i="4"/>
  <c r="B366" i="4"/>
  <c r="A366" i="4"/>
  <c r="A367" i="4"/>
  <c r="A368" i="4"/>
  <c r="A363" i="4"/>
  <c r="A364" i="4"/>
  <c r="A365" i="4"/>
  <c r="H358" i="4" l="1"/>
  <c r="H359" i="4"/>
  <c r="H357" i="4"/>
  <c r="G358" i="4"/>
  <c r="G359" i="4"/>
  <c r="G357" i="4"/>
  <c r="B358" i="4"/>
  <c r="B359" i="4"/>
  <c r="A358" i="4"/>
  <c r="A359" i="4"/>
  <c r="B357" i="4"/>
  <c r="A357" i="4"/>
  <c r="N357" i="4" l="1"/>
  <c r="N359" i="4"/>
  <c r="N358" i="4"/>
  <c r="H514" i="4" l="1"/>
  <c r="H515" i="4"/>
  <c r="H516" i="4"/>
  <c r="H517" i="4"/>
  <c r="H518" i="4"/>
  <c r="H519" i="4"/>
  <c r="G514" i="4"/>
  <c r="G515" i="4"/>
  <c r="G516" i="4"/>
  <c r="G517" i="4"/>
  <c r="G518" i="4"/>
  <c r="G519" i="4"/>
  <c r="B514" i="4"/>
  <c r="B515" i="4"/>
  <c r="B516" i="4"/>
  <c r="B517" i="4"/>
  <c r="B518" i="4"/>
  <c r="B519" i="4"/>
  <c r="A514" i="4"/>
  <c r="A515" i="4"/>
  <c r="A516" i="4"/>
  <c r="A517" i="4"/>
  <c r="A518" i="4"/>
  <c r="A519" i="4"/>
  <c r="N517" i="4" l="1"/>
  <c r="N519" i="4"/>
  <c r="N518" i="4"/>
  <c r="N516" i="4"/>
  <c r="N515" i="4"/>
  <c r="N514" i="4"/>
  <c r="H511" i="4" l="1"/>
  <c r="H512" i="4"/>
  <c r="H513" i="4"/>
  <c r="H510" i="4"/>
  <c r="G511" i="4"/>
  <c r="G512" i="4"/>
  <c r="G513" i="4"/>
  <c r="G510" i="4"/>
  <c r="B511" i="4"/>
  <c r="B512" i="4"/>
  <c r="B513" i="4"/>
  <c r="B510" i="4"/>
  <c r="A511" i="4"/>
  <c r="A512" i="4"/>
  <c r="A513" i="4"/>
  <c r="A510" i="4"/>
  <c r="H538" i="4" l="1"/>
  <c r="G538" i="4"/>
  <c r="B538" i="4"/>
  <c r="A538" i="4"/>
  <c r="H536" i="4"/>
  <c r="G536" i="4"/>
  <c r="B536" i="4"/>
  <c r="A536" i="4"/>
  <c r="N526" i="4"/>
  <c r="H526" i="4"/>
  <c r="G526" i="4"/>
  <c r="N538" i="4" l="1"/>
  <c r="N536" i="4"/>
  <c r="H177" i="4" l="1"/>
  <c r="H178" i="4"/>
  <c r="H179" i="4"/>
  <c r="H180" i="4"/>
  <c r="H181" i="4"/>
  <c r="H176" i="4"/>
  <c r="G177" i="4"/>
  <c r="G178" i="4"/>
  <c r="G179" i="4"/>
  <c r="G180" i="4"/>
  <c r="G181" i="4"/>
  <c r="G176" i="4"/>
  <c r="B177" i="4"/>
  <c r="B178" i="4"/>
  <c r="B179" i="4"/>
  <c r="B180" i="4"/>
  <c r="B181" i="4"/>
  <c r="B176" i="4"/>
  <c r="A177" i="4"/>
  <c r="A178" i="4"/>
  <c r="A179" i="4"/>
  <c r="A180" i="4"/>
  <c r="A181" i="4"/>
  <c r="A176" i="4"/>
  <c r="N181" i="4" l="1"/>
  <c r="N180" i="4"/>
  <c r="N179" i="4"/>
  <c r="N178" i="4"/>
  <c r="N177" i="4"/>
  <c r="N176" i="4"/>
  <c r="F269" i="3"/>
  <c r="C269" i="3"/>
  <c r="F268" i="3"/>
  <c r="C268" i="3"/>
  <c r="F267" i="3"/>
  <c r="C267" i="3"/>
  <c r="F266" i="3"/>
  <c r="C266" i="3"/>
  <c r="F265" i="3"/>
  <c r="C265" i="3"/>
  <c r="F264" i="3"/>
  <c r="C264" i="3"/>
  <c r="H375" i="4" l="1"/>
  <c r="G375" i="4"/>
  <c r="B375" i="4"/>
  <c r="A375" i="4"/>
  <c r="C375" i="4" l="1"/>
  <c r="N375" i="4"/>
  <c r="H285" i="4"/>
  <c r="H286" i="4"/>
  <c r="H284" i="4"/>
  <c r="G285" i="4"/>
  <c r="G286" i="4"/>
  <c r="G284" i="4"/>
  <c r="B285" i="4"/>
  <c r="B286" i="4"/>
  <c r="B284" i="4"/>
  <c r="F91" i="24"/>
  <c r="C91" i="24"/>
  <c r="A286" i="4" s="1"/>
  <c r="F90" i="24"/>
  <c r="C90" i="24"/>
  <c r="A285" i="4" s="1"/>
  <c r="F89" i="24"/>
  <c r="C89" i="24"/>
  <c r="A284" i="4" s="1"/>
  <c r="C285" i="4" l="1"/>
  <c r="C284" i="4"/>
  <c r="C286" i="4"/>
  <c r="N286" i="4"/>
  <c r="N284" i="4"/>
  <c r="N285" i="4"/>
  <c r="H440" i="4"/>
  <c r="B440" i="4"/>
  <c r="A440" i="4"/>
  <c r="C440" i="4" l="1"/>
  <c r="H254" i="4"/>
  <c r="H253" i="4"/>
  <c r="G254" i="4"/>
  <c r="G253" i="4"/>
  <c r="B254" i="4"/>
  <c r="B253" i="4"/>
  <c r="A254" i="4"/>
  <c r="A253" i="4"/>
  <c r="C254" i="4" l="1"/>
  <c r="C253" i="4"/>
  <c r="F12" i="24"/>
  <c r="C12" i="24"/>
  <c r="F11" i="24"/>
  <c r="C11" i="24"/>
  <c r="H238" i="4" l="1"/>
  <c r="G238" i="4"/>
  <c r="B238" i="4"/>
  <c r="A238" i="4"/>
  <c r="F13" i="47"/>
  <c r="C13" i="47"/>
  <c r="H459" i="4"/>
  <c r="H460" i="4"/>
  <c r="H458" i="4"/>
  <c r="G459" i="4"/>
  <c r="G460" i="4"/>
  <c r="G458" i="4"/>
  <c r="B459" i="4"/>
  <c r="B460" i="4"/>
  <c r="B458" i="4"/>
  <c r="A459" i="4"/>
  <c r="A460" i="4"/>
  <c r="A458" i="4"/>
  <c r="G224" i="4" l="1"/>
  <c r="B224" i="4"/>
  <c r="A224" i="4"/>
  <c r="F13" i="25"/>
  <c r="H224" i="4" s="1"/>
  <c r="C13" i="25"/>
  <c r="H462" i="4" l="1"/>
  <c r="H463" i="4"/>
  <c r="H464" i="4"/>
  <c r="H465" i="4"/>
  <c r="H466" i="4"/>
  <c r="H461" i="4"/>
  <c r="G462" i="4"/>
  <c r="G463" i="4"/>
  <c r="G464" i="4"/>
  <c r="G465" i="4"/>
  <c r="G466" i="4"/>
  <c r="G461" i="4"/>
  <c r="B462" i="4"/>
  <c r="B463" i="4"/>
  <c r="B464" i="4"/>
  <c r="B465" i="4"/>
  <c r="B466" i="4"/>
  <c r="B461" i="4"/>
  <c r="A462" i="4"/>
  <c r="A463" i="4"/>
  <c r="A464" i="4"/>
  <c r="A465" i="4"/>
  <c r="A466" i="4"/>
  <c r="A461" i="4"/>
  <c r="H468" i="4"/>
  <c r="H469" i="4"/>
  <c r="H470" i="4"/>
  <c r="H471" i="4"/>
  <c r="H479" i="4"/>
  <c r="H480" i="4"/>
  <c r="H481" i="4"/>
  <c r="H482" i="4"/>
  <c r="H483" i="4"/>
  <c r="H484" i="4"/>
  <c r="H467" i="4"/>
  <c r="G468" i="4"/>
  <c r="G469" i="4"/>
  <c r="G470" i="4"/>
  <c r="G471" i="4"/>
  <c r="G479" i="4"/>
  <c r="G480" i="4"/>
  <c r="G481" i="4"/>
  <c r="G482" i="4"/>
  <c r="G483" i="4"/>
  <c r="G484" i="4"/>
  <c r="G467" i="4"/>
  <c r="B468" i="4"/>
  <c r="B469" i="4"/>
  <c r="B470" i="4"/>
  <c r="B471" i="4"/>
  <c r="B479" i="4"/>
  <c r="B480" i="4"/>
  <c r="B481" i="4"/>
  <c r="B482" i="4"/>
  <c r="B483" i="4"/>
  <c r="B484" i="4"/>
  <c r="B467" i="4"/>
  <c r="A468" i="4"/>
  <c r="A469" i="4"/>
  <c r="A470" i="4"/>
  <c r="A471" i="4"/>
  <c r="A479" i="4"/>
  <c r="A480" i="4"/>
  <c r="A481" i="4"/>
  <c r="A482" i="4"/>
  <c r="A483" i="4"/>
  <c r="A484" i="4"/>
  <c r="A467" i="4"/>
  <c r="H488" i="4"/>
  <c r="H489" i="4"/>
  <c r="H490" i="4"/>
  <c r="H491" i="4"/>
  <c r="H492" i="4"/>
  <c r="H493" i="4"/>
  <c r="H494" i="4"/>
  <c r="H487" i="4"/>
  <c r="G488" i="4"/>
  <c r="G489" i="4"/>
  <c r="G490" i="4"/>
  <c r="G491" i="4"/>
  <c r="G492" i="4"/>
  <c r="G493" i="4"/>
  <c r="G494" i="4"/>
  <c r="G487" i="4"/>
  <c r="B488" i="4"/>
  <c r="B489" i="4"/>
  <c r="B490" i="4"/>
  <c r="B491" i="4"/>
  <c r="B492" i="4"/>
  <c r="B493" i="4"/>
  <c r="B494" i="4"/>
  <c r="B487" i="4"/>
  <c r="A488" i="4"/>
  <c r="A489" i="4"/>
  <c r="A490" i="4"/>
  <c r="A491" i="4"/>
  <c r="A492" i="4"/>
  <c r="A493" i="4"/>
  <c r="A494" i="4"/>
  <c r="A487" i="4"/>
  <c r="N632" i="4" l="1"/>
  <c r="N523" i="4"/>
  <c r="N524" i="4"/>
  <c r="N567" i="4"/>
  <c r="N568" i="4"/>
  <c r="N569" i="4"/>
  <c r="N40" i="4"/>
  <c r="N41" i="4"/>
  <c r="N42" i="4"/>
  <c r="N43" i="4"/>
  <c r="N249" i="4"/>
  <c r="N250" i="4"/>
  <c r="N251" i="4"/>
  <c r="N252" i="4"/>
  <c r="N256" i="4"/>
  <c r="N279" i="4"/>
  <c r="N280" i="4"/>
  <c r="N281" i="4"/>
  <c r="N487" i="4"/>
  <c r="N488" i="4"/>
  <c r="N489" i="4"/>
  <c r="F33" i="27" l="1"/>
  <c r="C33" i="27"/>
  <c r="N310" i="4" l="1"/>
  <c r="N3" i="47" l="1"/>
  <c r="H272" i="4"/>
  <c r="G272" i="4"/>
  <c r="B272" i="4"/>
  <c r="A272" i="4"/>
  <c r="F67" i="24"/>
  <c r="C67" i="24"/>
  <c r="C272" i="4" l="1"/>
  <c r="N272" i="4"/>
  <c r="H228" i="4" l="1"/>
  <c r="G228" i="4"/>
  <c r="B228" i="4"/>
  <c r="F8" i="47"/>
  <c r="C8" i="47"/>
  <c r="A228" i="4" s="1"/>
  <c r="N228" i="4" l="1"/>
  <c r="N490" i="4"/>
  <c r="H230" i="4" l="1"/>
  <c r="H231" i="4"/>
  <c r="H232" i="4"/>
  <c r="H229" i="4"/>
  <c r="G230" i="4"/>
  <c r="G231" i="4"/>
  <c r="G232" i="4"/>
  <c r="G229" i="4"/>
  <c r="B229" i="4"/>
  <c r="B230" i="4"/>
  <c r="B231" i="4"/>
  <c r="B232" i="4"/>
  <c r="A230" i="4"/>
  <c r="A231" i="4"/>
  <c r="A232" i="4"/>
  <c r="A229" i="4"/>
  <c r="F24" i="47"/>
  <c r="C24" i="47"/>
  <c r="F23" i="47"/>
  <c r="C23" i="47"/>
  <c r="F22" i="47"/>
  <c r="C22" i="47"/>
  <c r="F21" i="47"/>
  <c r="C21" i="47"/>
  <c r="C16" i="47"/>
  <c r="F16" i="47"/>
  <c r="N232" i="4" l="1"/>
  <c r="N231" i="4"/>
  <c r="N230" i="4"/>
  <c r="N229" i="4"/>
  <c r="H173" i="4"/>
  <c r="H174" i="4"/>
  <c r="H175" i="4"/>
  <c r="H172" i="4"/>
  <c r="C259" i="3"/>
  <c r="C260" i="3"/>
  <c r="C261" i="3"/>
  <c r="C258" i="3"/>
  <c r="F81" i="3" l="1"/>
  <c r="F83" i="3"/>
  <c r="F84" i="3"/>
  <c r="F82" i="3"/>
  <c r="H56" i="4"/>
  <c r="H57" i="4"/>
  <c r="H58" i="4"/>
  <c r="H55" i="4"/>
  <c r="G56" i="4"/>
  <c r="G57" i="4"/>
  <c r="G58" i="4"/>
  <c r="G59" i="4"/>
  <c r="G60" i="4"/>
  <c r="G61" i="4"/>
  <c r="G62" i="4"/>
  <c r="G95" i="4"/>
  <c r="G96" i="4"/>
  <c r="G97" i="4"/>
  <c r="G98" i="4"/>
  <c r="G92" i="4"/>
  <c r="G93" i="4"/>
  <c r="G94" i="4"/>
  <c r="G112" i="4"/>
  <c r="G113" i="4"/>
  <c r="G99" i="4"/>
  <c r="G100" i="4"/>
  <c r="G101" i="4"/>
  <c r="G102" i="4"/>
  <c r="G103" i="4"/>
  <c r="G104" i="4"/>
  <c r="G105" i="4"/>
  <c r="G106" i="4"/>
  <c r="G107" i="4"/>
  <c r="G114" i="4"/>
  <c r="G115" i="4"/>
  <c r="G116" i="4"/>
  <c r="G117" i="4"/>
  <c r="G129" i="4"/>
  <c r="G130" i="4"/>
  <c r="G131" i="4"/>
  <c r="G132" i="4"/>
  <c r="G133" i="4"/>
  <c r="G134" i="4"/>
  <c r="G135" i="4"/>
  <c r="G136" i="4"/>
  <c r="G137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82" i="4"/>
  <c r="G183" i="4"/>
  <c r="G184" i="4"/>
  <c r="G185" i="4"/>
  <c r="G172" i="4"/>
  <c r="G173" i="4"/>
  <c r="G174" i="4"/>
  <c r="G175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196" i="4"/>
  <c r="G197" i="4"/>
  <c r="G198" i="4"/>
  <c r="G199" i="4"/>
  <c r="G200" i="4"/>
  <c r="G201" i="4"/>
  <c r="G202" i="4"/>
  <c r="G217" i="4"/>
  <c r="G218" i="4"/>
  <c r="G219" i="4"/>
  <c r="G223" i="4"/>
  <c r="G225" i="4"/>
  <c r="G226" i="4"/>
  <c r="G227" i="4"/>
  <c r="G236" i="4"/>
  <c r="G237" i="4"/>
  <c r="G242" i="4"/>
  <c r="G243" i="4"/>
  <c r="G244" i="4"/>
  <c r="G247" i="4"/>
  <c r="G248" i="4"/>
  <c r="G249" i="4"/>
  <c r="G250" i="4"/>
  <c r="G251" i="4"/>
  <c r="G252" i="4"/>
  <c r="G255" i="4"/>
  <c r="G256" i="4"/>
  <c r="G257" i="4"/>
  <c r="G258" i="4"/>
  <c r="G265" i="4"/>
  <c r="G266" i="4"/>
  <c r="G267" i="4"/>
  <c r="G269" i="4"/>
  <c r="G270" i="4"/>
  <c r="G279" i="4"/>
  <c r="G280" i="4"/>
  <c r="G281" i="4"/>
  <c r="G296" i="4"/>
  <c r="G297" i="4"/>
  <c r="G300" i="4"/>
  <c r="G301" i="4"/>
  <c r="G302" i="4"/>
  <c r="G306" i="4"/>
  <c r="G307" i="4"/>
  <c r="G315" i="4"/>
  <c r="G321" i="4"/>
  <c r="G322" i="4"/>
  <c r="G323" i="4"/>
  <c r="G332" i="4"/>
  <c r="G333" i="4"/>
  <c r="G334" i="4"/>
  <c r="G335" i="4"/>
  <c r="G336" i="4"/>
  <c r="G337" i="4"/>
  <c r="G354" i="4"/>
  <c r="G355" i="4"/>
  <c r="G356" i="4"/>
  <c r="G360" i="4"/>
  <c r="G361" i="4"/>
  <c r="G362" i="4"/>
  <c r="G369" i="4"/>
  <c r="G370" i="4"/>
  <c r="G371" i="4"/>
  <c r="G372" i="4"/>
  <c r="G373" i="4"/>
  <c r="G374" i="4"/>
  <c r="G376" i="4"/>
  <c r="G378" i="4"/>
  <c r="G379" i="4"/>
  <c r="G380" i="4"/>
  <c r="G381" i="4"/>
  <c r="G382" i="4"/>
  <c r="G392" i="4"/>
  <c r="G393" i="4"/>
  <c r="G394" i="4"/>
  <c r="G399" i="4"/>
  <c r="G400" i="4"/>
  <c r="G401" i="4"/>
  <c r="G55" i="4"/>
  <c r="A56" i="4"/>
  <c r="B56" i="4"/>
  <c r="A57" i="4"/>
  <c r="B57" i="4"/>
  <c r="A58" i="4"/>
  <c r="B58" i="4"/>
  <c r="B55" i="4"/>
  <c r="A55" i="4"/>
  <c r="C84" i="3"/>
  <c r="C83" i="3"/>
  <c r="C82" i="3"/>
  <c r="C81" i="3"/>
  <c r="N58" i="4" l="1"/>
  <c r="N57" i="4"/>
  <c r="N56" i="4"/>
  <c r="N55" i="4"/>
  <c r="H438" i="4"/>
  <c r="G438" i="4"/>
  <c r="B438" i="4"/>
  <c r="A438" i="4"/>
  <c r="C438" i="4" l="1"/>
  <c r="N438" i="4"/>
  <c r="H379" i="4"/>
  <c r="B379" i="4"/>
  <c r="A379" i="4"/>
  <c r="C379" i="4" l="1"/>
  <c r="N379" i="4"/>
  <c r="H376" i="4"/>
  <c r="B376" i="4"/>
  <c r="A376" i="4"/>
  <c r="C376" i="4" l="1"/>
  <c r="N376" i="4"/>
  <c r="H202" i="4"/>
  <c r="B202" i="4"/>
  <c r="A202" i="4"/>
  <c r="F301" i="3"/>
  <c r="C301" i="3"/>
  <c r="H213" i="4"/>
  <c r="H214" i="4"/>
  <c r="H215" i="4"/>
  <c r="H216" i="4"/>
  <c r="B213" i="4"/>
  <c r="B214" i="4"/>
  <c r="B215" i="4"/>
  <c r="B216" i="4"/>
  <c r="A213" i="4"/>
  <c r="A214" i="4"/>
  <c r="A215" i="4"/>
  <c r="A216" i="4"/>
  <c r="C9" i="23"/>
  <c r="H198" i="4"/>
  <c r="H199" i="4"/>
  <c r="H200" i="4"/>
  <c r="H201" i="4"/>
  <c r="B198" i="4"/>
  <c r="B199" i="4"/>
  <c r="B200" i="4"/>
  <c r="B201" i="4"/>
  <c r="C295" i="3"/>
  <c r="A198" i="4" s="1"/>
  <c r="F295" i="3"/>
  <c r="C296" i="3"/>
  <c r="A199" i="4" s="1"/>
  <c r="F296" i="3"/>
  <c r="C297" i="3"/>
  <c r="A200" i="4" s="1"/>
  <c r="F297" i="3"/>
  <c r="C298" i="3"/>
  <c r="A201" i="4" s="1"/>
  <c r="F298" i="3"/>
  <c r="F319" i="3"/>
  <c r="C319" i="3"/>
  <c r="C316" i="3"/>
  <c r="F316" i="3"/>
  <c r="C317" i="3"/>
  <c r="F317" i="3"/>
  <c r="C318" i="3"/>
  <c r="F318" i="3"/>
  <c r="H361" i="4"/>
  <c r="H362" i="4"/>
  <c r="H360" i="4"/>
  <c r="B361" i="4"/>
  <c r="B362" i="4"/>
  <c r="B360" i="4"/>
  <c r="A361" i="4"/>
  <c r="A362" i="4"/>
  <c r="A360" i="4"/>
  <c r="H212" i="4"/>
  <c r="H211" i="4"/>
  <c r="B212" i="4"/>
  <c r="B211" i="4"/>
  <c r="A212" i="4"/>
  <c r="A211" i="4"/>
  <c r="F315" i="3"/>
  <c r="C315" i="3"/>
  <c r="F314" i="3"/>
  <c r="C314" i="3"/>
  <c r="H382" i="4"/>
  <c r="B382" i="4"/>
  <c r="A382" i="4"/>
  <c r="H197" i="4"/>
  <c r="H196" i="4"/>
  <c r="B197" i="4"/>
  <c r="B196" i="4"/>
  <c r="F294" i="3"/>
  <c r="C294" i="3"/>
  <c r="A197" i="4" s="1"/>
  <c r="F293" i="3"/>
  <c r="C293" i="3"/>
  <c r="A196" i="4" s="1"/>
  <c r="A540" i="4"/>
  <c r="H83" i="4"/>
  <c r="H84" i="4"/>
  <c r="H85" i="4"/>
  <c r="H82" i="4"/>
  <c r="G83" i="4"/>
  <c r="G84" i="4"/>
  <c r="G85" i="4"/>
  <c r="G82" i="4"/>
  <c r="B83" i="4"/>
  <c r="B84" i="4"/>
  <c r="B85" i="4"/>
  <c r="B82" i="4"/>
  <c r="A83" i="4"/>
  <c r="A84" i="4"/>
  <c r="A85" i="4"/>
  <c r="A82" i="4"/>
  <c r="F124" i="3"/>
  <c r="C124" i="3"/>
  <c r="F123" i="3"/>
  <c r="C123" i="3"/>
  <c r="F122" i="3"/>
  <c r="C122" i="3"/>
  <c r="F121" i="3"/>
  <c r="C121" i="3"/>
  <c r="H522" i="4"/>
  <c r="G522" i="4"/>
  <c r="B522" i="4"/>
  <c r="A522" i="4"/>
  <c r="H508" i="4"/>
  <c r="G508" i="4"/>
  <c r="B508" i="4"/>
  <c r="A508" i="4"/>
  <c r="H499" i="4"/>
  <c r="H500" i="4"/>
  <c r="H501" i="4"/>
  <c r="H498" i="4"/>
  <c r="G499" i="4"/>
  <c r="G500" i="4"/>
  <c r="G501" i="4"/>
  <c r="G498" i="4"/>
  <c r="B499" i="4"/>
  <c r="B500" i="4"/>
  <c r="B501" i="4"/>
  <c r="B498" i="4"/>
  <c r="A499" i="4"/>
  <c r="A500" i="4"/>
  <c r="A501" i="4"/>
  <c r="A498" i="4"/>
  <c r="H506" i="4"/>
  <c r="H507" i="4"/>
  <c r="G506" i="4"/>
  <c r="G507" i="4"/>
  <c r="B506" i="4"/>
  <c r="B507" i="4"/>
  <c r="A506" i="4"/>
  <c r="A507" i="4"/>
  <c r="H496" i="4"/>
  <c r="H497" i="4"/>
  <c r="H495" i="4"/>
  <c r="G496" i="4"/>
  <c r="G497" i="4"/>
  <c r="G495" i="4"/>
  <c r="B496" i="4"/>
  <c r="B497" i="4"/>
  <c r="B495" i="4"/>
  <c r="A496" i="4"/>
  <c r="A497" i="4"/>
  <c r="A495" i="4"/>
  <c r="H380" i="4"/>
  <c r="B380" i="4"/>
  <c r="A380" i="4"/>
  <c r="I9" i="23"/>
  <c r="H378" i="4"/>
  <c r="B378" i="4"/>
  <c r="A378" i="4"/>
  <c r="H25" i="4"/>
  <c r="H26" i="4"/>
  <c r="H27" i="4"/>
  <c r="H24" i="4"/>
  <c r="G25" i="4"/>
  <c r="G26" i="4"/>
  <c r="G27" i="4"/>
  <c r="G24" i="4"/>
  <c r="B25" i="4"/>
  <c r="B26" i="4"/>
  <c r="B27" i="4"/>
  <c r="B24" i="4"/>
  <c r="A25" i="4"/>
  <c r="A26" i="4"/>
  <c r="A27" i="4"/>
  <c r="A24" i="4"/>
  <c r="F31" i="3"/>
  <c r="C31" i="3"/>
  <c r="F30" i="3"/>
  <c r="C30" i="3"/>
  <c r="F29" i="3"/>
  <c r="C29" i="3"/>
  <c r="F28" i="3"/>
  <c r="C28" i="3"/>
  <c r="C13" i="23"/>
  <c r="H529" i="4"/>
  <c r="H530" i="4"/>
  <c r="G529" i="4"/>
  <c r="G530" i="4"/>
  <c r="B529" i="4"/>
  <c r="B530" i="4"/>
  <c r="A529" i="4"/>
  <c r="A530" i="4"/>
  <c r="H531" i="4"/>
  <c r="G531" i="4"/>
  <c r="B531" i="4"/>
  <c r="A531" i="4"/>
  <c r="G21" i="23"/>
  <c r="G17" i="23"/>
  <c r="G13" i="23"/>
  <c r="E21" i="23"/>
  <c r="E17" i="23"/>
  <c r="E13" i="23"/>
  <c r="C21" i="23"/>
  <c r="G589" i="4"/>
  <c r="B589" i="4"/>
  <c r="G587" i="4"/>
  <c r="G588" i="4"/>
  <c r="B587" i="4"/>
  <c r="B588" i="4"/>
  <c r="A588" i="4"/>
  <c r="A587" i="4"/>
  <c r="B207" i="4"/>
  <c r="A207" i="4"/>
  <c r="B203" i="4"/>
  <c r="A203" i="4"/>
  <c r="F308" i="3"/>
  <c r="H207" i="4" s="1"/>
  <c r="C308" i="3"/>
  <c r="F304" i="3"/>
  <c r="H203" i="4" s="1"/>
  <c r="C304" i="3"/>
  <c r="C17" i="23"/>
  <c r="H523" i="4"/>
  <c r="H524" i="4"/>
  <c r="G523" i="4"/>
  <c r="G524" i="4"/>
  <c r="N491" i="4"/>
  <c r="N492" i="4"/>
  <c r="H93" i="4"/>
  <c r="H94" i="4"/>
  <c r="H92" i="4"/>
  <c r="B93" i="4"/>
  <c r="B94" i="4"/>
  <c r="B92" i="4"/>
  <c r="F139" i="3"/>
  <c r="C139" i="3"/>
  <c r="A94" i="4" s="1"/>
  <c r="F138" i="3"/>
  <c r="C138" i="3"/>
  <c r="A93" i="4" s="1"/>
  <c r="F137" i="3"/>
  <c r="C137" i="3"/>
  <c r="A92" i="4" s="1"/>
  <c r="C205" i="3"/>
  <c r="F205" i="3"/>
  <c r="A535" i="4"/>
  <c r="A534" i="4"/>
  <c r="A107" i="4"/>
  <c r="A105" i="4"/>
  <c r="A106" i="4"/>
  <c r="H444" i="4"/>
  <c r="G444" i="4"/>
  <c r="B444" i="4"/>
  <c r="A444" i="4"/>
  <c r="C196" i="3"/>
  <c r="C197" i="3"/>
  <c r="C198" i="3"/>
  <c r="C199" i="3"/>
  <c r="C195" i="3"/>
  <c r="E9" i="23"/>
  <c r="I17" i="23"/>
  <c r="H139" i="4"/>
  <c r="H140" i="4"/>
  <c r="H141" i="4"/>
  <c r="B139" i="4"/>
  <c r="B140" i="4"/>
  <c r="B141" i="4"/>
  <c r="F211" i="3"/>
  <c r="C211" i="3"/>
  <c r="A141" i="4" s="1"/>
  <c r="F210" i="3"/>
  <c r="C210" i="3"/>
  <c r="A140" i="4" s="1"/>
  <c r="F209" i="3"/>
  <c r="C209" i="3"/>
  <c r="A139" i="4" s="1"/>
  <c r="G12" i="4"/>
  <c r="G13" i="4"/>
  <c r="G14" i="4"/>
  <c r="G15" i="4"/>
  <c r="G16" i="4"/>
  <c r="G17" i="4"/>
  <c r="G18" i="4"/>
  <c r="G19" i="4"/>
  <c r="G20" i="4"/>
  <c r="G21" i="4"/>
  <c r="G22" i="4"/>
  <c r="G23" i="4"/>
  <c r="G44" i="4"/>
  <c r="G45" i="4"/>
  <c r="G46" i="4"/>
  <c r="G47" i="4"/>
  <c r="G48" i="4"/>
  <c r="H48" i="4"/>
  <c r="G49" i="4"/>
  <c r="H49" i="4"/>
  <c r="G50" i="4"/>
  <c r="H50" i="4"/>
  <c r="G51" i="4"/>
  <c r="H51" i="4"/>
  <c r="G52" i="4"/>
  <c r="H52" i="4"/>
  <c r="G53" i="4"/>
  <c r="H53" i="4"/>
  <c r="G54" i="4"/>
  <c r="H54" i="4"/>
  <c r="G86" i="4"/>
  <c r="H86" i="4"/>
  <c r="G87" i="4"/>
  <c r="H87" i="4"/>
  <c r="G88" i="4"/>
  <c r="H88" i="4"/>
  <c r="G89" i="4"/>
  <c r="H89" i="4"/>
  <c r="G90" i="4"/>
  <c r="H90" i="4"/>
  <c r="G91" i="4"/>
  <c r="H91" i="4"/>
  <c r="H59" i="4"/>
  <c r="H60" i="4"/>
  <c r="H61" i="4"/>
  <c r="H62" i="4"/>
  <c r="H95" i="4"/>
  <c r="H96" i="4"/>
  <c r="H97" i="4"/>
  <c r="H98" i="4"/>
  <c r="H99" i="4"/>
  <c r="H100" i="4"/>
  <c r="H101" i="4"/>
  <c r="H102" i="4"/>
  <c r="H114" i="4"/>
  <c r="H115" i="4"/>
  <c r="H116" i="4"/>
  <c r="H117" i="4"/>
  <c r="H134" i="4"/>
  <c r="H135" i="4"/>
  <c r="H136" i="4"/>
  <c r="H137" i="4"/>
  <c r="H152" i="4"/>
  <c r="H153" i="4"/>
  <c r="H154" i="4"/>
  <c r="H142" i="4"/>
  <c r="H143" i="4"/>
  <c r="H144" i="4"/>
  <c r="H145" i="4"/>
  <c r="H146" i="4"/>
  <c r="H147" i="4"/>
  <c r="H148" i="4"/>
  <c r="H149" i="4"/>
  <c r="H150" i="4"/>
  <c r="H151" i="4"/>
  <c r="H155" i="4"/>
  <c r="H156" i="4"/>
  <c r="H166" i="4"/>
  <c r="H167" i="4"/>
  <c r="H182" i="4"/>
  <c r="H183" i="4"/>
  <c r="H184" i="4"/>
  <c r="H185" i="4"/>
  <c r="H217" i="4"/>
  <c r="H218" i="4"/>
  <c r="H223" i="4"/>
  <c r="H225" i="4"/>
  <c r="H226" i="4"/>
  <c r="H227" i="4"/>
  <c r="H236" i="4"/>
  <c r="H237" i="4"/>
  <c r="H242" i="4"/>
  <c r="H243" i="4"/>
  <c r="H244" i="4"/>
  <c r="H247" i="4"/>
  <c r="H248" i="4"/>
  <c r="H255" i="4"/>
  <c r="H256" i="4"/>
  <c r="H257" i="4"/>
  <c r="H258" i="4"/>
  <c r="H265" i="4"/>
  <c r="H266" i="4"/>
  <c r="H267" i="4"/>
  <c r="H269" i="4"/>
  <c r="H270" i="4"/>
  <c r="H296" i="4"/>
  <c r="H297" i="4"/>
  <c r="H302" i="4"/>
  <c r="H306" i="4"/>
  <c r="H307" i="4"/>
  <c r="H315" i="4"/>
  <c r="H321" i="4"/>
  <c r="H381" i="4"/>
  <c r="H332" i="4"/>
  <c r="H333" i="4"/>
  <c r="H334" i="4"/>
  <c r="H335" i="4"/>
  <c r="H336" i="4"/>
  <c r="H337" i="4"/>
  <c r="H354" i="4"/>
  <c r="H355" i="4"/>
  <c r="H356" i="4"/>
  <c r="H369" i="4"/>
  <c r="H370" i="4"/>
  <c r="H371" i="4"/>
  <c r="H372" i="4"/>
  <c r="H373" i="4"/>
  <c r="H374" i="4"/>
  <c r="H392" i="4"/>
  <c r="H393" i="4"/>
  <c r="H394" i="4"/>
  <c r="H399" i="4"/>
  <c r="H400" i="4"/>
  <c r="H401" i="4"/>
  <c r="G439" i="4"/>
  <c r="H439" i="4"/>
  <c r="G441" i="4"/>
  <c r="H441" i="4"/>
  <c r="G443" i="4"/>
  <c r="H443" i="4"/>
  <c r="G525" i="4"/>
  <c r="H525" i="4"/>
  <c r="G527" i="4"/>
  <c r="H527" i="4"/>
  <c r="G528" i="4"/>
  <c r="H528" i="4"/>
  <c r="G532" i="4"/>
  <c r="G533" i="4"/>
  <c r="G534" i="4"/>
  <c r="G535" i="4"/>
  <c r="G537" i="4"/>
  <c r="G539" i="4"/>
  <c r="G540" i="4"/>
  <c r="G541" i="4"/>
  <c r="G542" i="4"/>
  <c r="G543" i="4"/>
  <c r="G544" i="4"/>
  <c r="G545" i="4"/>
  <c r="G546" i="4"/>
  <c r="G547" i="4"/>
  <c r="G548" i="4"/>
  <c r="G549" i="4"/>
  <c r="H549" i="4"/>
  <c r="G550" i="4"/>
  <c r="H550" i="4"/>
  <c r="G551" i="4"/>
  <c r="H551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B374" i="4"/>
  <c r="A374" i="4"/>
  <c r="N465" i="4"/>
  <c r="N466" i="4"/>
  <c r="N464" i="4"/>
  <c r="J3" i="25"/>
  <c r="A173" i="4"/>
  <c r="A174" i="4"/>
  <c r="A175" i="4"/>
  <c r="A172" i="4"/>
  <c r="F63" i="3"/>
  <c r="C63" i="3"/>
  <c r="A43" i="4" s="1"/>
  <c r="F62" i="3"/>
  <c r="C62" i="3"/>
  <c r="A42" i="4" s="1"/>
  <c r="F61" i="3"/>
  <c r="C61" i="3"/>
  <c r="A41" i="4" s="1"/>
  <c r="F60" i="3"/>
  <c r="C60" i="3"/>
  <c r="B443" i="4"/>
  <c r="A443" i="4"/>
  <c r="J3" i="41"/>
  <c r="B242" i="4"/>
  <c r="B243" i="4"/>
  <c r="B244" i="4"/>
  <c r="B237" i="4"/>
  <c r="N460" i="4"/>
  <c r="B236" i="4"/>
  <c r="N459" i="4"/>
  <c r="B227" i="4"/>
  <c r="F34" i="47"/>
  <c r="F33" i="47"/>
  <c r="F18" i="47"/>
  <c r="C18" i="47"/>
  <c r="A244" i="4" s="1"/>
  <c r="F17" i="47"/>
  <c r="C17" i="47"/>
  <c r="A243" i="4" s="1"/>
  <c r="A242" i="4"/>
  <c r="F12" i="47"/>
  <c r="C12" i="47"/>
  <c r="A237" i="4" s="1"/>
  <c r="F11" i="47"/>
  <c r="C11" i="47"/>
  <c r="A236" i="4" s="1"/>
  <c r="F7" i="47"/>
  <c r="C7" i="47"/>
  <c r="G1" i="47"/>
  <c r="B246" i="4"/>
  <c r="B245" i="4"/>
  <c r="A246" i="4"/>
  <c r="A245" i="4"/>
  <c r="B442" i="4"/>
  <c r="B329" i="4"/>
  <c r="B301" i="4"/>
  <c r="B300" i="4"/>
  <c r="B326" i="4"/>
  <c r="B327" i="4"/>
  <c r="B328" i="4"/>
  <c r="B325" i="4"/>
  <c r="F50" i="27"/>
  <c r="C50" i="27"/>
  <c r="A329" i="4" s="1"/>
  <c r="F20" i="27"/>
  <c r="C20" i="27"/>
  <c r="A301" i="4" s="1"/>
  <c r="F19" i="27"/>
  <c r="C19" i="27"/>
  <c r="A300" i="4" s="1"/>
  <c r="F55" i="27"/>
  <c r="C55" i="27"/>
  <c r="A327" i="4" s="1"/>
  <c r="C56" i="27"/>
  <c r="A328" i="4" s="1"/>
  <c r="C54" i="27"/>
  <c r="A326" i="4" s="1"/>
  <c r="C53" i="27"/>
  <c r="A325" i="4" s="1"/>
  <c r="F54" i="27"/>
  <c r="F53" i="27"/>
  <c r="F56" i="27"/>
  <c r="A442" i="4"/>
  <c r="N260" i="4"/>
  <c r="N261" i="4"/>
  <c r="N262" i="4"/>
  <c r="A265" i="4"/>
  <c r="B265" i="4"/>
  <c r="A266" i="4"/>
  <c r="B266" i="4"/>
  <c r="F39" i="24"/>
  <c r="C39" i="24"/>
  <c r="F38" i="24"/>
  <c r="C38" i="24"/>
  <c r="A549" i="4"/>
  <c r="B549" i="4"/>
  <c r="A550" i="4"/>
  <c r="B550" i="4"/>
  <c r="A551" i="4"/>
  <c r="B551" i="4"/>
  <c r="A296" i="4"/>
  <c r="B296" i="4"/>
  <c r="F16" i="27"/>
  <c r="C16" i="27"/>
  <c r="N483" i="4"/>
  <c r="N484" i="4"/>
  <c r="N468" i="4"/>
  <c r="N469" i="4"/>
  <c r="N470" i="4"/>
  <c r="N471" i="4"/>
  <c r="N479" i="4"/>
  <c r="N480" i="4"/>
  <c r="N481" i="4"/>
  <c r="N482" i="4"/>
  <c r="N467" i="4"/>
  <c r="F59" i="27"/>
  <c r="F47" i="27"/>
  <c r="F46" i="27"/>
  <c r="F27" i="27"/>
  <c r="F26" i="27"/>
  <c r="F43" i="27"/>
  <c r="F42" i="27"/>
  <c r="F39" i="27"/>
  <c r="F23" i="27"/>
  <c r="F7" i="27"/>
  <c r="B399" i="4"/>
  <c r="B400" i="4"/>
  <c r="B401" i="4"/>
  <c r="A399" i="4"/>
  <c r="A400" i="4"/>
  <c r="A401" i="4"/>
  <c r="B617" i="4"/>
  <c r="B618" i="4"/>
  <c r="A617" i="4"/>
  <c r="A618" i="4"/>
  <c r="A441" i="4"/>
  <c r="B441" i="4"/>
  <c r="B439" i="4"/>
  <c r="A439" i="4"/>
  <c r="B610" i="4"/>
  <c r="A610" i="4"/>
  <c r="A307" i="4"/>
  <c r="B307" i="4"/>
  <c r="A308" i="4"/>
  <c r="B308" i="4"/>
  <c r="C43" i="27"/>
  <c r="C42" i="27"/>
  <c r="A269" i="4"/>
  <c r="B269" i="4"/>
  <c r="F55" i="24"/>
  <c r="C55" i="24"/>
  <c r="B267" i="4"/>
  <c r="A267" i="4"/>
  <c r="F49" i="24"/>
  <c r="C49" i="24"/>
  <c r="B393" i="4"/>
  <c r="B394" i="4"/>
  <c r="B392" i="4"/>
  <c r="A393" i="4"/>
  <c r="A394" i="4"/>
  <c r="A392" i="4"/>
  <c r="G1" i="41"/>
  <c r="B525" i="4"/>
  <c r="B527" i="4"/>
  <c r="B528" i="4"/>
  <c r="A527" i="4"/>
  <c r="A528" i="4"/>
  <c r="A525" i="4"/>
  <c r="C305" i="3"/>
  <c r="C306" i="3"/>
  <c r="C307" i="3"/>
  <c r="C309" i="3"/>
  <c r="C310" i="3"/>
  <c r="B173" i="4"/>
  <c r="B174" i="4"/>
  <c r="B175" i="4"/>
  <c r="B172" i="4"/>
  <c r="C88" i="3"/>
  <c r="C89" i="3"/>
  <c r="C90" i="3"/>
  <c r="C87" i="3"/>
  <c r="A59" i="4"/>
  <c r="B59" i="4"/>
  <c r="A60" i="4"/>
  <c r="B60" i="4"/>
  <c r="A61" i="4"/>
  <c r="B61" i="4"/>
  <c r="A62" i="4"/>
  <c r="B62" i="4"/>
  <c r="F90" i="3"/>
  <c r="F89" i="3"/>
  <c r="F88" i="3"/>
  <c r="F87" i="3"/>
  <c r="A51" i="4"/>
  <c r="B51" i="4"/>
  <c r="A52" i="4"/>
  <c r="B52" i="4"/>
  <c r="A53" i="4"/>
  <c r="B53" i="4"/>
  <c r="A54" i="4"/>
  <c r="B54" i="4"/>
  <c r="A608" i="4"/>
  <c r="B608" i="4"/>
  <c r="A609" i="4"/>
  <c r="B609" i="4"/>
  <c r="A604" i="4"/>
  <c r="B604" i="4"/>
  <c r="A605" i="4"/>
  <c r="B605" i="4"/>
  <c r="A606" i="4"/>
  <c r="B606" i="4"/>
  <c r="A607" i="4"/>
  <c r="B607" i="4"/>
  <c r="A597" i="4"/>
  <c r="B597" i="4"/>
  <c r="A598" i="4"/>
  <c r="B598" i="4"/>
  <c r="A599" i="4"/>
  <c r="B599" i="4"/>
  <c r="A600" i="4"/>
  <c r="B600" i="4"/>
  <c r="A601" i="4"/>
  <c r="B601" i="4"/>
  <c r="A602" i="4"/>
  <c r="B602" i="4"/>
  <c r="A603" i="4"/>
  <c r="B603" i="4"/>
  <c r="A596" i="4"/>
  <c r="B596" i="4"/>
  <c r="A591" i="4"/>
  <c r="B591" i="4"/>
  <c r="A592" i="4"/>
  <c r="B592" i="4"/>
  <c r="A593" i="4"/>
  <c r="B593" i="4"/>
  <c r="A594" i="4"/>
  <c r="B594" i="4"/>
  <c r="A595" i="4"/>
  <c r="B595" i="4"/>
  <c r="B534" i="4"/>
  <c r="B535" i="4"/>
  <c r="N458" i="4"/>
  <c r="B566" i="4"/>
  <c r="A566" i="4"/>
  <c r="B540" i="4"/>
  <c r="H540" i="4"/>
  <c r="A302" i="4"/>
  <c r="B302" i="4"/>
  <c r="C23" i="27"/>
  <c r="B155" i="4"/>
  <c r="B156" i="4"/>
  <c r="A155" i="4"/>
  <c r="A156" i="4"/>
  <c r="C233" i="3"/>
  <c r="C234" i="3"/>
  <c r="C235" i="3"/>
  <c r="C232" i="3"/>
  <c r="C231" i="3"/>
  <c r="F232" i="3"/>
  <c r="F231" i="3"/>
  <c r="A258" i="4"/>
  <c r="B258" i="4"/>
  <c r="B257" i="4"/>
  <c r="A257" i="4"/>
  <c r="F30" i="24"/>
  <c r="C30" i="24"/>
  <c r="F29" i="24"/>
  <c r="C29" i="24"/>
  <c r="B255" i="4"/>
  <c r="F25" i="24"/>
  <c r="C25" i="24"/>
  <c r="A255" i="4" s="1"/>
  <c r="A306" i="4"/>
  <c r="B306" i="4"/>
  <c r="C39" i="27"/>
  <c r="B333" i="4"/>
  <c r="B334" i="4"/>
  <c r="B332" i="4"/>
  <c r="A333" i="4"/>
  <c r="A334" i="4"/>
  <c r="A332" i="4"/>
  <c r="A87" i="4"/>
  <c r="B87" i="4"/>
  <c r="A88" i="4"/>
  <c r="B88" i="4"/>
  <c r="A89" i="4"/>
  <c r="B89" i="4"/>
  <c r="A90" i="4"/>
  <c r="B90" i="4"/>
  <c r="A91" i="4"/>
  <c r="B91" i="4"/>
  <c r="B86" i="4"/>
  <c r="A86" i="4"/>
  <c r="F132" i="3"/>
  <c r="C132" i="3"/>
  <c r="F131" i="3"/>
  <c r="C131" i="3"/>
  <c r="F130" i="3"/>
  <c r="C130" i="3"/>
  <c r="F129" i="3"/>
  <c r="C129" i="3"/>
  <c r="F128" i="3"/>
  <c r="C128" i="3"/>
  <c r="F127" i="3"/>
  <c r="C127" i="3"/>
  <c r="B584" i="4"/>
  <c r="B585" i="4"/>
  <c r="B586" i="4"/>
  <c r="A584" i="4"/>
  <c r="A585" i="4"/>
  <c r="A586" i="4"/>
  <c r="A589" i="4"/>
  <c r="N463" i="4"/>
  <c r="N461" i="4"/>
  <c r="N462" i="4"/>
  <c r="A217" i="4"/>
  <c r="B217" i="4"/>
  <c r="F7" i="25"/>
  <c r="C7" i="25"/>
  <c r="A98" i="4"/>
  <c r="B98" i="4"/>
  <c r="A95" i="4"/>
  <c r="B95" i="4"/>
  <c r="A96" i="4"/>
  <c r="B96" i="4"/>
  <c r="A97" i="4"/>
  <c r="B97" i="4"/>
  <c r="C143" i="3"/>
  <c r="C144" i="3"/>
  <c r="C145" i="3"/>
  <c r="C142" i="3"/>
  <c r="F145" i="3"/>
  <c r="F144" i="3"/>
  <c r="F143" i="3"/>
  <c r="F142" i="3"/>
  <c r="A614" i="4"/>
  <c r="B614" i="4"/>
  <c r="A615" i="4"/>
  <c r="B615" i="4"/>
  <c r="A616" i="4"/>
  <c r="B616" i="4"/>
  <c r="A619" i="4"/>
  <c r="B619" i="4"/>
  <c r="A620" i="4"/>
  <c r="B620" i="4"/>
  <c r="A621" i="4"/>
  <c r="B621" i="4"/>
  <c r="A622" i="4"/>
  <c r="B622" i="4"/>
  <c r="A612" i="4"/>
  <c r="B612" i="4"/>
  <c r="A613" i="4"/>
  <c r="B613" i="4"/>
  <c r="B611" i="4"/>
  <c r="A611" i="4"/>
  <c r="A323" i="4"/>
  <c r="B323" i="4"/>
  <c r="C59" i="27"/>
  <c r="B297" i="4"/>
  <c r="A297" i="4"/>
  <c r="C7" i="27"/>
  <c r="A373" i="4"/>
  <c r="B373" i="4"/>
  <c r="A335" i="4"/>
  <c r="B335" i="4"/>
  <c r="A336" i="4"/>
  <c r="B336" i="4"/>
  <c r="A337" i="4"/>
  <c r="B337" i="4"/>
  <c r="A354" i="4"/>
  <c r="B354" i="4"/>
  <c r="A355" i="4"/>
  <c r="B355" i="4"/>
  <c r="A356" i="4"/>
  <c r="B356" i="4"/>
  <c r="A369" i="4"/>
  <c r="B369" i="4"/>
  <c r="A370" i="4"/>
  <c r="B370" i="4"/>
  <c r="A371" i="4"/>
  <c r="B371" i="4"/>
  <c r="A372" i="4"/>
  <c r="B372" i="4"/>
  <c r="B381" i="4"/>
  <c r="A381" i="4"/>
  <c r="N494" i="4"/>
  <c r="N493" i="4"/>
  <c r="C76" i="3"/>
  <c r="C77" i="3"/>
  <c r="C78" i="3"/>
  <c r="C75" i="3"/>
  <c r="C67" i="3"/>
  <c r="C68" i="3"/>
  <c r="C69" i="3"/>
  <c r="C70" i="3"/>
  <c r="C71" i="3"/>
  <c r="C72" i="3"/>
  <c r="C66" i="3"/>
  <c r="B537" i="4"/>
  <c r="A537" i="4"/>
  <c r="B533" i="4"/>
  <c r="A533" i="4"/>
  <c r="B532" i="4"/>
  <c r="A532" i="4"/>
  <c r="B590" i="4"/>
  <c r="A590" i="4"/>
  <c r="B583" i="4"/>
  <c r="A583" i="4"/>
  <c r="B582" i="4"/>
  <c r="A582" i="4"/>
  <c r="B581" i="4"/>
  <c r="A581" i="4"/>
  <c r="B580" i="4"/>
  <c r="A580" i="4"/>
  <c r="B579" i="4"/>
  <c r="A579" i="4"/>
  <c r="B578" i="4"/>
  <c r="A578" i="4"/>
  <c r="B577" i="4"/>
  <c r="A577" i="4"/>
  <c r="B576" i="4"/>
  <c r="A576" i="4"/>
  <c r="B575" i="4"/>
  <c r="A575" i="4"/>
  <c r="B574" i="4"/>
  <c r="A574" i="4"/>
  <c r="B573" i="4"/>
  <c r="A573" i="4"/>
  <c r="B572" i="4"/>
  <c r="A572" i="4"/>
  <c r="B571" i="4"/>
  <c r="A571" i="4"/>
  <c r="B570" i="4"/>
  <c r="A570" i="4"/>
  <c r="B548" i="4"/>
  <c r="A548" i="4"/>
  <c r="B547" i="4"/>
  <c r="A547" i="4"/>
  <c r="B546" i="4"/>
  <c r="A546" i="4"/>
  <c r="B545" i="4"/>
  <c r="A545" i="4"/>
  <c r="B544" i="4"/>
  <c r="A544" i="4"/>
  <c r="B543" i="4"/>
  <c r="A543" i="4"/>
  <c r="B542" i="4"/>
  <c r="A542" i="4"/>
  <c r="B541" i="4"/>
  <c r="A541" i="4"/>
  <c r="B539" i="4"/>
  <c r="A539" i="4"/>
  <c r="B322" i="4"/>
  <c r="A322" i="4"/>
  <c r="B321" i="4"/>
  <c r="A321" i="4"/>
  <c r="B315" i="4"/>
  <c r="A315" i="4"/>
  <c r="B314" i="4"/>
  <c r="A314" i="4"/>
  <c r="B270" i="4"/>
  <c r="A270" i="4"/>
  <c r="B248" i="4"/>
  <c r="B247" i="4"/>
  <c r="B226" i="4"/>
  <c r="A226" i="4"/>
  <c r="B225" i="4"/>
  <c r="A225" i="4"/>
  <c r="B223" i="4"/>
  <c r="A223" i="4"/>
  <c r="B219" i="4"/>
  <c r="A219" i="4"/>
  <c r="B218" i="4"/>
  <c r="A218" i="4"/>
  <c r="B210" i="4"/>
  <c r="A210" i="4"/>
  <c r="B209" i="4"/>
  <c r="A209" i="4"/>
  <c r="B208" i="4"/>
  <c r="A208" i="4"/>
  <c r="B206" i="4"/>
  <c r="A206" i="4"/>
  <c r="B205" i="4"/>
  <c r="A205" i="4"/>
  <c r="B204" i="4"/>
  <c r="A204" i="4"/>
  <c r="B185" i="4"/>
  <c r="A185" i="4"/>
  <c r="B184" i="4"/>
  <c r="A184" i="4"/>
  <c r="B183" i="4"/>
  <c r="A183" i="4"/>
  <c r="B182" i="4"/>
  <c r="A182" i="4"/>
  <c r="B167" i="4"/>
  <c r="A167" i="4"/>
  <c r="B166" i="4"/>
  <c r="A166" i="4"/>
  <c r="B165" i="4"/>
  <c r="A165" i="4"/>
  <c r="B164" i="4"/>
  <c r="A164" i="4"/>
  <c r="B163" i="4"/>
  <c r="A163" i="4"/>
  <c r="B162" i="4"/>
  <c r="A162" i="4"/>
  <c r="B161" i="4"/>
  <c r="A161" i="4"/>
  <c r="B160" i="4"/>
  <c r="A160" i="4"/>
  <c r="B159" i="4"/>
  <c r="A159" i="4"/>
  <c r="B158" i="4"/>
  <c r="A158" i="4"/>
  <c r="B157" i="4"/>
  <c r="A157" i="4"/>
  <c r="B151" i="4"/>
  <c r="B150" i="4"/>
  <c r="B149" i="4"/>
  <c r="B148" i="4"/>
  <c r="B147" i="4"/>
  <c r="B146" i="4"/>
  <c r="B145" i="4"/>
  <c r="B144" i="4"/>
  <c r="B143" i="4"/>
  <c r="B142" i="4"/>
  <c r="B154" i="4"/>
  <c r="A154" i="4"/>
  <c r="B153" i="4"/>
  <c r="A153" i="4"/>
  <c r="B152" i="4"/>
  <c r="A152" i="4"/>
  <c r="B133" i="4"/>
  <c r="A133" i="4"/>
  <c r="B132" i="4"/>
  <c r="A132" i="4"/>
  <c r="B131" i="4"/>
  <c r="A131" i="4"/>
  <c r="B130" i="4"/>
  <c r="A130" i="4"/>
  <c r="B129" i="4"/>
  <c r="A129" i="4"/>
  <c r="B137" i="4"/>
  <c r="A137" i="4"/>
  <c r="B136" i="4"/>
  <c r="A136" i="4"/>
  <c r="B135" i="4"/>
  <c r="A135" i="4"/>
  <c r="B134" i="4"/>
  <c r="A134" i="4"/>
  <c r="B113" i="4"/>
  <c r="A113" i="4"/>
  <c r="B112" i="4"/>
  <c r="A112" i="4"/>
  <c r="B117" i="4"/>
  <c r="A117" i="4"/>
  <c r="B116" i="4"/>
  <c r="A116" i="4"/>
  <c r="B115" i="4"/>
  <c r="A115" i="4"/>
  <c r="B114" i="4"/>
  <c r="A114" i="4"/>
  <c r="B102" i="4"/>
  <c r="A102" i="4"/>
  <c r="B101" i="4"/>
  <c r="A101" i="4"/>
  <c r="B100" i="4"/>
  <c r="A100" i="4"/>
  <c r="B99" i="4"/>
  <c r="A99" i="4"/>
  <c r="B107" i="4"/>
  <c r="B106" i="4"/>
  <c r="B105" i="4"/>
  <c r="B104" i="4"/>
  <c r="A104" i="4"/>
  <c r="B103" i="4"/>
  <c r="A103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A23" i="4"/>
  <c r="A22" i="4"/>
  <c r="A21" i="4"/>
  <c r="A20" i="4"/>
  <c r="A19" i="4"/>
  <c r="A18" i="4"/>
  <c r="A17" i="4"/>
  <c r="A16" i="4"/>
  <c r="A15" i="4"/>
  <c r="A14" i="4"/>
  <c r="A13" i="4"/>
  <c r="A12" i="4"/>
  <c r="C47" i="27"/>
  <c r="C46" i="27"/>
  <c r="C27" i="27"/>
  <c r="C26" i="27"/>
  <c r="J3" i="27"/>
  <c r="G1" i="27"/>
  <c r="F86" i="24"/>
  <c r="C86" i="24"/>
  <c r="F85" i="24"/>
  <c r="C85" i="24"/>
  <c r="F84" i="24"/>
  <c r="C84" i="24"/>
  <c r="F61" i="24"/>
  <c r="C61" i="24"/>
  <c r="F26" i="24"/>
  <c r="C26" i="24"/>
  <c r="F18" i="24"/>
  <c r="C18" i="24"/>
  <c r="F17" i="24"/>
  <c r="C17" i="24"/>
  <c r="F16" i="24"/>
  <c r="C16" i="24"/>
  <c r="F15" i="24"/>
  <c r="C15" i="24"/>
  <c r="F8" i="24"/>
  <c r="C8" i="24"/>
  <c r="A248" i="4" s="1"/>
  <c r="F7" i="24"/>
  <c r="C7" i="24"/>
  <c r="J3" i="24"/>
  <c r="G1" i="24"/>
  <c r="F22" i="25"/>
  <c r="C22" i="25"/>
  <c r="F21" i="25"/>
  <c r="C21" i="25"/>
  <c r="F12" i="25"/>
  <c r="C12" i="25"/>
  <c r="F9" i="25"/>
  <c r="H219" i="4" s="1"/>
  <c r="C9" i="25"/>
  <c r="F8" i="25"/>
  <c r="C8" i="25"/>
  <c r="G1" i="25"/>
  <c r="F311" i="3"/>
  <c r="C311" i="3"/>
  <c r="F310" i="3"/>
  <c r="F309" i="3"/>
  <c r="F307" i="3"/>
  <c r="F306" i="3"/>
  <c r="F305" i="3"/>
  <c r="F261" i="3"/>
  <c r="F260" i="3"/>
  <c r="F259" i="3"/>
  <c r="F258" i="3"/>
  <c r="F275" i="3"/>
  <c r="C275" i="3"/>
  <c r="F274" i="3"/>
  <c r="C274" i="3"/>
  <c r="C273" i="3"/>
  <c r="F272" i="3"/>
  <c r="C272" i="3"/>
  <c r="F249" i="3"/>
  <c r="C249" i="3"/>
  <c r="F248" i="3"/>
  <c r="C248" i="3"/>
  <c r="F247" i="3"/>
  <c r="C247" i="3"/>
  <c r="F246" i="3"/>
  <c r="C246" i="3"/>
  <c r="F241" i="3"/>
  <c r="F240" i="3"/>
  <c r="F239" i="3"/>
  <c r="F238" i="3"/>
  <c r="F235" i="3"/>
  <c r="F234" i="3"/>
  <c r="F233" i="3"/>
  <c r="F216" i="3"/>
  <c r="C216" i="3"/>
  <c r="F215" i="3"/>
  <c r="C215" i="3"/>
  <c r="F214" i="3"/>
  <c r="C214" i="3"/>
  <c r="F228" i="3"/>
  <c r="C228" i="3"/>
  <c r="A151" i="4" s="1"/>
  <c r="F227" i="3"/>
  <c r="C227" i="3"/>
  <c r="A150" i="4" s="1"/>
  <c r="F226" i="3"/>
  <c r="C226" i="3"/>
  <c r="A149" i="4" s="1"/>
  <c r="F225" i="3"/>
  <c r="C225" i="3"/>
  <c r="A148" i="4" s="1"/>
  <c r="F224" i="3"/>
  <c r="C224" i="3"/>
  <c r="A147" i="4" s="1"/>
  <c r="F223" i="3"/>
  <c r="C223" i="3"/>
  <c r="A146" i="4" s="1"/>
  <c r="F222" i="3"/>
  <c r="C222" i="3"/>
  <c r="A145" i="4" s="1"/>
  <c r="F221" i="3"/>
  <c r="C221" i="3"/>
  <c r="A144" i="4" s="1"/>
  <c r="F220" i="3"/>
  <c r="C220" i="3"/>
  <c r="A143" i="4" s="1"/>
  <c r="F219" i="3"/>
  <c r="C219" i="3"/>
  <c r="A142" i="4" s="1"/>
  <c r="F199" i="3"/>
  <c r="F198" i="3"/>
  <c r="F197" i="3"/>
  <c r="F196" i="3"/>
  <c r="F195" i="3"/>
  <c r="F204" i="3"/>
  <c r="C204" i="3"/>
  <c r="F203" i="3"/>
  <c r="C203" i="3"/>
  <c r="F202" i="3"/>
  <c r="C202" i="3"/>
  <c r="F174" i="3"/>
  <c r="C174" i="3"/>
  <c r="F173" i="3"/>
  <c r="C173" i="3"/>
  <c r="F172" i="3"/>
  <c r="C172" i="3"/>
  <c r="F171" i="3"/>
  <c r="C171" i="3"/>
  <c r="F151" i="3"/>
  <c r="C151" i="3"/>
  <c r="F150" i="3"/>
  <c r="C150" i="3"/>
  <c r="F149" i="3"/>
  <c r="C149" i="3"/>
  <c r="F148" i="3"/>
  <c r="C148" i="3"/>
  <c r="F168" i="3"/>
  <c r="F167" i="3"/>
  <c r="F158" i="3"/>
  <c r="F157" i="3"/>
  <c r="F156" i="3"/>
  <c r="F155" i="3"/>
  <c r="F154" i="3"/>
  <c r="F72" i="3"/>
  <c r="F71" i="3"/>
  <c r="F70" i="3"/>
  <c r="F69" i="3"/>
  <c r="F68" i="3"/>
  <c r="F67" i="3"/>
  <c r="F66" i="3"/>
  <c r="F78" i="3"/>
  <c r="F77" i="3"/>
  <c r="F76" i="3"/>
  <c r="F75" i="3"/>
  <c r="F39" i="3"/>
  <c r="H23" i="4" s="1"/>
  <c r="C39" i="3"/>
  <c r="F38" i="3"/>
  <c r="H22" i="4" s="1"/>
  <c r="C38" i="3"/>
  <c r="F37" i="3"/>
  <c r="H21" i="4" s="1"/>
  <c r="C37" i="3"/>
  <c r="F36" i="3"/>
  <c r="H20" i="4" s="1"/>
  <c r="C36" i="3"/>
  <c r="F35" i="3"/>
  <c r="H19" i="4" s="1"/>
  <c r="C35" i="3"/>
  <c r="F34" i="3"/>
  <c r="H18" i="4" s="1"/>
  <c r="C34" i="3"/>
  <c r="F25" i="3"/>
  <c r="H17" i="4" s="1"/>
  <c r="C25" i="3"/>
  <c r="F24" i="3"/>
  <c r="H16" i="4" s="1"/>
  <c r="C24" i="3"/>
  <c r="F23" i="3"/>
  <c r="H15" i="4" s="1"/>
  <c r="C23" i="3"/>
  <c r="F22" i="3"/>
  <c r="H14" i="4" s="1"/>
  <c r="C22" i="3"/>
  <c r="F21" i="3"/>
  <c r="H13" i="4" s="1"/>
  <c r="C21" i="3"/>
  <c r="F20" i="3"/>
  <c r="H12" i="4" s="1"/>
  <c r="C20" i="3"/>
  <c r="G1" i="3"/>
  <c r="C309" i="4" l="1"/>
  <c r="C298" i="4"/>
  <c r="C235" i="4"/>
  <c r="C233" i="4"/>
  <c r="C234" i="4"/>
  <c r="D234" i="4"/>
  <c r="D233" i="4"/>
  <c r="D235" i="4"/>
  <c r="C220" i="4"/>
  <c r="C222" i="4"/>
  <c r="C221" i="4"/>
  <c r="C224" i="4"/>
  <c r="C454" i="4"/>
  <c r="C63" i="4"/>
  <c r="C64" i="4"/>
  <c r="C66" i="4"/>
  <c r="C65" i="4"/>
  <c r="C388" i="4"/>
  <c r="C387" i="4"/>
  <c r="C385" i="4"/>
  <c r="C386" i="4"/>
  <c r="C391" i="4"/>
  <c r="C384" i="4"/>
  <c r="C390" i="4"/>
  <c r="C389" i="4"/>
  <c r="C398" i="4"/>
  <c r="C397" i="4"/>
  <c r="C395" i="4"/>
  <c r="C396" i="4"/>
  <c r="C383" i="4"/>
  <c r="C238" i="4"/>
  <c r="C228" i="4"/>
  <c r="C230" i="4"/>
  <c r="C229" i="4"/>
  <c r="C232" i="4"/>
  <c r="C231" i="4"/>
  <c r="C346" i="4"/>
  <c r="C345" i="4"/>
  <c r="C347" i="4"/>
  <c r="C18" i="4"/>
  <c r="X97" i="3"/>
  <c r="X96" i="3"/>
  <c r="X94" i="3"/>
  <c r="X95" i="3"/>
  <c r="X43" i="3"/>
  <c r="X44" i="3"/>
  <c r="X45" i="3"/>
  <c r="C338" i="4"/>
  <c r="C339" i="4"/>
  <c r="C348" i="4"/>
  <c r="C352" i="4"/>
  <c r="C349" i="4"/>
  <c r="C350" i="4"/>
  <c r="C351" i="4"/>
  <c r="C353" i="4"/>
  <c r="C344" i="4"/>
  <c r="C357" i="4"/>
  <c r="C359" i="4"/>
  <c r="C358" i="4"/>
  <c r="C31" i="4"/>
  <c r="C29" i="4"/>
  <c r="C28" i="4"/>
  <c r="C32" i="4"/>
  <c r="C30" i="4"/>
  <c r="AA42" i="3"/>
  <c r="X42" i="3"/>
  <c r="C74" i="4"/>
  <c r="C75" i="4"/>
  <c r="C73" i="4"/>
  <c r="C76" i="4"/>
  <c r="C71" i="4"/>
  <c r="C72" i="4"/>
  <c r="X253" i="3"/>
  <c r="Y253" i="3" s="1"/>
  <c r="X265" i="3"/>
  <c r="X264" i="3"/>
  <c r="X269" i="3"/>
  <c r="X268" i="3"/>
  <c r="X259" i="3"/>
  <c r="X252" i="3"/>
  <c r="Y252" i="3" s="1"/>
  <c r="X261" i="3"/>
  <c r="X255" i="3"/>
  <c r="Y255" i="3" s="1"/>
  <c r="X267" i="3"/>
  <c r="X266" i="3"/>
  <c r="X260" i="3"/>
  <c r="Y260" i="3" s="1"/>
  <c r="X258" i="3"/>
  <c r="X254" i="3"/>
  <c r="Y254" i="3" s="1"/>
  <c r="X103" i="3"/>
  <c r="Y103" i="3" s="1"/>
  <c r="AA112" i="3"/>
  <c r="X116" i="3"/>
  <c r="X114" i="3"/>
  <c r="X106" i="3"/>
  <c r="Y106" i="3" s="1"/>
  <c r="X113" i="3"/>
  <c r="X109" i="3"/>
  <c r="Y109" i="3" s="1"/>
  <c r="X108" i="3"/>
  <c r="Y108" i="3" s="1"/>
  <c r="X112" i="3"/>
  <c r="AA117" i="3"/>
  <c r="AA114" i="3"/>
  <c r="AA113" i="3"/>
  <c r="X107" i="3"/>
  <c r="Y107" i="3" s="1"/>
  <c r="AA116" i="3"/>
  <c r="AA115" i="3"/>
  <c r="X115" i="3"/>
  <c r="X117" i="3"/>
  <c r="AA103" i="3"/>
  <c r="C123" i="4"/>
  <c r="C188" i="4"/>
  <c r="C36" i="4"/>
  <c r="C125" i="4"/>
  <c r="C186" i="4"/>
  <c r="C124" i="4"/>
  <c r="C189" i="4"/>
  <c r="C187" i="4"/>
  <c r="C195" i="4"/>
  <c r="C34" i="4"/>
  <c r="C33" i="4"/>
  <c r="C190" i="4"/>
  <c r="C127" i="4"/>
  <c r="C126" i="4"/>
  <c r="C128" i="4"/>
  <c r="C78" i="4"/>
  <c r="C177" i="4"/>
  <c r="C181" i="4"/>
  <c r="C176" i="4"/>
  <c r="C169" i="4"/>
  <c r="C168" i="4"/>
  <c r="C70" i="4"/>
  <c r="C67" i="4"/>
  <c r="C69" i="4"/>
  <c r="C68" i="4"/>
  <c r="C46" i="4"/>
  <c r="C134" i="4"/>
  <c r="C142" i="4"/>
  <c r="C144" i="4"/>
  <c r="C146" i="4"/>
  <c r="C148" i="4"/>
  <c r="C150" i="4"/>
  <c r="C13" i="4"/>
  <c r="C21" i="4"/>
  <c r="C99" i="4"/>
  <c r="C101" i="4"/>
  <c r="C114" i="4"/>
  <c r="C116" i="4"/>
  <c r="C112" i="4"/>
  <c r="C371" i="4"/>
  <c r="C369" i="4"/>
  <c r="C355" i="4"/>
  <c r="C337" i="4"/>
  <c r="C335" i="4"/>
  <c r="C297" i="4"/>
  <c r="C6" i="4"/>
  <c r="C35" i="4"/>
  <c r="C97" i="4"/>
  <c r="C95" i="4"/>
  <c r="C334" i="4"/>
  <c r="C255" i="4"/>
  <c r="C58" i="4"/>
  <c r="C393" i="4"/>
  <c r="C399" i="4"/>
  <c r="C296" i="4"/>
  <c r="C77" i="4"/>
  <c r="C265" i="4"/>
  <c r="C442" i="4"/>
  <c r="C9" i="4"/>
  <c r="C236" i="4"/>
  <c r="C242" i="4"/>
  <c r="C443" i="4"/>
  <c r="C172" i="4"/>
  <c r="C444" i="4"/>
  <c r="C93" i="4"/>
  <c r="C378" i="4"/>
  <c r="C361" i="4"/>
  <c r="C201" i="4"/>
  <c r="C199" i="4"/>
  <c r="C216" i="4"/>
  <c r="C20" i="4"/>
  <c r="C50" i="4"/>
  <c r="C129" i="4"/>
  <c r="C153" i="4"/>
  <c r="C160" i="4"/>
  <c r="C166" i="4"/>
  <c r="C218" i="4"/>
  <c r="C45" i="4"/>
  <c r="C49" i="4"/>
  <c r="C130" i="4"/>
  <c r="C152" i="4"/>
  <c r="C157" i="4"/>
  <c r="C159" i="4"/>
  <c r="C163" i="4"/>
  <c r="C165" i="4"/>
  <c r="C167" i="4"/>
  <c r="C183" i="4"/>
  <c r="C185" i="4"/>
  <c r="C205" i="4"/>
  <c r="C208" i="4"/>
  <c r="C210" i="4"/>
  <c r="C219" i="4"/>
  <c r="C225" i="4"/>
  <c r="C118" i="4"/>
  <c r="C57" i="4"/>
  <c r="C120" i="4"/>
  <c r="C122" i="4"/>
  <c r="C56" i="4"/>
  <c r="C37" i="4"/>
  <c r="C90" i="4"/>
  <c r="C88" i="4"/>
  <c r="C333" i="4"/>
  <c r="C110" i="4"/>
  <c r="C55" i="4"/>
  <c r="C61" i="4"/>
  <c r="C59" i="4"/>
  <c r="C138" i="4"/>
  <c r="C81" i="4"/>
  <c r="C245" i="4"/>
  <c r="C243" i="4"/>
  <c r="C175" i="4"/>
  <c r="C203" i="4"/>
  <c r="C380" i="4"/>
  <c r="C196" i="4"/>
  <c r="C12" i="4"/>
  <c r="C44" i="4"/>
  <c r="C104" i="4"/>
  <c r="C131" i="4"/>
  <c r="C158" i="4"/>
  <c r="C162" i="4"/>
  <c r="C182" i="4"/>
  <c r="C204" i="4"/>
  <c r="C226" i="4"/>
  <c r="C14" i="4"/>
  <c r="C22" i="4"/>
  <c r="C47" i="4"/>
  <c r="C103" i="4"/>
  <c r="C135" i="4"/>
  <c r="C137" i="4"/>
  <c r="C132" i="4"/>
  <c r="C154" i="4"/>
  <c r="C161" i="4"/>
  <c r="C143" i="4"/>
  <c r="C145" i="4"/>
  <c r="C147" i="4"/>
  <c r="C149" i="4"/>
  <c r="C151" i="4"/>
  <c r="C15" i="4"/>
  <c r="C19" i="4"/>
  <c r="C23" i="4"/>
  <c r="C100" i="4"/>
  <c r="C102" i="4"/>
  <c r="C115" i="4"/>
  <c r="C117" i="4"/>
  <c r="C113" i="4"/>
  <c r="C372" i="4"/>
  <c r="C370" i="4"/>
  <c r="C356" i="4"/>
  <c r="C354" i="4"/>
  <c r="C336" i="4"/>
  <c r="C96" i="4"/>
  <c r="C98" i="4"/>
  <c r="C217" i="4"/>
  <c r="C258" i="4"/>
  <c r="C156" i="4"/>
  <c r="C392" i="4"/>
  <c r="C267" i="4"/>
  <c r="C171" i="4"/>
  <c r="C441" i="4"/>
  <c r="C401" i="4"/>
  <c r="C266" i="4"/>
  <c r="C10" i="4"/>
  <c r="C300" i="4"/>
  <c r="C8" i="4"/>
  <c r="C246" i="4"/>
  <c r="C237" i="4"/>
  <c r="C174" i="4"/>
  <c r="C92" i="4"/>
  <c r="C94" i="4"/>
  <c r="C80" i="4"/>
  <c r="C170" i="4"/>
  <c r="C382" i="4"/>
  <c r="C360" i="4"/>
  <c r="C200" i="4"/>
  <c r="C198" i="4"/>
  <c r="C202" i="4"/>
  <c r="C248" i="4"/>
  <c r="C16" i="4"/>
  <c r="C48" i="4"/>
  <c r="C136" i="4"/>
  <c r="C133" i="4"/>
  <c r="C164" i="4"/>
  <c r="C184" i="4"/>
  <c r="C206" i="4"/>
  <c r="C209" i="4"/>
  <c r="C223" i="4"/>
  <c r="C270" i="4"/>
  <c r="C119" i="4"/>
  <c r="C121" i="4"/>
  <c r="C381" i="4"/>
  <c r="C89" i="4"/>
  <c r="C87" i="4"/>
  <c r="C332" i="4"/>
  <c r="C257" i="4"/>
  <c r="C155" i="4"/>
  <c r="C111" i="4"/>
  <c r="C109" i="4"/>
  <c r="C108" i="4"/>
  <c r="C62" i="4"/>
  <c r="C60" i="4"/>
  <c r="C394" i="4"/>
  <c r="C269" i="4"/>
  <c r="C439" i="4"/>
  <c r="C400" i="4"/>
  <c r="C11" i="4"/>
  <c r="C244" i="4"/>
  <c r="C173" i="4"/>
  <c r="C207" i="4"/>
  <c r="C79" i="4"/>
  <c r="C197" i="4"/>
  <c r="C362" i="4"/>
  <c r="C373" i="4"/>
  <c r="C39" i="4"/>
  <c r="C374" i="4"/>
  <c r="C38" i="4"/>
  <c r="C140" i="4"/>
  <c r="C180" i="4"/>
  <c r="C107" i="4"/>
  <c r="C27" i="4"/>
  <c r="C84" i="4"/>
  <c r="C212" i="4"/>
  <c r="C214" i="4"/>
  <c r="C91" i="4"/>
  <c r="C54" i="4"/>
  <c r="C52" i="4"/>
  <c r="C42" i="4"/>
  <c r="C194" i="4"/>
  <c r="C26" i="4"/>
  <c r="C83" i="4"/>
  <c r="C213" i="4"/>
  <c r="C17" i="4"/>
  <c r="C86" i="4"/>
  <c r="C139" i="4"/>
  <c r="C179" i="4"/>
  <c r="C141" i="4"/>
  <c r="C178" i="4"/>
  <c r="C106" i="4"/>
  <c r="C25" i="4"/>
  <c r="C82" i="4"/>
  <c r="C53" i="4"/>
  <c r="C51" i="4"/>
  <c r="C41" i="4"/>
  <c r="C193" i="4"/>
  <c r="C43" i="4"/>
  <c r="C191" i="4"/>
  <c r="C105" i="4"/>
  <c r="C24" i="4"/>
  <c r="C85" i="4"/>
  <c r="C211" i="4"/>
  <c r="C215" i="4"/>
  <c r="C509" i="4"/>
  <c r="AA10" i="27"/>
  <c r="X10" i="27"/>
  <c r="C505" i="4"/>
  <c r="C503" i="4"/>
  <c r="C504" i="4"/>
  <c r="C502" i="4"/>
  <c r="X36" i="27"/>
  <c r="C303" i="4"/>
  <c r="C322" i="4"/>
  <c r="C324" i="4"/>
  <c r="C312" i="4"/>
  <c r="C311" i="4"/>
  <c r="C310" i="4"/>
  <c r="C313" i="4"/>
  <c r="C299" i="4"/>
  <c r="C307" i="4"/>
  <c r="C301" i="4"/>
  <c r="C325" i="4"/>
  <c r="C314" i="4"/>
  <c r="C306" i="4"/>
  <c r="C326" i="4"/>
  <c r="C329" i="4"/>
  <c r="C302" i="4"/>
  <c r="C328" i="4"/>
  <c r="C315" i="4"/>
  <c r="C327" i="4"/>
  <c r="C323" i="4"/>
  <c r="C308" i="4"/>
  <c r="C321" i="4"/>
  <c r="X10" i="41"/>
  <c r="AA10" i="41"/>
  <c r="AA8" i="3"/>
  <c r="X50" i="3"/>
  <c r="X51" i="3"/>
  <c r="AA48" i="3"/>
  <c r="X49" i="3"/>
  <c r="X48" i="3"/>
  <c r="C241" i="4"/>
  <c r="C240" i="4"/>
  <c r="C239" i="4"/>
  <c r="AA22" i="24"/>
  <c r="X21" i="24"/>
  <c r="X22" i="24"/>
  <c r="C456" i="4"/>
  <c r="C457" i="4"/>
  <c r="C455" i="4"/>
  <c r="AA81" i="24"/>
  <c r="X80" i="24"/>
  <c r="X81" i="24"/>
  <c r="AA80" i="24"/>
  <c r="A40" i="4"/>
  <c r="X162" i="3"/>
  <c r="X163" i="3"/>
  <c r="X161" i="3"/>
  <c r="X164" i="3"/>
  <c r="AA54" i="3"/>
  <c r="X54" i="3"/>
  <c r="C630" i="4"/>
  <c r="C629" i="4"/>
  <c r="C628" i="4"/>
  <c r="AA15" i="41"/>
  <c r="X15" i="41"/>
  <c r="AA14" i="41"/>
  <c r="X14" i="41"/>
  <c r="C477" i="4"/>
  <c r="C472" i="4"/>
  <c r="C478" i="4"/>
  <c r="C474" i="4"/>
  <c r="C473" i="4"/>
  <c r="C475" i="4"/>
  <c r="C476" i="4"/>
  <c r="X31" i="27"/>
  <c r="X32" i="27"/>
  <c r="AA31" i="27"/>
  <c r="AA32" i="27"/>
  <c r="X60" i="27"/>
  <c r="X11" i="41"/>
  <c r="AA254" i="3"/>
  <c r="AA11" i="3"/>
  <c r="X10" i="3"/>
  <c r="X8" i="3"/>
  <c r="X11" i="3"/>
  <c r="X9" i="3"/>
  <c r="AA10" i="3"/>
  <c r="AA9" i="3"/>
  <c r="X289" i="3"/>
  <c r="Y289" i="3" s="1"/>
  <c r="X288" i="3"/>
  <c r="Y288" i="3" s="1"/>
  <c r="X290" i="3"/>
  <c r="Y290" i="3" s="1"/>
  <c r="X287" i="3"/>
  <c r="Y287" i="3" s="1"/>
  <c r="X118" i="3"/>
  <c r="C631" i="4"/>
  <c r="AA187" i="3"/>
  <c r="X186" i="3"/>
  <c r="X187" i="3"/>
  <c r="X184" i="3"/>
  <c r="X185" i="3"/>
  <c r="AA184" i="3"/>
  <c r="AA185" i="3"/>
  <c r="AA186" i="3"/>
  <c r="AA95" i="24"/>
  <c r="AA96" i="24"/>
  <c r="X95" i="24"/>
  <c r="AA97" i="24"/>
  <c r="AA101" i="24"/>
  <c r="X181" i="3"/>
  <c r="X180" i="3"/>
  <c r="X179" i="3"/>
  <c r="X178" i="3"/>
  <c r="X96" i="24"/>
  <c r="AA98" i="24"/>
  <c r="X97" i="24"/>
  <c r="X99" i="24"/>
  <c r="X100" i="24"/>
  <c r="AA99" i="24"/>
  <c r="X98" i="24"/>
  <c r="AA100" i="24"/>
  <c r="AA102" i="24"/>
  <c r="X101" i="24"/>
  <c r="Y101" i="24" s="1"/>
  <c r="Q101" i="24" s="1"/>
  <c r="X94" i="24"/>
  <c r="X102" i="24"/>
  <c r="AA94" i="24"/>
  <c r="X52" i="24"/>
  <c r="AA70" i="24"/>
  <c r="X70" i="24"/>
  <c r="AA30" i="27"/>
  <c r="X30" i="27"/>
  <c r="C627" i="4"/>
  <c r="X22" i="41"/>
  <c r="C626" i="4"/>
  <c r="X7" i="41"/>
  <c r="X283" i="3"/>
  <c r="Y283" i="3" s="1"/>
  <c r="X282" i="3"/>
  <c r="Y282" i="3" s="1"/>
  <c r="X284" i="3"/>
  <c r="Y284" i="3" s="1"/>
  <c r="X279" i="3"/>
  <c r="Y279" i="3" s="1"/>
  <c r="AA279" i="3"/>
  <c r="X281" i="3"/>
  <c r="Y281" i="3" s="1"/>
  <c r="X280" i="3"/>
  <c r="Y280" i="3" s="1"/>
  <c r="C557" i="4"/>
  <c r="C561" i="4"/>
  <c r="C563" i="4"/>
  <c r="C565" i="4"/>
  <c r="C564" i="4"/>
  <c r="C556" i="4"/>
  <c r="C553" i="4"/>
  <c r="C555" i="4"/>
  <c r="C554" i="4"/>
  <c r="C562" i="4"/>
  <c r="C552" i="4"/>
  <c r="AA76" i="24"/>
  <c r="X76" i="24"/>
  <c r="R76" i="24" s="1"/>
  <c r="AA73" i="24"/>
  <c r="X73" i="24"/>
  <c r="R73" i="24" s="1"/>
  <c r="AA64" i="24"/>
  <c r="X64" i="24"/>
  <c r="X58" i="24"/>
  <c r="AA58" i="24"/>
  <c r="X46" i="24"/>
  <c r="X17" i="3"/>
  <c r="X16" i="3"/>
  <c r="X15" i="3"/>
  <c r="X14" i="3"/>
  <c r="X34" i="24"/>
  <c r="X35" i="24"/>
  <c r="X33" i="24"/>
  <c r="X55" i="3"/>
  <c r="X57" i="3"/>
  <c r="X56" i="3"/>
  <c r="C485" i="4"/>
  <c r="C486" i="4"/>
  <c r="C632" i="4"/>
  <c r="C625" i="4"/>
  <c r="C623" i="4"/>
  <c r="C624" i="4"/>
  <c r="E399" i="4"/>
  <c r="C520" i="4"/>
  <c r="C521" i="4"/>
  <c r="C320" i="4"/>
  <c r="C319" i="4"/>
  <c r="C305" i="4"/>
  <c r="C316" i="4"/>
  <c r="C304" i="4"/>
  <c r="C318" i="4"/>
  <c r="C317" i="4"/>
  <c r="X13" i="27"/>
  <c r="X18" i="41"/>
  <c r="AA42" i="24"/>
  <c r="X42" i="24"/>
  <c r="AA206" i="3"/>
  <c r="X192" i="3"/>
  <c r="X190" i="3"/>
  <c r="X191" i="3"/>
  <c r="C447" i="4"/>
  <c r="C448" i="4"/>
  <c r="C449" i="4"/>
  <c r="C450" i="4"/>
  <c r="A227" i="4"/>
  <c r="C559" i="4"/>
  <c r="C558" i="4"/>
  <c r="C560" i="4"/>
  <c r="X101" i="3"/>
  <c r="Y101" i="3" s="1"/>
  <c r="X102" i="3"/>
  <c r="Y102" i="3" s="1"/>
  <c r="X100" i="3"/>
  <c r="C271" i="4"/>
  <c r="X17" i="25"/>
  <c r="X18" i="25"/>
  <c r="X16" i="25"/>
  <c r="C404" i="4"/>
  <c r="C402" i="4"/>
  <c r="C403" i="4"/>
  <c r="C364" i="4"/>
  <c r="C366" i="4"/>
  <c r="C367" i="4"/>
  <c r="C368" i="4"/>
  <c r="C365" i="4"/>
  <c r="C363" i="4"/>
  <c r="N522" i="4"/>
  <c r="C516" i="4"/>
  <c r="C517" i="4"/>
  <c r="C514" i="4"/>
  <c r="C515" i="4"/>
  <c r="C518" i="4"/>
  <c r="C519" i="4"/>
  <c r="C513" i="4"/>
  <c r="C511" i="4"/>
  <c r="C512" i="4"/>
  <c r="C510" i="4"/>
  <c r="C538" i="4"/>
  <c r="C536" i="4"/>
  <c r="C526" i="4"/>
  <c r="N13" i="4"/>
  <c r="AA21" i="3" s="1"/>
  <c r="N21" i="4"/>
  <c r="AA37" i="3" s="1"/>
  <c r="N49" i="4"/>
  <c r="AA71" i="3" s="1"/>
  <c r="N132" i="4"/>
  <c r="AA198" i="3" s="1"/>
  <c r="N149" i="4"/>
  <c r="AA226" i="3" s="1"/>
  <c r="N163" i="4"/>
  <c r="AA241" i="3" s="1"/>
  <c r="N185" i="4"/>
  <c r="AA275" i="3" s="1"/>
  <c r="N219" i="4"/>
  <c r="AA18" i="25" s="1"/>
  <c r="N320" i="4"/>
  <c r="N96" i="4"/>
  <c r="AA143" i="3" s="1"/>
  <c r="N107" i="4"/>
  <c r="AA158" i="3" s="1"/>
  <c r="N102" i="4"/>
  <c r="AA151" i="3" s="1"/>
  <c r="N117" i="4"/>
  <c r="AA174" i="3" s="1"/>
  <c r="N142" i="4"/>
  <c r="AA219" i="3" s="1"/>
  <c r="N150" i="4"/>
  <c r="AA227" i="3" s="1"/>
  <c r="N370" i="4"/>
  <c r="N354" i="4"/>
  <c r="N373" i="4"/>
  <c r="N304" i="4"/>
  <c r="N334" i="4"/>
  <c r="N155" i="4"/>
  <c r="AA231" i="3" s="1"/>
  <c r="N555" i="4"/>
  <c r="N450" i="4"/>
  <c r="N447" i="4"/>
  <c r="N560" i="4"/>
  <c r="N477" i="4"/>
  <c r="N473" i="4"/>
  <c r="N307" i="4"/>
  <c r="AA42" i="27" s="1"/>
  <c r="N368" i="4"/>
  <c r="N401" i="4"/>
  <c r="N563" i="4"/>
  <c r="N266" i="4"/>
  <c r="AA39" i="24" s="1"/>
  <c r="N300" i="4"/>
  <c r="AA19" i="27" s="1"/>
  <c r="N243" i="4"/>
  <c r="AA17" i="47" s="1"/>
  <c r="N141" i="4"/>
  <c r="AA211" i="3" s="1"/>
  <c r="N24" i="4"/>
  <c r="AA28" i="3" s="1"/>
  <c r="N85" i="4"/>
  <c r="AA124" i="3" s="1"/>
  <c r="N382" i="4"/>
  <c r="N361" i="4"/>
  <c r="AA192" i="3"/>
  <c r="N14" i="4"/>
  <c r="AA22" i="3" s="1"/>
  <c r="N18" i="4"/>
  <c r="AA34" i="3" s="1"/>
  <c r="N22" i="4"/>
  <c r="AA38" i="3" s="1"/>
  <c r="N46" i="4"/>
  <c r="AA68" i="3" s="1"/>
  <c r="N50" i="4"/>
  <c r="AA72" i="3" s="1"/>
  <c r="N134" i="4"/>
  <c r="AA202" i="3" s="1"/>
  <c r="N129" i="4"/>
  <c r="AA195" i="3" s="1"/>
  <c r="N133" i="4"/>
  <c r="AA199" i="3" s="1"/>
  <c r="N143" i="4"/>
  <c r="AA220" i="3" s="1"/>
  <c r="N151" i="4"/>
  <c r="AA228" i="3" s="1"/>
  <c r="N160" i="4"/>
  <c r="AA238" i="3" s="1"/>
  <c r="N164" i="4"/>
  <c r="AA246" i="3" s="1"/>
  <c r="N182" i="4"/>
  <c r="AA272" i="3" s="1"/>
  <c r="N204" i="4"/>
  <c r="AA305" i="3" s="1"/>
  <c r="N209" i="4"/>
  <c r="AA310" i="3" s="1"/>
  <c r="N223" i="4"/>
  <c r="AA12" i="25" s="1"/>
  <c r="N270" i="4"/>
  <c r="AA61" i="24" s="1"/>
  <c r="N317" i="4"/>
  <c r="N321" i="4"/>
  <c r="AA46" i="27" s="1"/>
  <c r="N511" i="4"/>
  <c r="N95" i="4"/>
  <c r="AA142" i="3" s="1"/>
  <c r="N90" i="4"/>
  <c r="AA131" i="3" s="1"/>
  <c r="N333" i="4"/>
  <c r="N510" i="4"/>
  <c r="N51" i="4"/>
  <c r="AA75" i="3" s="1"/>
  <c r="N61" i="4"/>
  <c r="AA89" i="3" s="1"/>
  <c r="N441" i="4"/>
  <c r="N367" i="4"/>
  <c r="N400" i="4"/>
  <c r="N301" i="4"/>
  <c r="AA20" i="27" s="1"/>
  <c r="N227" i="4"/>
  <c r="AA7" i="47" s="1"/>
  <c r="N242" i="4"/>
  <c r="AA16" i="47" s="1"/>
  <c r="N454" i="4"/>
  <c r="N140" i="4"/>
  <c r="AA210" i="3" s="1"/>
  <c r="N39" i="4"/>
  <c r="N625" i="4"/>
  <c r="N27" i="4"/>
  <c r="AA31" i="3" s="1"/>
  <c r="N84" i="4"/>
  <c r="AA123" i="3" s="1"/>
  <c r="N196" i="4"/>
  <c r="AA293" i="3" s="1"/>
  <c r="N216" i="4"/>
  <c r="AA319" i="3" s="1"/>
  <c r="N17" i="4"/>
  <c r="AA25" i="3" s="1"/>
  <c r="N45" i="4"/>
  <c r="AA67" i="3" s="1"/>
  <c r="N137" i="4"/>
  <c r="AA205" i="3" s="1"/>
  <c r="N154" i="4"/>
  <c r="AA216" i="3" s="1"/>
  <c r="N159" i="4"/>
  <c r="AA235" i="3" s="1"/>
  <c r="N167" i="4"/>
  <c r="AA249" i="3" s="1"/>
  <c r="N208" i="4"/>
  <c r="AA309" i="3" s="1"/>
  <c r="N248" i="4"/>
  <c r="AA8" i="24" s="1"/>
  <c r="N316" i="4"/>
  <c r="N553" i="4"/>
  <c r="N91" i="4"/>
  <c r="AA132" i="3" s="1"/>
  <c r="N87" i="4"/>
  <c r="AA128" i="3" s="1"/>
  <c r="N255" i="4"/>
  <c r="AA25" i="24" s="1"/>
  <c r="N156" i="4"/>
  <c r="AA232" i="3" s="1"/>
  <c r="N99" i="4"/>
  <c r="AA148" i="3" s="1"/>
  <c r="N114" i="4"/>
  <c r="AA171" i="3" s="1"/>
  <c r="N112" i="4"/>
  <c r="AA167" i="3" s="1"/>
  <c r="N144" i="4"/>
  <c r="AA221" i="3" s="1"/>
  <c r="N369" i="4"/>
  <c r="N337" i="4"/>
  <c r="N302" i="4"/>
  <c r="AA23" i="27" s="1"/>
  <c r="N554" i="4"/>
  <c r="N449" i="4"/>
  <c r="N559" i="4"/>
  <c r="AA102" i="3" s="1"/>
  <c r="N476" i="4"/>
  <c r="N399" i="4"/>
  <c r="N271" i="4"/>
  <c r="N562" i="4"/>
  <c r="N265" i="4"/>
  <c r="AA38" i="24" s="1"/>
  <c r="N329" i="4"/>
  <c r="AA50" i="27" s="1"/>
  <c r="N241" i="4"/>
  <c r="N457" i="4"/>
  <c r="N139" i="4"/>
  <c r="AA209" i="3" s="1"/>
  <c r="N38" i="4"/>
  <c r="N26" i="4"/>
  <c r="AA30" i="3" s="1"/>
  <c r="N380" i="4"/>
  <c r="N83" i="4"/>
  <c r="AA122" i="3" s="1"/>
  <c r="N197" i="4"/>
  <c r="AA294" i="3" s="1"/>
  <c r="N215" i="4"/>
  <c r="AA318" i="3" s="1"/>
  <c r="N54" i="4"/>
  <c r="AA78" i="3" s="1"/>
  <c r="N60" i="4"/>
  <c r="AA88" i="3" s="1"/>
  <c r="N172" i="4"/>
  <c r="AA258" i="3" s="1"/>
  <c r="N267" i="4"/>
  <c r="AA49" i="24" s="1"/>
  <c r="N404" i="4"/>
  <c r="N556" i="4"/>
  <c r="N442" i="4"/>
  <c r="N236" i="4"/>
  <c r="AA11" i="47" s="1"/>
  <c r="N240" i="4"/>
  <c r="N443" i="4"/>
  <c r="N456" i="4"/>
  <c r="N37" i="4"/>
  <c r="N25" i="4"/>
  <c r="AA29" i="3" s="1"/>
  <c r="N214" i="4"/>
  <c r="AA317" i="3" s="1"/>
  <c r="N135" i="4"/>
  <c r="AA203" i="3" s="1"/>
  <c r="N100" i="4"/>
  <c r="AA149" i="3" s="1"/>
  <c r="N115" i="4"/>
  <c r="AA172" i="3" s="1"/>
  <c r="N113" i="4"/>
  <c r="AA168" i="3" s="1"/>
  <c r="N146" i="4"/>
  <c r="AA223" i="3" s="1"/>
  <c r="N372" i="4"/>
  <c r="N356" i="4"/>
  <c r="N336" i="4"/>
  <c r="N297" i="4"/>
  <c r="AA13" i="27" s="1"/>
  <c r="N631" i="4"/>
  <c r="N258" i="4"/>
  <c r="AA30" i="24" s="1"/>
  <c r="N175" i="4"/>
  <c r="AA261" i="3" s="1"/>
  <c r="N628" i="4"/>
  <c r="N475" i="4"/>
  <c r="N403" i="4"/>
  <c r="N565" i="4"/>
  <c r="N561" i="4"/>
  <c r="N325" i="4"/>
  <c r="AA53" i="27" s="1"/>
  <c r="N363" i="4"/>
  <c r="N455" i="4"/>
  <c r="N92" i="4"/>
  <c r="AA137" i="3" s="1"/>
  <c r="N378" i="4"/>
  <c r="N211" i="4"/>
  <c r="AA314" i="3" s="1"/>
  <c r="N201" i="4"/>
  <c r="AA298" i="3" s="1"/>
  <c r="N213" i="4"/>
  <c r="AA316" i="3" s="1"/>
  <c r="N202" i="4"/>
  <c r="AA301" i="3" s="1"/>
  <c r="N15" i="4"/>
  <c r="AA23" i="3" s="1"/>
  <c r="N19" i="4"/>
  <c r="AA35" i="3" s="1"/>
  <c r="N23" i="4"/>
  <c r="AA39" i="3" s="1"/>
  <c r="N47" i="4"/>
  <c r="AA69" i="3" s="1"/>
  <c r="N103" i="4"/>
  <c r="AA154" i="3" s="1"/>
  <c r="N130" i="4"/>
  <c r="AA196" i="3" s="1"/>
  <c r="N152" i="4"/>
  <c r="AA214" i="3" s="1"/>
  <c r="N145" i="4"/>
  <c r="AA222" i="3" s="1"/>
  <c r="N157" i="4"/>
  <c r="AA233" i="3" s="1"/>
  <c r="N161" i="4"/>
  <c r="AA239" i="3" s="1"/>
  <c r="N165" i="4"/>
  <c r="AA247" i="3" s="1"/>
  <c r="N183" i="4"/>
  <c r="AA273" i="3" s="1"/>
  <c r="N205" i="4"/>
  <c r="AA306" i="3" s="1"/>
  <c r="N210" i="4"/>
  <c r="AA311" i="3" s="1"/>
  <c r="N225" i="4"/>
  <c r="AA21" i="25" s="1"/>
  <c r="N314" i="4"/>
  <c r="AA26" i="27" s="1"/>
  <c r="N318" i="4"/>
  <c r="N322" i="4"/>
  <c r="AA47" i="27" s="1"/>
  <c r="N381" i="4"/>
  <c r="N513" i="4"/>
  <c r="N98" i="4"/>
  <c r="AA145" i="3" s="1"/>
  <c r="N303" i="4"/>
  <c r="N89" i="4"/>
  <c r="AA130" i="3" s="1"/>
  <c r="N306" i="4"/>
  <c r="AA39" i="27" s="1"/>
  <c r="N512" i="4"/>
  <c r="N257" i="4"/>
  <c r="AA29" i="24" s="1"/>
  <c r="N53" i="4"/>
  <c r="AA77" i="3" s="1"/>
  <c r="N59" i="4"/>
  <c r="AA87" i="3" s="1"/>
  <c r="N174" i="4"/>
  <c r="AA260" i="3" s="1"/>
  <c r="N392" i="4"/>
  <c r="N402" i="4"/>
  <c r="N328" i="4"/>
  <c r="AA56" i="27" s="1"/>
  <c r="N237" i="4"/>
  <c r="AA12" i="47" s="1"/>
  <c r="N365" i="4"/>
  <c r="N374" i="4"/>
  <c r="N94" i="4"/>
  <c r="AA139" i="3" s="1"/>
  <c r="N203" i="4"/>
  <c r="AA304" i="3" s="1"/>
  <c r="N212" i="4"/>
  <c r="AA315" i="3" s="1"/>
  <c r="N200" i="4"/>
  <c r="AA297" i="3" s="1"/>
  <c r="N12" i="4"/>
  <c r="AA20" i="3" s="1"/>
  <c r="N16" i="4"/>
  <c r="AA24" i="3" s="1"/>
  <c r="N20" i="4"/>
  <c r="AA36" i="3" s="1"/>
  <c r="N44" i="4"/>
  <c r="AA66" i="3" s="1"/>
  <c r="N48" i="4"/>
  <c r="AA70" i="3" s="1"/>
  <c r="N104" i="4"/>
  <c r="AA155" i="3" s="1"/>
  <c r="AA190" i="3"/>
  <c r="N136" i="4"/>
  <c r="AA204" i="3" s="1"/>
  <c r="N131" i="4"/>
  <c r="AA197" i="3" s="1"/>
  <c r="N153" i="4"/>
  <c r="AA215" i="3" s="1"/>
  <c r="N147" i="4"/>
  <c r="AA224" i="3" s="1"/>
  <c r="N158" i="4"/>
  <c r="AA234" i="3" s="1"/>
  <c r="N162" i="4"/>
  <c r="AA240" i="3" s="1"/>
  <c r="N166" i="4"/>
  <c r="AA248" i="3" s="1"/>
  <c r="N184" i="4"/>
  <c r="AA274" i="3" s="1"/>
  <c r="N206" i="4"/>
  <c r="AA307" i="3" s="1"/>
  <c r="N218" i="4"/>
  <c r="AA17" i="25" s="1"/>
  <c r="N226" i="4"/>
  <c r="AA22" i="25" s="1"/>
  <c r="N315" i="4"/>
  <c r="AA27" i="27" s="1"/>
  <c r="N319" i="4"/>
  <c r="N97" i="4"/>
  <c r="AA144" i="3" s="1"/>
  <c r="N88" i="4"/>
  <c r="AA129" i="3" s="1"/>
  <c r="N623" i="4"/>
  <c r="N105" i="4"/>
  <c r="AA156" i="3" s="1"/>
  <c r="N101" i="4"/>
  <c r="AA150" i="3" s="1"/>
  <c r="N116" i="4"/>
  <c r="AA173" i="3" s="1"/>
  <c r="AA191" i="3"/>
  <c r="N148" i="4"/>
  <c r="AA225" i="3" s="1"/>
  <c r="N371" i="4"/>
  <c r="N355" i="4"/>
  <c r="N335" i="4"/>
  <c r="N323" i="4"/>
  <c r="AA59" i="27" s="1"/>
  <c r="N305" i="4"/>
  <c r="N86" i="4"/>
  <c r="AA127" i="3" s="1"/>
  <c r="N173" i="4"/>
  <c r="AA259" i="3" s="1"/>
  <c r="N448" i="4"/>
  <c r="N394" i="4"/>
  <c r="N269" i="4"/>
  <c r="AA55" i="24" s="1"/>
  <c r="N558" i="4"/>
  <c r="AA100" i="3" s="1"/>
  <c r="N478" i="4"/>
  <c r="N474" i="4"/>
  <c r="N308" i="4"/>
  <c r="AA43" i="27" s="1"/>
  <c r="N624" i="4"/>
  <c r="N564" i="4"/>
  <c r="N557" i="4"/>
  <c r="N552" i="4"/>
  <c r="N327" i="4"/>
  <c r="AA55" i="27" s="1"/>
  <c r="N245" i="4"/>
  <c r="AA33" i="47" s="1"/>
  <c r="N239" i="4"/>
  <c r="N626" i="4"/>
  <c r="N364" i="4"/>
  <c r="N629" i="4"/>
  <c r="N93" i="4"/>
  <c r="AA138" i="3" s="1"/>
  <c r="N360" i="4"/>
  <c r="N199" i="4"/>
  <c r="AA296" i="3" s="1"/>
  <c r="N106" i="4"/>
  <c r="AA157" i="3" s="1"/>
  <c r="N52" i="4"/>
  <c r="AA76" i="3" s="1"/>
  <c r="N62" i="4"/>
  <c r="AA90" i="3" s="1"/>
  <c r="N393" i="4"/>
  <c r="N366" i="4"/>
  <c r="N296" i="4"/>
  <c r="AA16" i="27" s="1"/>
  <c r="N326" i="4"/>
  <c r="AA54" i="27" s="1"/>
  <c r="N246" i="4"/>
  <c r="AA34" i="47" s="1"/>
  <c r="N244" i="4"/>
  <c r="AA18" i="47" s="1"/>
  <c r="N627" i="4"/>
  <c r="N444" i="4"/>
  <c r="N207" i="4"/>
  <c r="AA308" i="3" s="1"/>
  <c r="N82" i="4"/>
  <c r="AA121" i="3" s="1"/>
  <c r="N362" i="4"/>
  <c r="N198" i="4"/>
  <c r="AA295" i="3" s="1"/>
  <c r="N541" i="4"/>
  <c r="N544" i="4"/>
  <c r="N548" i="4"/>
  <c r="N571" i="4"/>
  <c r="N575" i="4"/>
  <c r="N578" i="4"/>
  <c r="N582" i="4"/>
  <c r="N532" i="4"/>
  <c r="N613" i="4"/>
  <c r="N621" i="4"/>
  <c r="N592" i="4"/>
  <c r="N602" i="4"/>
  <c r="N598" i="4"/>
  <c r="N608" i="4"/>
  <c r="N498" i="4"/>
  <c r="N586" i="4"/>
  <c r="N535" i="4"/>
  <c r="N551" i="4"/>
  <c r="N530" i="4"/>
  <c r="N507" i="4"/>
  <c r="N501" i="4"/>
  <c r="N595" i="4"/>
  <c r="N591" i="4"/>
  <c r="N601" i="4"/>
  <c r="N597" i="4"/>
  <c r="N605" i="4"/>
  <c r="N610" i="4"/>
  <c r="N588" i="4"/>
  <c r="N529" i="4"/>
  <c r="N497" i="4"/>
  <c r="N500" i="4"/>
  <c r="N584" i="4"/>
  <c r="N528" i="4"/>
  <c r="N550" i="4"/>
  <c r="N587" i="4"/>
  <c r="N496" i="4"/>
  <c r="N506" i="4"/>
  <c r="N499" i="4"/>
  <c r="N539" i="4"/>
  <c r="N543" i="4"/>
  <c r="N570" i="4"/>
  <c r="N574" i="4"/>
  <c r="N537" i="4"/>
  <c r="N622" i="4"/>
  <c r="N614" i="4"/>
  <c r="N542" i="4"/>
  <c r="N546" i="4"/>
  <c r="N573" i="4"/>
  <c r="N577" i="4"/>
  <c r="N580" i="4"/>
  <c r="N590" i="4"/>
  <c r="N619" i="4"/>
  <c r="N615" i="4"/>
  <c r="N594" i="4"/>
  <c r="N596" i="4"/>
  <c r="N600" i="4"/>
  <c r="N607" i="4"/>
  <c r="N604" i="4"/>
  <c r="N527" i="4"/>
  <c r="N545" i="4"/>
  <c r="N572" i="4"/>
  <c r="N576" i="4"/>
  <c r="N579" i="4"/>
  <c r="N583" i="4"/>
  <c r="N533" i="4"/>
  <c r="N612" i="4"/>
  <c r="N620" i="4"/>
  <c r="N616" i="4"/>
  <c r="N585" i="4"/>
  <c r="N566" i="4"/>
  <c r="N534" i="4"/>
  <c r="N549" i="4"/>
  <c r="N547" i="4"/>
  <c r="N581" i="4"/>
  <c r="N593" i="4"/>
  <c r="N603" i="4"/>
  <c r="N599" i="4"/>
  <c r="N606" i="4"/>
  <c r="N609" i="4"/>
  <c r="N618" i="4"/>
  <c r="N589" i="4"/>
  <c r="N508" i="4"/>
  <c r="N611" i="4"/>
  <c r="N540" i="4"/>
  <c r="N525" i="4"/>
  <c r="N617" i="4"/>
  <c r="N531" i="4"/>
  <c r="AA269" i="3"/>
  <c r="AA265" i="3"/>
  <c r="AA267" i="3"/>
  <c r="AA266" i="3"/>
  <c r="AA268" i="3"/>
  <c r="AA264" i="3"/>
  <c r="X90" i="24"/>
  <c r="Y90" i="24" s="1"/>
  <c r="AA90" i="24"/>
  <c r="X91" i="24"/>
  <c r="Y91" i="24" s="1"/>
  <c r="AA91" i="24"/>
  <c r="AA89" i="24"/>
  <c r="X89" i="24"/>
  <c r="Y89" i="24" s="1"/>
  <c r="N439" i="4"/>
  <c r="AA12" i="24"/>
  <c r="X11" i="24"/>
  <c r="X12" i="24"/>
  <c r="AA11" i="24"/>
  <c r="C459" i="4"/>
  <c r="C460" i="4"/>
  <c r="C458" i="4"/>
  <c r="AA13" i="47"/>
  <c r="X13" i="47"/>
  <c r="N217" i="4"/>
  <c r="AA16" i="25" s="1"/>
  <c r="X13" i="25"/>
  <c r="C463" i="4"/>
  <c r="C464" i="4"/>
  <c r="C462" i="4"/>
  <c r="C461" i="4"/>
  <c r="C466" i="4"/>
  <c r="C465" i="4"/>
  <c r="N332" i="4"/>
  <c r="C487" i="4"/>
  <c r="C481" i="4"/>
  <c r="C471" i="4"/>
  <c r="C467" i="4"/>
  <c r="C483" i="4"/>
  <c r="C484" i="4"/>
  <c r="C479" i="4"/>
  <c r="C468" i="4"/>
  <c r="C470" i="4"/>
  <c r="C480" i="4"/>
  <c r="C469" i="4"/>
  <c r="C482" i="4"/>
  <c r="N472" i="4"/>
  <c r="C490" i="4"/>
  <c r="C489" i="4"/>
  <c r="C491" i="4"/>
  <c r="C494" i="4"/>
  <c r="C488" i="4"/>
  <c r="C492" i="4"/>
  <c r="C493" i="4"/>
  <c r="N247" i="4"/>
  <c r="AA7" i="24" s="1"/>
  <c r="N495" i="4"/>
  <c r="AA33" i="27"/>
  <c r="X33" i="27"/>
  <c r="R33" i="27" s="1"/>
  <c r="Q33" i="27" s="1"/>
  <c r="E313" i="4" s="1"/>
  <c r="AA67" i="24"/>
  <c r="X67" i="24"/>
  <c r="Y67" i="24" s="1"/>
  <c r="X8" i="47"/>
  <c r="AA8" i="47"/>
  <c r="C542" i="4"/>
  <c r="C581" i="4"/>
  <c r="C608" i="4"/>
  <c r="AA24" i="47"/>
  <c r="AA21" i="47"/>
  <c r="AA23" i="47"/>
  <c r="AA22" i="47"/>
  <c r="C569" i="4"/>
  <c r="C508" i="4"/>
  <c r="C606" i="4"/>
  <c r="C617" i="4"/>
  <c r="C609" i="4"/>
  <c r="C570" i="4"/>
  <c r="C579" i="4"/>
  <c r="C611" i="4"/>
  <c r="C540" i="4"/>
  <c r="C545" i="4"/>
  <c r="C591" i="4"/>
  <c r="C549" i="4"/>
  <c r="C548" i="4"/>
  <c r="C574" i="4"/>
  <c r="C576" i="4"/>
  <c r="C596" i="4"/>
  <c r="C607" i="4"/>
  <c r="C604" i="4"/>
  <c r="C620" i="4"/>
  <c r="C595" i="4"/>
  <c r="C601" i="4"/>
  <c r="C597" i="4"/>
  <c r="C602" i="4"/>
  <c r="C599" i="4"/>
  <c r="C622" i="4"/>
  <c r="C619" i="4"/>
  <c r="C593" i="4"/>
  <c r="C544" i="4"/>
  <c r="C573" i="4"/>
  <c r="C578" i="4"/>
  <c r="C582" i="4"/>
  <c r="C612" i="4"/>
  <c r="C621" i="4"/>
  <c r="C546" i="4"/>
  <c r="C583" i="4"/>
  <c r="C586" i="4"/>
  <c r="C575" i="4"/>
  <c r="C598" i="4"/>
  <c r="C594" i="4"/>
  <c r="C568" i="4"/>
  <c r="C616" i="4"/>
  <c r="C585" i="4"/>
  <c r="C613" i="4"/>
  <c r="C615" i="4"/>
  <c r="C614" i="4"/>
  <c r="AA84" i="3"/>
  <c r="X84" i="3"/>
  <c r="X83" i="3"/>
  <c r="AA81" i="3"/>
  <c r="AA83" i="3"/>
  <c r="X81" i="3"/>
  <c r="Y81" i="3" s="1"/>
  <c r="AA82" i="3"/>
  <c r="X82" i="3"/>
  <c r="X20" i="3"/>
  <c r="Y20" i="3" s="1"/>
  <c r="C600" i="4"/>
  <c r="C541" i="4"/>
  <c r="C547" i="4"/>
  <c r="C572" i="4"/>
  <c r="C590" i="4"/>
  <c r="C584" i="4"/>
  <c r="C551" i="4"/>
  <c r="C592" i="4"/>
  <c r="C522" i="4"/>
  <c r="C580" i="4"/>
  <c r="C567" i="4"/>
  <c r="C603" i="4"/>
  <c r="C539" i="4"/>
  <c r="C605" i="4"/>
  <c r="C550" i="4"/>
  <c r="C618" i="4"/>
  <c r="C571" i="4"/>
  <c r="C543" i="4"/>
  <c r="C577" i="4"/>
  <c r="C537" i="4"/>
  <c r="X138" i="3"/>
  <c r="AA63" i="3"/>
  <c r="AA62" i="3"/>
  <c r="AA61" i="3"/>
  <c r="AA84" i="24"/>
  <c r="X211" i="3"/>
  <c r="X27" i="27"/>
  <c r="X33" i="47"/>
  <c r="X54" i="27"/>
  <c r="X121" i="3"/>
  <c r="X137" i="3"/>
  <c r="X47" i="27"/>
  <c r="X26" i="27"/>
  <c r="X11" i="47"/>
  <c r="X63" i="3"/>
  <c r="X50" i="27"/>
  <c r="E401" i="4"/>
  <c r="X31" i="3"/>
  <c r="X23" i="27"/>
  <c r="X60" i="3"/>
  <c r="X124" i="3"/>
  <c r="AA86" i="24"/>
  <c r="X16" i="27"/>
  <c r="X61" i="3"/>
  <c r="X209" i="3"/>
  <c r="X7" i="27"/>
  <c r="X53" i="27"/>
  <c r="X49" i="24"/>
  <c r="X62" i="3"/>
  <c r="D531" i="4"/>
  <c r="X39" i="27"/>
  <c r="X7" i="47"/>
  <c r="X12" i="47"/>
  <c r="X39" i="24"/>
  <c r="E400" i="4"/>
  <c r="X19" i="27"/>
  <c r="X139" i="3"/>
  <c r="X122" i="3"/>
  <c r="AA16" i="24"/>
  <c r="X55" i="24"/>
  <c r="X30" i="3"/>
  <c r="X38" i="24"/>
  <c r="X210" i="3"/>
  <c r="X46" i="27"/>
  <c r="X55" i="27"/>
  <c r="X56" i="27"/>
  <c r="X28" i="3"/>
  <c r="AA60" i="3"/>
  <c r="X123" i="3"/>
  <c r="X25" i="24"/>
  <c r="X130" i="3"/>
  <c r="X143" i="3"/>
  <c r="X25" i="3"/>
  <c r="X85" i="24"/>
  <c r="X71" i="3"/>
  <c r="X37" i="3"/>
  <c r="X12" i="25"/>
  <c r="X36" i="3"/>
  <c r="X246" i="3"/>
  <c r="X307" i="3"/>
  <c r="X87" i="3"/>
  <c r="Y87" i="3" s="1"/>
  <c r="Q87" i="3" s="1"/>
  <c r="O87" i="3" s="1"/>
  <c r="D59" i="4" s="1"/>
  <c r="X232" i="3"/>
  <c r="X132" i="3"/>
  <c r="X59" i="27"/>
  <c r="X228" i="3"/>
  <c r="X220" i="3"/>
  <c r="X77" i="3"/>
  <c r="X219" i="3"/>
  <c r="X171" i="3"/>
  <c r="X18" i="24"/>
  <c r="X90" i="3"/>
  <c r="Y90" i="3" s="1"/>
  <c r="Q90" i="3" s="1"/>
  <c r="O90" i="3" s="1"/>
  <c r="D62" i="4" s="1"/>
  <c r="X231" i="3"/>
  <c r="X129" i="3"/>
  <c r="X66" i="3"/>
  <c r="X305" i="3"/>
  <c r="X154" i="3"/>
  <c r="X227" i="3"/>
  <c r="X198" i="3"/>
  <c r="X196" i="3"/>
  <c r="X89" i="3"/>
  <c r="Y89" i="3" s="1"/>
  <c r="Q89" i="3" s="1"/>
  <c r="O89" i="3" s="1"/>
  <c r="D61" i="4" s="1"/>
  <c r="X30" i="24"/>
  <c r="R30" i="24" s="1"/>
  <c r="Q30" i="24" s="1"/>
  <c r="E258" i="4" s="1"/>
  <c r="D611" i="4"/>
  <c r="X309" i="3"/>
  <c r="R309" i="3" s="1"/>
  <c r="Q309" i="3" s="1"/>
  <c r="E208" i="4" s="1"/>
  <c r="X172" i="3"/>
  <c r="R172" i="3" s="1"/>
  <c r="Q172" i="3" s="1"/>
  <c r="E115" i="4" s="1"/>
  <c r="X224" i="3"/>
  <c r="R224" i="3" s="1"/>
  <c r="Q224" i="3" s="1"/>
  <c r="E147" i="4" s="1"/>
  <c r="X223" i="3"/>
  <c r="R223" i="3" s="1"/>
  <c r="Q223" i="3" s="1"/>
  <c r="E146" i="4" s="1"/>
  <c r="X22" i="25"/>
  <c r="X128" i="3"/>
  <c r="R128" i="3" s="1"/>
  <c r="Q128" i="3" s="1"/>
  <c r="E87" i="4" s="1"/>
  <c r="X144" i="3"/>
  <c r="X75" i="3"/>
  <c r="Y75" i="3" s="1"/>
  <c r="X68" i="3"/>
  <c r="R68" i="3" s="1"/>
  <c r="Q68" i="3" s="1"/>
  <c r="E46" i="4" s="1"/>
  <c r="X9" i="25"/>
  <c r="X149" i="3"/>
  <c r="X226" i="3"/>
  <c r="X67" i="3"/>
  <c r="X248" i="3"/>
  <c r="X127" i="3"/>
  <c r="X142" i="3"/>
  <c r="X156" i="3"/>
  <c r="X168" i="3"/>
  <c r="X158" i="3"/>
  <c r="X310" i="3"/>
  <c r="X174" i="3"/>
  <c r="X215" i="3"/>
  <c r="X69" i="3"/>
  <c r="X274" i="3"/>
  <c r="AA18" i="24"/>
  <c r="X238" i="3"/>
  <c r="X240" i="3"/>
  <c r="X35" i="3"/>
  <c r="R35" i="3" s="1"/>
  <c r="Q35" i="3" s="1"/>
  <c r="E19" i="4" s="1"/>
  <c r="X203" i="3"/>
  <c r="X235" i="3"/>
  <c r="X21" i="25"/>
  <c r="X34" i="3"/>
  <c r="X173" i="3"/>
  <c r="X29" i="3"/>
  <c r="X88" i="3"/>
  <c r="Y88" i="3" s="1"/>
  <c r="Q88" i="3" s="1"/>
  <c r="O88" i="3" s="1"/>
  <c r="D60" i="4" s="1"/>
  <c r="D540" i="4"/>
  <c r="X26" i="24"/>
  <c r="D585" i="4"/>
  <c r="X72" i="3"/>
  <c r="R72" i="3" s="1"/>
  <c r="Q72" i="3" s="1"/>
  <c r="E50" i="4" s="1"/>
  <c r="X150" i="3"/>
  <c r="Y150" i="3" s="1"/>
  <c r="X86" i="24"/>
  <c r="Y86" i="24" s="1"/>
  <c r="X70" i="3"/>
  <c r="X195" i="3"/>
  <c r="X239" i="3"/>
  <c r="Y239" i="3" s="1"/>
  <c r="Q239" i="3" s="1"/>
  <c r="O239" i="3" s="1"/>
  <c r="D161" i="4" s="1"/>
  <c r="X17" i="24"/>
  <c r="X38" i="3"/>
  <c r="X202" i="3"/>
  <c r="X7" i="24"/>
  <c r="X15" i="24"/>
  <c r="X24" i="3"/>
  <c r="X204" i="3"/>
  <c r="X155" i="3"/>
  <c r="X197" i="3"/>
  <c r="X241" i="3"/>
  <c r="Y241" i="3" s="1"/>
  <c r="Q241" i="3" s="1"/>
  <c r="O241" i="3" s="1"/>
  <c r="D163" i="4" s="1"/>
  <c r="X84" i="24"/>
  <c r="X39" i="3"/>
  <c r="X221" i="3"/>
  <c r="X16" i="24"/>
  <c r="X7" i="25"/>
  <c r="X273" i="3"/>
  <c r="X199" i="3"/>
  <c r="Y199" i="3" s="1"/>
  <c r="X76" i="3"/>
  <c r="Y76" i="3" s="1"/>
  <c r="X145" i="3"/>
  <c r="X311" i="3"/>
  <c r="X222" i="3"/>
  <c r="X78" i="3"/>
  <c r="D535" i="4"/>
  <c r="X272" i="3"/>
  <c r="X8" i="24"/>
  <c r="X249" i="3"/>
  <c r="Y249" i="3" s="1"/>
  <c r="X225" i="3"/>
  <c r="R225" i="3" s="1"/>
  <c r="Q225" i="3" s="1"/>
  <c r="E148" i="4" s="1"/>
  <c r="D574" i="4"/>
  <c r="X29" i="24"/>
  <c r="X23" i="3"/>
  <c r="R23" i="3" s="1"/>
  <c r="Q23" i="3" s="1"/>
  <c r="E15" i="4" s="1"/>
  <c r="X275" i="3"/>
  <c r="X214" i="3"/>
  <c r="D534" i="4"/>
  <c r="X157" i="3"/>
  <c r="Y157" i="3" s="1"/>
  <c r="X306" i="3"/>
  <c r="Y306" i="3" s="1"/>
  <c r="X8" i="25"/>
  <c r="D576" i="4"/>
  <c r="D546" i="4"/>
  <c r="X131" i="3"/>
  <c r="X234" i="3"/>
  <c r="R234" i="3" s="1"/>
  <c r="Q234" i="3" s="1"/>
  <c r="E158" i="4" s="1"/>
  <c r="X21" i="3"/>
  <c r="X247" i="3"/>
  <c r="X167" i="3"/>
  <c r="D533" i="4"/>
  <c r="X216" i="3"/>
  <c r="X233" i="3"/>
  <c r="Y233" i="3" s="1"/>
  <c r="X22" i="3"/>
  <c r="Y22" i="3" s="1"/>
  <c r="X148" i="3"/>
  <c r="Y148" i="3" s="1"/>
  <c r="D539" i="4"/>
  <c r="X151" i="3"/>
  <c r="D581" i="4"/>
  <c r="AA43" i="47"/>
  <c r="AA196" i="41"/>
  <c r="AA120" i="47"/>
  <c r="AA156" i="41"/>
  <c r="AA173" i="41"/>
  <c r="X294" i="3"/>
  <c r="X293" i="3"/>
  <c r="Y293" i="3" s="1"/>
  <c r="X304" i="3"/>
  <c r="AA17" i="24"/>
  <c r="X61" i="24"/>
  <c r="X43" i="27"/>
  <c r="X42" i="27"/>
  <c r="X20" i="27"/>
  <c r="X34" i="47"/>
  <c r="AA81" i="47"/>
  <c r="X308" i="3"/>
  <c r="AA85" i="24"/>
  <c r="AA15" i="24"/>
  <c r="AA26" i="24"/>
  <c r="C566" i="4"/>
  <c r="X315" i="3"/>
  <c r="Y315" i="3" s="1"/>
  <c r="X316" i="3"/>
  <c r="X295" i="3"/>
  <c r="X301" i="3"/>
  <c r="R301" i="3" s="1"/>
  <c r="Q301" i="3" s="1"/>
  <c r="E202" i="4" s="1"/>
  <c r="C500" i="4"/>
  <c r="C527" i="4"/>
  <c r="X314" i="3"/>
  <c r="X319" i="3"/>
  <c r="X317" i="3"/>
  <c r="X296" i="3"/>
  <c r="X298" i="3"/>
  <c r="X318" i="3"/>
  <c r="X297" i="3"/>
  <c r="C534" i="4"/>
  <c r="C587" i="4"/>
  <c r="C589" i="4"/>
  <c r="C588" i="4"/>
  <c r="C610" i="4"/>
  <c r="C529" i="4"/>
  <c r="C507" i="4"/>
  <c r="C499" i="4"/>
  <c r="C533" i="4"/>
  <c r="C525" i="4"/>
  <c r="C523" i="4"/>
  <c r="C532" i="4"/>
  <c r="C524" i="4"/>
  <c r="C501" i="4"/>
  <c r="C506" i="4"/>
  <c r="C531" i="4"/>
  <c r="C528" i="4"/>
  <c r="C496" i="4"/>
  <c r="C498" i="4"/>
  <c r="C495" i="4"/>
  <c r="C497" i="4"/>
  <c r="C535" i="4"/>
  <c r="C530" i="4"/>
  <c r="E388" i="4" l="1"/>
  <c r="E340" i="4"/>
  <c r="D340" i="4"/>
  <c r="E342" i="4"/>
  <c r="E341" i="4"/>
  <c r="E343" i="4"/>
  <c r="D421" i="4"/>
  <c r="AA94" i="3"/>
  <c r="Y94" i="3"/>
  <c r="R94" i="3"/>
  <c r="Q94" i="3" s="1"/>
  <c r="E63" i="4" s="1"/>
  <c r="AA95" i="3"/>
  <c r="Y96" i="3"/>
  <c r="R96" i="3"/>
  <c r="Q96" i="3" s="1"/>
  <c r="E65" i="4" s="1"/>
  <c r="Y95" i="3"/>
  <c r="R95" i="3"/>
  <c r="Q95" i="3" s="1"/>
  <c r="E64" i="4" s="1"/>
  <c r="Y97" i="3"/>
  <c r="R97" i="3"/>
  <c r="Q97" i="3" s="1"/>
  <c r="E66" i="4" s="1"/>
  <c r="AA97" i="3"/>
  <c r="AA96" i="3"/>
  <c r="D634" i="4"/>
  <c r="D635" i="4"/>
  <c r="D636" i="4"/>
  <c r="R42" i="3"/>
  <c r="Q42" i="3" s="1"/>
  <c r="Y42" i="3"/>
  <c r="R44" i="3"/>
  <c r="Q44" i="3" s="1"/>
  <c r="Y44" i="3"/>
  <c r="R45" i="3"/>
  <c r="Q45" i="3" s="1"/>
  <c r="Y45" i="3"/>
  <c r="R43" i="3"/>
  <c r="Q43" i="3" s="1"/>
  <c r="Y43" i="3"/>
  <c r="AA55" i="3"/>
  <c r="AA43" i="3"/>
  <c r="AA57" i="3"/>
  <c r="AA45" i="3"/>
  <c r="AA56" i="3"/>
  <c r="AA44" i="3"/>
  <c r="R107" i="3"/>
  <c r="Q107" i="3" s="1"/>
  <c r="E72" i="4" s="1"/>
  <c r="R113" i="3"/>
  <c r="Q113" i="3" s="1"/>
  <c r="O113" i="3" s="1"/>
  <c r="D76" i="4" s="1"/>
  <c r="Y113" i="3"/>
  <c r="R115" i="3"/>
  <c r="Q115" i="3" s="1"/>
  <c r="O115" i="3" s="1"/>
  <c r="Y115" i="3"/>
  <c r="R112" i="3"/>
  <c r="Q112" i="3" s="1"/>
  <c r="O112" i="3" s="1"/>
  <c r="D75" i="4" s="1"/>
  <c r="Y112" i="3"/>
  <c r="R106" i="3"/>
  <c r="Q106" i="3" s="1"/>
  <c r="E71" i="4" s="1"/>
  <c r="R103" i="3"/>
  <c r="Q103" i="3" s="1"/>
  <c r="O103" i="3" s="1"/>
  <c r="R108" i="3"/>
  <c r="Q108" i="3" s="1"/>
  <c r="R114" i="3"/>
  <c r="Q114" i="3" s="1"/>
  <c r="O114" i="3" s="1"/>
  <c r="Y114" i="3"/>
  <c r="R117" i="3"/>
  <c r="Q117" i="3" s="1"/>
  <c r="O117" i="3" s="1"/>
  <c r="Y117" i="3"/>
  <c r="R109" i="3"/>
  <c r="Q109" i="3" s="1"/>
  <c r="R116" i="3"/>
  <c r="Q116" i="3" s="1"/>
  <c r="Y116" i="3"/>
  <c r="C227" i="4"/>
  <c r="C40" i="4"/>
  <c r="C192" i="4"/>
  <c r="O234" i="3"/>
  <c r="D158" i="4" s="1"/>
  <c r="O23" i="3"/>
  <c r="D15" i="4" s="1"/>
  <c r="O223" i="3"/>
  <c r="D146" i="4" s="1"/>
  <c r="O35" i="3"/>
  <c r="D19" i="4" s="1"/>
  <c r="O224" i="3"/>
  <c r="D147" i="4" s="1"/>
  <c r="Y10" i="27"/>
  <c r="R10" i="27"/>
  <c r="Q10" i="27" s="1"/>
  <c r="E309" i="4" s="1"/>
  <c r="D509" i="4"/>
  <c r="Y36" i="27"/>
  <c r="R36" i="27"/>
  <c r="Q36" i="27" s="1"/>
  <c r="E298" i="4" s="1"/>
  <c r="AA36" i="27"/>
  <c r="D504" i="4"/>
  <c r="D503" i="4"/>
  <c r="D502" i="4"/>
  <c r="D505" i="4"/>
  <c r="D303" i="4"/>
  <c r="Y10" i="41"/>
  <c r="R10" i="41"/>
  <c r="Q10" i="41" s="1"/>
  <c r="E406" i="4" s="1"/>
  <c r="Y48" i="3"/>
  <c r="R48" i="3"/>
  <c r="Q48" i="3" s="1"/>
  <c r="E32" i="4" s="1"/>
  <c r="Y49" i="3"/>
  <c r="R49" i="3"/>
  <c r="Q49" i="3" s="1"/>
  <c r="E33" i="4" s="1"/>
  <c r="AA49" i="3"/>
  <c r="AA50" i="3"/>
  <c r="Y51" i="3"/>
  <c r="R51" i="3"/>
  <c r="Q51" i="3" s="1"/>
  <c r="E35" i="4" s="1"/>
  <c r="Y50" i="3"/>
  <c r="R50" i="3"/>
  <c r="Q50" i="3" s="1"/>
  <c r="E34" i="4" s="1"/>
  <c r="AA51" i="3"/>
  <c r="E350" i="4"/>
  <c r="E349" i="4"/>
  <c r="E348" i="4"/>
  <c r="E352" i="4"/>
  <c r="E351" i="4"/>
  <c r="AA21" i="24"/>
  <c r="Y22" i="24"/>
  <c r="R22" i="24"/>
  <c r="Q22" i="24" s="1"/>
  <c r="E264" i="4" s="1"/>
  <c r="Y21" i="24"/>
  <c r="R21" i="24"/>
  <c r="Q21" i="24" s="1"/>
  <c r="E263" i="4" s="1"/>
  <c r="AA145" i="47"/>
  <c r="AA32" i="41"/>
  <c r="AA205" i="41"/>
  <c r="AA188" i="41"/>
  <c r="AA173" i="47"/>
  <c r="AA34" i="41"/>
  <c r="AA175" i="47"/>
  <c r="AA43" i="41"/>
  <c r="AA186" i="27"/>
  <c r="AA71" i="41"/>
  <c r="AA25" i="41"/>
  <c r="AA122" i="41"/>
  <c r="AA92" i="47"/>
  <c r="AA120" i="41"/>
  <c r="AA184" i="41"/>
  <c r="AA165" i="47"/>
  <c r="AA47" i="47"/>
  <c r="AA187" i="47"/>
  <c r="AA168" i="41"/>
  <c r="AA63" i="41"/>
  <c r="AA154" i="41"/>
  <c r="AA81" i="41"/>
  <c r="AA85" i="41"/>
  <c r="AA125" i="41"/>
  <c r="AA128" i="47"/>
  <c r="AA191" i="47"/>
  <c r="AA62" i="47"/>
  <c r="AA219" i="41"/>
  <c r="AA107" i="41"/>
  <c r="AA186" i="41"/>
  <c r="AA144" i="47"/>
  <c r="AA182" i="41"/>
  <c r="AA149" i="41"/>
  <c r="AA152" i="41"/>
  <c r="AA221" i="41"/>
  <c r="AA45" i="47"/>
  <c r="AA185" i="47"/>
  <c r="AA86" i="47"/>
  <c r="AA97" i="27"/>
  <c r="AA208" i="24"/>
  <c r="AA122" i="47"/>
  <c r="AA35" i="47"/>
  <c r="AA140" i="41"/>
  <c r="AA76" i="47"/>
  <c r="AA126" i="47"/>
  <c r="AA231" i="41"/>
  <c r="AA72" i="41"/>
  <c r="AA159" i="41"/>
  <c r="AA28" i="41"/>
  <c r="AA114" i="47"/>
  <c r="AA232" i="41"/>
  <c r="AA130" i="41"/>
  <c r="AA106" i="41"/>
  <c r="AA200" i="47"/>
  <c r="AA69" i="47"/>
  <c r="AA119" i="41"/>
  <c r="AA109" i="41"/>
  <c r="AA60" i="41"/>
  <c r="AA52" i="47"/>
  <c r="AA82" i="41"/>
  <c r="AA226" i="41"/>
  <c r="AA91" i="41"/>
  <c r="AA202" i="41"/>
  <c r="AA36" i="47"/>
  <c r="AA209" i="47"/>
  <c r="AA140" i="47"/>
  <c r="AA190" i="47"/>
  <c r="AA204" i="47"/>
  <c r="AA222" i="41"/>
  <c r="AA141" i="41"/>
  <c r="AA92" i="41"/>
  <c r="AA105" i="47"/>
  <c r="AA233" i="41"/>
  <c r="AA100" i="41"/>
  <c r="AA195" i="41"/>
  <c r="AA44" i="41"/>
  <c r="D456" i="4"/>
  <c r="D457" i="4"/>
  <c r="D454" i="4"/>
  <c r="D455" i="4"/>
  <c r="E436" i="4"/>
  <c r="E434" i="4"/>
  <c r="E437" i="4"/>
  <c r="E435" i="4"/>
  <c r="E432" i="4"/>
  <c r="E433" i="4"/>
  <c r="Y81" i="24"/>
  <c r="R81" i="24"/>
  <c r="Q81" i="24" s="1"/>
  <c r="E283" i="4" s="1"/>
  <c r="Y80" i="24"/>
  <c r="R80" i="24"/>
  <c r="Q80" i="24" s="1"/>
  <c r="E282" i="4" s="1"/>
  <c r="Y164" i="3"/>
  <c r="R164" i="3"/>
  <c r="Q164" i="3" s="1"/>
  <c r="E111" i="4" s="1"/>
  <c r="AA162" i="3"/>
  <c r="Y161" i="3"/>
  <c r="R161" i="3"/>
  <c r="Q161" i="3" s="1"/>
  <c r="E108" i="4" s="1"/>
  <c r="AA163" i="3"/>
  <c r="Y163" i="3"/>
  <c r="R163" i="3"/>
  <c r="Q163" i="3" s="1"/>
  <c r="E110" i="4" s="1"/>
  <c r="AA164" i="3"/>
  <c r="AA161" i="3"/>
  <c r="Y162" i="3"/>
  <c r="R162" i="3"/>
  <c r="Q162" i="3" s="1"/>
  <c r="E109" i="4" s="1"/>
  <c r="Y54" i="3"/>
  <c r="R54" i="3"/>
  <c r="Q54" i="3" s="1"/>
  <c r="E36" i="4" s="1"/>
  <c r="Y15" i="41"/>
  <c r="R15" i="41"/>
  <c r="Q15" i="41" s="1"/>
  <c r="E409" i="4" s="1"/>
  <c r="Y14" i="41"/>
  <c r="R14" i="41"/>
  <c r="Q14" i="41" s="1"/>
  <c r="E408" i="4" s="1"/>
  <c r="D628" i="4"/>
  <c r="D630" i="4"/>
  <c r="D629" i="4"/>
  <c r="D475" i="4"/>
  <c r="D477" i="4"/>
  <c r="D473" i="4"/>
  <c r="D478" i="4"/>
  <c r="D474" i="4"/>
  <c r="D476" i="4"/>
  <c r="D472" i="4"/>
  <c r="Y32" i="27"/>
  <c r="R32" i="27"/>
  <c r="Q32" i="27" s="1"/>
  <c r="E312" i="4" s="1"/>
  <c r="Y31" i="27"/>
  <c r="R31" i="27"/>
  <c r="Q31" i="27" s="1"/>
  <c r="E311" i="4" s="1"/>
  <c r="Q60" i="27"/>
  <c r="O60" i="27" s="1"/>
  <c r="D324" i="4" s="1"/>
  <c r="R60" i="27"/>
  <c r="AA60" i="27"/>
  <c r="Y11" i="41"/>
  <c r="R11" i="41"/>
  <c r="Q11" i="41" s="1"/>
  <c r="E407" i="4" s="1"/>
  <c r="AA11" i="41"/>
  <c r="AA253" i="3"/>
  <c r="R252" i="3"/>
  <c r="Q252" i="3" s="1"/>
  <c r="R255" i="3"/>
  <c r="Q255" i="3" s="1"/>
  <c r="R253" i="3"/>
  <c r="Q253" i="3" s="1"/>
  <c r="R254" i="3"/>
  <c r="Q254" i="3" s="1"/>
  <c r="AA252" i="3"/>
  <c r="AA255" i="3"/>
  <c r="Y9" i="3"/>
  <c r="R9" i="3"/>
  <c r="Q9" i="3" s="1"/>
  <c r="Y11" i="3"/>
  <c r="R11" i="3"/>
  <c r="Q11" i="3" s="1"/>
  <c r="E7" i="4" s="1"/>
  <c r="Y8" i="3"/>
  <c r="R8" i="3"/>
  <c r="Q8" i="3" s="1"/>
  <c r="R10" i="3"/>
  <c r="Q10" i="3" s="1"/>
  <c r="E6" i="4" s="1"/>
  <c r="Y10" i="3"/>
  <c r="E426" i="4"/>
  <c r="E429" i="4"/>
  <c r="E430" i="4"/>
  <c r="E423" i="4"/>
  <c r="E427" i="4"/>
  <c r="E425" i="4"/>
  <c r="E431" i="4"/>
  <c r="E428" i="4"/>
  <c r="E422" i="4"/>
  <c r="E424" i="4"/>
  <c r="R287" i="3"/>
  <c r="Q287" i="3" s="1"/>
  <c r="O287" i="3" s="1"/>
  <c r="AA287" i="3"/>
  <c r="AA289" i="3"/>
  <c r="R290" i="3"/>
  <c r="Q290" i="3" s="1"/>
  <c r="R288" i="3"/>
  <c r="Q288" i="3" s="1"/>
  <c r="AA288" i="3"/>
  <c r="R289" i="3"/>
  <c r="Q289" i="3" s="1"/>
  <c r="AA290" i="3"/>
  <c r="Y118" i="3"/>
  <c r="R118" i="3"/>
  <c r="Q118" i="3" s="1"/>
  <c r="E81" i="4" s="1"/>
  <c r="AA118" i="3"/>
  <c r="E420" i="4"/>
  <c r="D631" i="4"/>
  <c r="R185" i="3"/>
  <c r="Y185" i="3" s="1"/>
  <c r="Q185" i="3" s="1"/>
  <c r="Y184" i="3"/>
  <c r="Q184" i="3" s="1"/>
  <c r="R184" i="3"/>
  <c r="R187" i="3"/>
  <c r="Y187" i="3" s="1"/>
  <c r="Q187" i="3" s="1"/>
  <c r="R186" i="3"/>
  <c r="Y186" i="3" s="1"/>
  <c r="Q186" i="3" s="1"/>
  <c r="R96" i="24"/>
  <c r="Y96" i="24"/>
  <c r="Q96" i="24" s="1"/>
  <c r="R95" i="24"/>
  <c r="Y95" i="24"/>
  <c r="Q95" i="24" s="1"/>
  <c r="Y178" i="3"/>
  <c r="Q178" i="3" s="1"/>
  <c r="R178" i="3"/>
  <c r="R98" i="24"/>
  <c r="Y98" i="24"/>
  <c r="Q98" i="24" s="1"/>
  <c r="Y179" i="3"/>
  <c r="Q179" i="3" s="1"/>
  <c r="R179" i="3"/>
  <c r="AA178" i="3"/>
  <c r="R100" i="24"/>
  <c r="Y100" i="24"/>
  <c r="Q100" i="24" s="1"/>
  <c r="Y180" i="3"/>
  <c r="Q180" i="3" s="1"/>
  <c r="R180" i="3"/>
  <c r="AA179" i="3"/>
  <c r="R101" i="24"/>
  <c r="R99" i="24"/>
  <c r="Y99" i="24"/>
  <c r="Q99" i="24" s="1"/>
  <c r="Y181" i="3"/>
  <c r="Q181" i="3" s="1"/>
  <c r="R181" i="3"/>
  <c r="AA180" i="3"/>
  <c r="R97" i="24"/>
  <c r="Y97" i="24"/>
  <c r="Q97" i="24" s="1"/>
  <c r="AA181" i="3"/>
  <c r="Y102" i="24"/>
  <c r="Q102" i="24" s="1"/>
  <c r="R102" i="24"/>
  <c r="Y94" i="24"/>
  <c r="Q94" i="24" s="1"/>
  <c r="R94" i="24"/>
  <c r="Y52" i="24"/>
  <c r="R52" i="24"/>
  <c r="Q52" i="24" s="1"/>
  <c r="E268" i="4" s="1"/>
  <c r="AA52" i="24"/>
  <c r="Y70" i="24"/>
  <c r="Q70" i="24" s="1"/>
  <c r="R70" i="24"/>
  <c r="E419" i="4"/>
  <c r="Y30" i="27"/>
  <c r="R30" i="27"/>
  <c r="Q30" i="27" s="1"/>
  <c r="E310" i="4" s="1"/>
  <c r="D627" i="4"/>
  <c r="D377" i="4"/>
  <c r="AA22" i="41"/>
  <c r="Y22" i="41"/>
  <c r="R22" i="41"/>
  <c r="Q22" i="41" s="1"/>
  <c r="E411" i="4" s="1"/>
  <c r="D626" i="4"/>
  <c r="R7" i="41"/>
  <c r="Q7" i="41" s="1"/>
  <c r="E405" i="4" s="1"/>
  <c r="Y7" i="41"/>
  <c r="AA7" i="41"/>
  <c r="AA283" i="3"/>
  <c r="AA280" i="3"/>
  <c r="R279" i="3"/>
  <c r="Q279" i="3" s="1"/>
  <c r="R280" i="3"/>
  <c r="Q280" i="3" s="1"/>
  <c r="R284" i="3"/>
  <c r="Q284" i="3" s="1"/>
  <c r="AA281" i="3"/>
  <c r="R282" i="3"/>
  <c r="Q282" i="3" s="1"/>
  <c r="R281" i="3"/>
  <c r="Q281" i="3" s="1"/>
  <c r="R283" i="3"/>
  <c r="Q283" i="3" s="1"/>
  <c r="AA282" i="3"/>
  <c r="AA284" i="3"/>
  <c r="D565" i="4"/>
  <c r="D552" i="4"/>
  <c r="AA158" i="41"/>
  <c r="AA167" i="41"/>
  <c r="AA217" i="24"/>
  <c r="AA215" i="27"/>
  <c r="AA156" i="27"/>
  <c r="AA159" i="25"/>
  <c r="AA174" i="25"/>
  <c r="AA173" i="25"/>
  <c r="AA109" i="24"/>
  <c r="AA180" i="24"/>
  <c r="AA24" i="25"/>
  <c r="AA150" i="27"/>
  <c r="AA195" i="27"/>
  <c r="AA137" i="27"/>
  <c r="AA109" i="27"/>
  <c r="AA221" i="27"/>
  <c r="AA50" i="47"/>
  <c r="AA40" i="41"/>
  <c r="AA179" i="27"/>
  <c r="AA180" i="41"/>
  <c r="AA113" i="27"/>
  <c r="AA170" i="27"/>
  <c r="AA158" i="24"/>
  <c r="AA148" i="25"/>
  <c r="AA165" i="27"/>
  <c r="AA113" i="41"/>
  <c r="AA154" i="25"/>
  <c r="AA46" i="41"/>
  <c r="AA56" i="47"/>
  <c r="AA207" i="41"/>
  <c r="AA105" i="41"/>
  <c r="AA200" i="41"/>
  <c r="AA95" i="25"/>
  <c r="AA110" i="25"/>
  <c r="AA109" i="25"/>
  <c r="AA164" i="25"/>
  <c r="AA116" i="24"/>
  <c r="AA73" i="27"/>
  <c r="AA130" i="24"/>
  <c r="AA131" i="27"/>
  <c r="AA127" i="41"/>
  <c r="AA225" i="41"/>
  <c r="AA228" i="24"/>
  <c r="AA133" i="27"/>
  <c r="AA143" i="27"/>
  <c r="AA128" i="27"/>
  <c r="AA127" i="27"/>
  <c r="AA161" i="24"/>
  <c r="AA199" i="41"/>
  <c r="AA99" i="27"/>
  <c r="AA215" i="41"/>
  <c r="AA95" i="41"/>
  <c r="AA38" i="41"/>
  <c r="AA173" i="27"/>
  <c r="AA236" i="24"/>
  <c r="AA189" i="25"/>
  <c r="AA68" i="25"/>
  <c r="AA201" i="25"/>
  <c r="AA240" i="24"/>
  <c r="AA38" i="25"/>
  <c r="AA165" i="41"/>
  <c r="AA159" i="27"/>
  <c r="AA143" i="24"/>
  <c r="AA85" i="25"/>
  <c r="AA185" i="25"/>
  <c r="AA220" i="24"/>
  <c r="AA25" i="25"/>
  <c r="AA66" i="41"/>
  <c r="AA184" i="24"/>
  <c r="AA132" i="25"/>
  <c r="AA119" i="47"/>
  <c r="AA90" i="41"/>
  <c r="AA148" i="41"/>
  <c r="AA155" i="41"/>
  <c r="AA163" i="41"/>
  <c r="AA31" i="25"/>
  <c r="AA45" i="25"/>
  <c r="AA100" i="25"/>
  <c r="AA216" i="25"/>
  <c r="AA114" i="25"/>
  <c r="AA203" i="47"/>
  <c r="AA137" i="41"/>
  <c r="AA67" i="27"/>
  <c r="AA160" i="24"/>
  <c r="AA245" i="24"/>
  <c r="AA182" i="24"/>
  <c r="AA234" i="24"/>
  <c r="AA242" i="24"/>
  <c r="AA121" i="25"/>
  <c r="AA64" i="41"/>
  <c r="AA225" i="24"/>
  <c r="AA196" i="27"/>
  <c r="AA61" i="27"/>
  <c r="AA151" i="24"/>
  <c r="AA93" i="25"/>
  <c r="AA49" i="25"/>
  <c r="AA178" i="25"/>
  <c r="AA62" i="27"/>
  <c r="AA142" i="47"/>
  <c r="AA53" i="41"/>
  <c r="AA246" i="24"/>
  <c r="AA182" i="25"/>
  <c r="AA55" i="41"/>
  <c r="AA206" i="27"/>
  <c r="AA35" i="25"/>
  <c r="AA162" i="25"/>
  <c r="AA186" i="24"/>
  <c r="AA231" i="27"/>
  <c r="AA175" i="25"/>
  <c r="AA86" i="27"/>
  <c r="AA59" i="25"/>
  <c r="AA162" i="24"/>
  <c r="AA39" i="41"/>
  <c r="AA223" i="27"/>
  <c r="AA167" i="25"/>
  <c r="AA77" i="27"/>
  <c r="AA161" i="41"/>
  <c r="AA84" i="41"/>
  <c r="AA142" i="41"/>
  <c r="AA47" i="41"/>
  <c r="AA116" i="41"/>
  <c r="AA210" i="41"/>
  <c r="AA160" i="41"/>
  <c r="AA209" i="27"/>
  <c r="AA230" i="27"/>
  <c r="AA36" i="25"/>
  <c r="AA88" i="25"/>
  <c r="AA115" i="41"/>
  <c r="AA209" i="24"/>
  <c r="AA215" i="25"/>
  <c r="AA175" i="24"/>
  <c r="AA118" i="24"/>
  <c r="AA165" i="24"/>
  <c r="AA172" i="24"/>
  <c r="AA248" i="24"/>
  <c r="AA99" i="41"/>
  <c r="AA217" i="27"/>
  <c r="AA116" i="27"/>
  <c r="AA31" i="41"/>
  <c r="AA152" i="24"/>
  <c r="AA190" i="25"/>
  <c r="AA201" i="41"/>
  <c r="AA222" i="27"/>
  <c r="AA222" i="24"/>
  <c r="AA43" i="25"/>
  <c r="AA176" i="25"/>
  <c r="AA217" i="41"/>
  <c r="AA144" i="24"/>
  <c r="AA86" i="25"/>
  <c r="AA84" i="27"/>
  <c r="AA202" i="24"/>
  <c r="AA32" i="25"/>
  <c r="AA112" i="25"/>
  <c r="AA27" i="41"/>
  <c r="AA63" i="25"/>
  <c r="AA142" i="24"/>
  <c r="AA74" i="27"/>
  <c r="AA72" i="27"/>
  <c r="AA90" i="25"/>
  <c r="AA55" i="25"/>
  <c r="AA134" i="24"/>
  <c r="AA90" i="47"/>
  <c r="AA191" i="41"/>
  <c r="AA109" i="47"/>
  <c r="AA177" i="41"/>
  <c r="AA128" i="41"/>
  <c r="AA69" i="41"/>
  <c r="AA45" i="41"/>
  <c r="AA145" i="27"/>
  <c r="AA120" i="27"/>
  <c r="AA157" i="27"/>
  <c r="AA135" i="27"/>
  <c r="AA193" i="24"/>
  <c r="AA212" i="41"/>
  <c r="AA187" i="41"/>
  <c r="AA212" i="27"/>
  <c r="AA151" i="25"/>
  <c r="AA111" i="24"/>
  <c r="AA165" i="25"/>
  <c r="AA156" i="25"/>
  <c r="AA108" i="24"/>
  <c r="AA200" i="25"/>
  <c r="AA121" i="27"/>
  <c r="AA230" i="41"/>
  <c r="AA171" i="27"/>
  <c r="AA191" i="25"/>
  <c r="AA94" i="25"/>
  <c r="AA93" i="27"/>
  <c r="AA152" i="25"/>
  <c r="AA239" i="24"/>
  <c r="AA51" i="25"/>
  <c r="AA183" i="25"/>
  <c r="AA104" i="27"/>
  <c r="AA188" i="24"/>
  <c r="AA136" i="25"/>
  <c r="AA213" i="24"/>
  <c r="AA198" i="41"/>
  <c r="AA161" i="27"/>
  <c r="AA141" i="25"/>
  <c r="AA148" i="24"/>
  <c r="AA115" i="25"/>
  <c r="AA128" i="25"/>
  <c r="AA41" i="47"/>
  <c r="AA178" i="41"/>
  <c r="AA149" i="47"/>
  <c r="AA203" i="27"/>
  <c r="AA176" i="41"/>
  <c r="AA237" i="24"/>
  <c r="AA144" i="27"/>
  <c r="AA68" i="27"/>
  <c r="AA142" i="27"/>
  <c r="AA195" i="24"/>
  <c r="AA161" i="25"/>
  <c r="AA207" i="27"/>
  <c r="AA148" i="27"/>
  <c r="AA87" i="25"/>
  <c r="AA166" i="25"/>
  <c r="AA101" i="25"/>
  <c r="AA92" i="25"/>
  <c r="AA73" i="25"/>
  <c r="AA65" i="41"/>
  <c r="AA185" i="41"/>
  <c r="AA91" i="27"/>
  <c r="AA88" i="41"/>
  <c r="AA111" i="25"/>
  <c r="AA117" i="27"/>
  <c r="AA196" i="24"/>
  <c r="AA177" i="25"/>
  <c r="AA216" i="41"/>
  <c r="AA163" i="27"/>
  <c r="AA57" i="41"/>
  <c r="AA103" i="25"/>
  <c r="AA168" i="27"/>
  <c r="AA197" i="24"/>
  <c r="AA112" i="41"/>
  <c r="AA145" i="25"/>
  <c r="AA82" i="27"/>
  <c r="AA161" i="47"/>
  <c r="AA59" i="41"/>
  <c r="AA147" i="27"/>
  <c r="AA119" i="27"/>
  <c r="AA29" i="25"/>
  <c r="AA147" i="41"/>
  <c r="AA24" i="41"/>
  <c r="AA139" i="27"/>
  <c r="AA168" i="24"/>
  <c r="AA183" i="24"/>
  <c r="AA190" i="24"/>
  <c r="AA243" i="24"/>
  <c r="AA141" i="27"/>
  <c r="AA179" i="24"/>
  <c r="AA163" i="25"/>
  <c r="AA42" i="25"/>
  <c r="AA146" i="41"/>
  <c r="AA135" i="41"/>
  <c r="AA150" i="41"/>
  <c r="AA23" i="25"/>
  <c r="AA102" i="25"/>
  <c r="AA37" i="25"/>
  <c r="AA28" i="25"/>
  <c r="AA232" i="27"/>
  <c r="AA145" i="41"/>
  <c r="AA26" i="41"/>
  <c r="AA201" i="24"/>
  <c r="AA188" i="27"/>
  <c r="AA182" i="27"/>
  <c r="AA206" i="24"/>
  <c r="AA221" i="24"/>
  <c r="AA30" i="25"/>
  <c r="AA174" i="41"/>
  <c r="AA83" i="27"/>
  <c r="AA180" i="27"/>
  <c r="AA235" i="24"/>
  <c r="AA117" i="24"/>
  <c r="AA177" i="24"/>
  <c r="AA233" i="24"/>
  <c r="AA140" i="27"/>
  <c r="AA199" i="24"/>
  <c r="AA224" i="27"/>
  <c r="AA110" i="27"/>
  <c r="AA210" i="25"/>
  <c r="AA146" i="24"/>
  <c r="AA23" i="41"/>
  <c r="AA123" i="27"/>
  <c r="AA132" i="27"/>
  <c r="AA191" i="24"/>
  <c r="AA251" i="24"/>
  <c r="AA201" i="27"/>
  <c r="AA122" i="27"/>
  <c r="AA149" i="27"/>
  <c r="AA206" i="25"/>
  <c r="AA129" i="24"/>
  <c r="AA198" i="25"/>
  <c r="AA124" i="25"/>
  <c r="AA48" i="25"/>
  <c r="AA139" i="24"/>
  <c r="AA47" i="25"/>
  <c r="AA110" i="24"/>
  <c r="AA191" i="27"/>
  <c r="AA34" i="25"/>
  <c r="AA121" i="24"/>
  <c r="AA101" i="41"/>
  <c r="AA95" i="27"/>
  <c r="AA125" i="27"/>
  <c r="AA219" i="27"/>
  <c r="AA78" i="41"/>
  <c r="AA134" i="25"/>
  <c r="AA214" i="24"/>
  <c r="AA193" i="25"/>
  <c r="AA130" i="27"/>
  <c r="AA230" i="24"/>
  <c r="AA204" i="27"/>
  <c r="AA126" i="41"/>
  <c r="AA167" i="27"/>
  <c r="AA202" i="25"/>
  <c r="AA74" i="41"/>
  <c r="AA207" i="25"/>
  <c r="AA105" i="25"/>
  <c r="AA204" i="25"/>
  <c r="AA107" i="25"/>
  <c r="AA53" i="25"/>
  <c r="AA102" i="41"/>
  <c r="AA153" i="24"/>
  <c r="AA127" i="25"/>
  <c r="AA80" i="41"/>
  <c r="AA206" i="47"/>
  <c r="AA202" i="47"/>
  <c r="AA168" i="47"/>
  <c r="AA217" i="47"/>
  <c r="AA192" i="47"/>
  <c r="AA133" i="47"/>
  <c r="AA94" i="47"/>
  <c r="AA186" i="47"/>
  <c r="AA152" i="47"/>
  <c r="AA73" i="47"/>
  <c r="AA210" i="47"/>
  <c r="AA80" i="47"/>
  <c r="AA137" i="25"/>
  <c r="AA123" i="41"/>
  <c r="AA244" i="24"/>
  <c r="AA100" i="27"/>
  <c r="AA112" i="27"/>
  <c r="AA110" i="41"/>
  <c r="AA67" i="25"/>
  <c r="AA96" i="41"/>
  <c r="AA214" i="41"/>
  <c r="AA65" i="27"/>
  <c r="AA247" i="24"/>
  <c r="AA75" i="25"/>
  <c r="AA125" i="25"/>
  <c r="AA232" i="24"/>
  <c r="AA154" i="24"/>
  <c r="AA64" i="25"/>
  <c r="AA192" i="41"/>
  <c r="AA197" i="25"/>
  <c r="AA97" i="41"/>
  <c r="AA172" i="27"/>
  <c r="AA198" i="24"/>
  <c r="AA50" i="25"/>
  <c r="AA241" i="24"/>
  <c r="AA194" i="27"/>
  <c r="AA81" i="27"/>
  <c r="AA87" i="41"/>
  <c r="AA166" i="24"/>
  <c r="AA80" i="27"/>
  <c r="AA187" i="24"/>
  <c r="AA156" i="24"/>
  <c r="AA200" i="24"/>
  <c r="AA169" i="25"/>
  <c r="AA180" i="25"/>
  <c r="AA65" i="25"/>
  <c r="AA183" i="27"/>
  <c r="AA205" i="27"/>
  <c r="AA124" i="24"/>
  <c r="AA179" i="41"/>
  <c r="AA184" i="25"/>
  <c r="AA178" i="27"/>
  <c r="AA157" i="25"/>
  <c r="AA103" i="27"/>
  <c r="AA229" i="41"/>
  <c r="AA46" i="25"/>
  <c r="AA125" i="24"/>
  <c r="AA158" i="27"/>
  <c r="AA131" i="25"/>
  <c r="AA76" i="27"/>
  <c r="AA54" i="25"/>
  <c r="AA226" i="27"/>
  <c r="AA140" i="24"/>
  <c r="AA99" i="25"/>
  <c r="AA66" i="25"/>
  <c r="AA129" i="27"/>
  <c r="AA96" i="27"/>
  <c r="AA132" i="24"/>
  <c r="AA83" i="25"/>
  <c r="AA187" i="25"/>
  <c r="AA139" i="41"/>
  <c r="AA225" i="27"/>
  <c r="AA219" i="24"/>
  <c r="AA198" i="27"/>
  <c r="AA117" i="25"/>
  <c r="AA89" i="25"/>
  <c r="AA189" i="27"/>
  <c r="AA164" i="27"/>
  <c r="AA174" i="24"/>
  <c r="AA63" i="27"/>
  <c r="AA146" i="27"/>
  <c r="AA69" i="25"/>
  <c r="AA163" i="24"/>
  <c r="AA134" i="27"/>
  <c r="AA111" i="27"/>
  <c r="AA151" i="41"/>
  <c r="AA152" i="27"/>
  <c r="AA126" i="27"/>
  <c r="AA136" i="41"/>
  <c r="AA194" i="24"/>
  <c r="AA114" i="24"/>
  <c r="AA57" i="25"/>
  <c r="AA69" i="27"/>
  <c r="AA250" i="24"/>
  <c r="AA115" i="24"/>
  <c r="AA162" i="27"/>
  <c r="AA215" i="24"/>
  <c r="AA170" i="24"/>
  <c r="AA164" i="24"/>
  <c r="AA220" i="27"/>
  <c r="AA214" i="27"/>
  <c r="AA160" i="27"/>
  <c r="AA227" i="24"/>
  <c r="AA141" i="24"/>
  <c r="AA78" i="25"/>
  <c r="AA133" i="25"/>
  <c r="AA202" i="27"/>
  <c r="AA114" i="41"/>
  <c r="AA115" i="27"/>
  <c r="AA124" i="27"/>
  <c r="AA167" i="24"/>
  <c r="AA192" i="27"/>
  <c r="AA101" i="27"/>
  <c r="AA176" i="27"/>
  <c r="AA199" i="25"/>
  <c r="AA94" i="27"/>
  <c r="AA70" i="41"/>
  <c r="AA192" i="24"/>
  <c r="AA168" i="25"/>
  <c r="AA211" i="24"/>
  <c r="AA184" i="27"/>
  <c r="AA77" i="25"/>
  <c r="AA169" i="24"/>
  <c r="AA175" i="41"/>
  <c r="AA120" i="24"/>
  <c r="AA181" i="27"/>
  <c r="AA104" i="25"/>
  <c r="AA203" i="25"/>
  <c r="AA39" i="25"/>
  <c r="AA195" i="25"/>
  <c r="AA150" i="25"/>
  <c r="AA58" i="25"/>
  <c r="AA216" i="27"/>
  <c r="AA205" i="25"/>
  <c r="AA64" i="27"/>
  <c r="AA130" i="25"/>
  <c r="AA192" i="25"/>
  <c r="AA149" i="25"/>
  <c r="AA179" i="25"/>
  <c r="AA72" i="25"/>
  <c r="AA218" i="27"/>
  <c r="AA90" i="27"/>
  <c r="AA171" i="24"/>
  <c r="AA151" i="27"/>
  <c r="AA170" i="25"/>
  <c r="AA129" i="47"/>
  <c r="AA211" i="47"/>
  <c r="AA99" i="47"/>
  <c r="AA183" i="47"/>
  <c r="AA67" i="47"/>
  <c r="AA112" i="47"/>
  <c r="AA113" i="47"/>
  <c r="AA179" i="47"/>
  <c r="AA150" i="47"/>
  <c r="AA84" i="47"/>
  <c r="AA83" i="47"/>
  <c r="AA197" i="41"/>
  <c r="AA104" i="24"/>
  <c r="AA62" i="41"/>
  <c r="AA67" i="41"/>
  <c r="AA147" i="25"/>
  <c r="AA52" i="41"/>
  <c r="AA150" i="24"/>
  <c r="AA185" i="24"/>
  <c r="AA229" i="24"/>
  <c r="AA80" i="25"/>
  <c r="AA88" i="27"/>
  <c r="AA98" i="27"/>
  <c r="AA194" i="25"/>
  <c r="AA160" i="25"/>
  <c r="AA158" i="25"/>
  <c r="AA224" i="24"/>
  <c r="AA89" i="27"/>
  <c r="AA146" i="25"/>
  <c r="AA96" i="25"/>
  <c r="AA75" i="41"/>
  <c r="AA119" i="25"/>
  <c r="AA189" i="24"/>
  <c r="AA131" i="24"/>
  <c r="AA212" i="24"/>
  <c r="AA49" i="41"/>
  <c r="AA128" i="24"/>
  <c r="AA120" i="25"/>
  <c r="AA122" i="24"/>
  <c r="AA208" i="41"/>
  <c r="AA71" i="25"/>
  <c r="AA157" i="24"/>
  <c r="AA211" i="25"/>
  <c r="AA40" i="25"/>
  <c r="AA187" i="27"/>
  <c r="AA135" i="24"/>
  <c r="AA107" i="24"/>
  <c r="AA207" i="24"/>
  <c r="AA138" i="27"/>
  <c r="AA112" i="24"/>
  <c r="AA153" i="25"/>
  <c r="AA89" i="41"/>
  <c r="AA154" i="27"/>
  <c r="AA186" i="25"/>
  <c r="AA105" i="24"/>
  <c r="AA228" i="27"/>
  <c r="AA44" i="25"/>
  <c r="AA81" i="25"/>
  <c r="AA177" i="27"/>
  <c r="AA171" i="25"/>
  <c r="AA122" i="25"/>
  <c r="AA119" i="24"/>
  <c r="AA35" i="41"/>
  <c r="AA193" i="27"/>
  <c r="AA204" i="24"/>
  <c r="AA181" i="25"/>
  <c r="AA138" i="25"/>
  <c r="AA74" i="25"/>
  <c r="AA176" i="24"/>
  <c r="AA208" i="27"/>
  <c r="AA203" i="24"/>
  <c r="AA26" i="25"/>
  <c r="AA79" i="27"/>
  <c r="AA56" i="41"/>
  <c r="AA212" i="25"/>
  <c r="AA138" i="24"/>
  <c r="AA190" i="27"/>
  <c r="AA208" i="25"/>
  <c r="AA87" i="27"/>
  <c r="AA37" i="41"/>
  <c r="AA172" i="25"/>
  <c r="AA224" i="41"/>
  <c r="AA79" i="25"/>
  <c r="AA181" i="24"/>
  <c r="AA113" i="24"/>
  <c r="AA145" i="24"/>
  <c r="AA211" i="41"/>
  <c r="AA213" i="27"/>
  <c r="AA84" i="25"/>
  <c r="AA71" i="27"/>
  <c r="AA118" i="27"/>
  <c r="AA97" i="25"/>
  <c r="AA227" i="41"/>
  <c r="AA175" i="27"/>
  <c r="AA121" i="41"/>
  <c r="AA197" i="27"/>
  <c r="AA76" i="25"/>
  <c r="AA166" i="41"/>
  <c r="AA174" i="27"/>
  <c r="AA238" i="24"/>
  <c r="AA41" i="25"/>
  <c r="AA54" i="41"/>
  <c r="AA190" i="41"/>
  <c r="AA126" i="24"/>
  <c r="AA231" i="24"/>
  <c r="AA140" i="25"/>
  <c r="AA91" i="25"/>
  <c r="AA178" i="24"/>
  <c r="AA153" i="27"/>
  <c r="AA66" i="27"/>
  <c r="AA62" i="25"/>
  <c r="AA106" i="24"/>
  <c r="AA123" i="24"/>
  <c r="AA86" i="41"/>
  <c r="AA136" i="24"/>
  <c r="AA210" i="27"/>
  <c r="AA116" i="25"/>
  <c r="AA209" i="25"/>
  <c r="AA27" i="25"/>
  <c r="AA107" i="27"/>
  <c r="AA103" i="24"/>
  <c r="AA227" i="27"/>
  <c r="AA218" i="24"/>
  <c r="AA98" i="25"/>
  <c r="AA229" i="27"/>
  <c r="AA108" i="25"/>
  <c r="AA159" i="24"/>
  <c r="AA70" i="25"/>
  <c r="AA61" i="25"/>
  <c r="AA106" i="25"/>
  <c r="AA169" i="27"/>
  <c r="AA188" i="25"/>
  <c r="AA123" i="25"/>
  <c r="AA118" i="25"/>
  <c r="AA33" i="25"/>
  <c r="AA114" i="27"/>
  <c r="AA155" i="25"/>
  <c r="AA79" i="41"/>
  <c r="AA118" i="47"/>
  <c r="AA216" i="24"/>
  <c r="AA155" i="27"/>
  <c r="AA102" i="27"/>
  <c r="AA70" i="27"/>
  <c r="AA210" i="24"/>
  <c r="AA29" i="41"/>
  <c r="AA137" i="24"/>
  <c r="AA126" i="25"/>
  <c r="AA166" i="27"/>
  <c r="AA213" i="25"/>
  <c r="AA113" i="25"/>
  <c r="AA214" i="25"/>
  <c r="AA74" i="47"/>
  <c r="AA102" i="47"/>
  <c r="AA123" i="47"/>
  <c r="AA171" i="47"/>
  <c r="AA174" i="47"/>
  <c r="AA58" i="47"/>
  <c r="AA127" i="47"/>
  <c r="AA51" i="47"/>
  <c r="AA158" i="47"/>
  <c r="AA170" i="47"/>
  <c r="AA136" i="47"/>
  <c r="AA121" i="47"/>
  <c r="AA151" i="47"/>
  <c r="AA101" i="47"/>
  <c r="AA54" i="47"/>
  <c r="AA108" i="41"/>
  <c r="AA170" i="41"/>
  <c r="AA189" i="41"/>
  <c r="AA134" i="41"/>
  <c r="AA193" i="41"/>
  <c r="AA169" i="47"/>
  <c r="AA164" i="41"/>
  <c r="AA183" i="41"/>
  <c r="AA82" i="25"/>
  <c r="AA205" i="24"/>
  <c r="AA149" i="24"/>
  <c r="AA139" i="25"/>
  <c r="AA92" i="27"/>
  <c r="AA110" i="47"/>
  <c r="AA71" i="47"/>
  <c r="AA38" i="47"/>
  <c r="AA64" i="47"/>
  <c r="AA219" i="47"/>
  <c r="AA205" i="47"/>
  <c r="AA201" i="47"/>
  <c r="AA146" i="47"/>
  <c r="AA78" i="47"/>
  <c r="AA106" i="47"/>
  <c r="AA72" i="47"/>
  <c r="AA57" i="47"/>
  <c r="AA39" i="47"/>
  <c r="AA37" i="47"/>
  <c r="AA59" i="47"/>
  <c r="AA76" i="41"/>
  <c r="AA138" i="41"/>
  <c r="AA157" i="41"/>
  <c r="AA83" i="41"/>
  <c r="AA143" i="41"/>
  <c r="AA203" i="41"/>
  <c r="AA116" i="47"/>
  <c r="AA132" i="41"/>
  <c r="AA131" i="41"/>
  <c r="AA129" i="41"/>
  <c r="AA107" i="47"/>
  <c r="AA96" i="47"/>
  <c r="AA124" i="41"/>
  <c r="AA218" i="41"/>
  <c r="AA209" i="41"/>
  <c r="AA33" i="41"/>
  <c r="AA249" i="24"/>
  <c r="AA129" i="25"/>
  <c r="AA136" i="27"/>
  <c r="AA105" i="27"/>
  <c r="AA133" i="41"/>
  <c r="AA78" i="27"/>
  <c r="AA85" i="27"/>
  <c r="AA79" i="47"/>
  <c r="AA157" i="47"/>
  <c r="AA167" i="47"/>
  <c r="AA87" i="47"/>
  <c r="AA193" i="47"/>
  <c r="AA141" i="47"/>
  <c r="AA137" i="47"/>
  <c r="AA82" i="47"/>
  <c r="AA139" i="47"/>
  <c r="AA42" i="47"/>
  <c r="AA215" i="47"/>
  <c r="AA196" i="47"/>
  <c r="AA194" i="47"/>
  <c r="AA176" i="47"/>
  <c r="AA180" i="47"/>
  <c r="AA111" i="41"/>
  <c r="AA127" i="24"/>
  <c r="AA135" i="25"/>
  <c r="AA144" i="25"/>
  <c r="AA49" i="47"/>
  <c r="AA93" i="47"/>
  <c r="AA153" i="47"/>
  <c r="AA162" i="47"/>
  <c r="AA159" i="47"/>
  <c r="AA77" i="47"/>
  <c r="AA212" i="47"/>
  <c r="AA181" i="47"/>
  <c r="AA177" i="47"/>
  <c r="AA135" i="47"/>
  <c r="AA198" i="47"/>
  <c r="AA132" i="47"/>
  <c r="AA130" i="47"/>
  <c r="AA48" i="47"/>
  <c r="AA163" i="47"/>
  <c r="AA93" i="41"/>
  <c r="AA144" i="41"/>
  <c r="AA50" i="41"/>
  <c r="AA206" i="41"/>
  <c r="AA172" i="47"/>
  <c r="AA178" i="47"/>
  <c r="AA68" i="41"/>
  <c r="AA194" i="41"/>
  <c r="AA213" i="41"/>
  <c r="AA223" i="41"/>
  <c r="AA42" i="41"/>
  <c r="AA41" i="41"/>
  <c r="AA154" i="47"/>
  <c r="AA213" i="47"/>
  <c r="AA75" i="27"/>
  <c r="AA185" i="27"/>
  <c r="AA106" i="27"/>
  <c r="AA199" i="27"/>
  <c r="AA142" i="25"/>
  <c r="AA52" i="25"/>
  <c r="AA156" i="47"/>
  <c r="AA147" i="47"/>
  <c r="AA89" i="47"/>
  <c r="AA98" i="47"/>
  <c r="AA124" i="47"/>
  <c r="AA216" i="47"/>
  <c r="AA148" i="47"/>
  <c r="AA117" i="47"/>
  <c r="AA97" i="47"/>
  <c r="AA189" i="47"/>
  <c r="AA134" i="47"/>
  <c r="AA68" i="47"/>
  <c r="AA66" i="47"/>
  <c r="AA46" i="47"/>
  <c r="AA131" i="47"/>
  <c r="AA61" i="41"/>
  <c r="AA94" i="41"/>
  <c r="AA153" i="41"/>
  <c r="AA218" i="47"/>
  <c r="AA155" i="47"/>
  <c r="AA36" i="41"/>
  <c r="AA162" i="41"/>
  <c r="AA181" i="41"/>
  <c r="AA171" i="41"/>
  <c r="AA173" i="24"/>
  <c r="AA60" i="25"/>
  <c r="AA133" i="24"/>
  <c r="AA143" i="25"/>
  <c r="AA223" i="24"/>
  <c r="AA104" i="41"/>
  <c r="AA60" i="47"/>
  <c r="AA104" i="47"/>
  <c r="AA164" i="47"/>
  <c r="AA115" i="47"/>
  <c r="AA44" i="47"/>
  <c r="AA88" i="47"/>
  <c r="AA91" i="47"/>
  <c r="AA53" i="47"/>
  <c r="AA188" i="47"/>
  <c r="AA125" i="47"/>
  <c r="AA70" i="47"/>
  <c r="AA207" i="47"/>
  <c r="AA195" i="47"/>
  <c r="AA65" i="47"/>
  <c r="AA85" i="47"/>
  <c r="AA204" i="41"/>
  <c r="AA51" i="41"/>
  <c r="AA103" i="41"/>
  <c r="AA103" i="47"/>
  <c r="AA108" i="27"/>
  <c r="AA155" i="24"/>
  <c r="AA226" i="24"/>
  <c r="AA147" i="24"/>
  <c r="AA211" i="27"/>
  <c r="AA196" i="25"/>
  <c r="AA111" i="47"/>
  <c r="AA40" i="47"/>
  <c r="AA100" i="47"/>
  <c r="AA197" i="47"/>
  <c r="AA75" i="47"/>
  <c r="AA214" i="47"/>
  <c r="AA160" i="47"/>
  <c r="AA208" i="47"/>
  <c r="AA108" i="47"/>
  <c r="AA61" i="47"/>
  <c r="AA95" i="47"/>
  <c r="AA63" i="47"/>
  <c r="AA55" i="47"/>
  <c r="AA143" i="47"/>
  <c r="AA172" i="41"/>
  <c r="AA58" i="41"/>
  <c r="AA184" i="47"/>
  <c r="AA228" i="41"/>
  <c r="AA98" i="41"/>
  <c r="AA117" i="41"/>
  <c r="AA73" i="41"/>
  <c r="AA182" i="47"/>
  <c r="AA220" i="41"/>
  <c r="AA77" i="41"/>
  <c r="AA169" i="41"/>
  <c r="AA118" i="41"/>
  <c r="AA48" i="41"/>
  <c r="AA30" i="41"/>
  <c r="AA166" i="47"/>
  <c r="AA199" i="47"/>
  <c r="AA138" i="47"/>
  <c r="AA56" i="25"/>
  <c r="AA200" i="27"/>
  <c r="Y64" i="24"/>
  <c r="R64" i="24"/>
  <c r="Q64" i="24" s="1"/>
  <c r="E276" i="4" s="1"/>
  <c r="Y58" i="24"/>
  <c r="R58" i="24"/>
  <c r="Q58" i="24" s="1"/>
  <c r="E275" i="4" s="1"/>
  <c r="Y46" i="24"/>
  <c r="R46" i="24"/>
  <c r="Q46" i="24" s="1"/>
  <c r="E274" i="4" s="1"/>
  <c r="AA46" i="24"/>
  <c r="Y14" i="3"/>
  <c r="R14" i="3"/>
  <c r="Q14" i="3" s="1"/>
  <c r="E8" i="4" s="1"/>
  <c r="AA16" i="3"/>
  <c r="Y15" i="3"/>
  <c r="R15" i="3"/>
  <c r="Q15" i="3" s="1"/>
  <c r="E9" i="4" s="1"/>
  <c r="AA14" i="3"/>
  <c r="AA15" i="3"/>
  <c r="Y16" i="3"/>
  <c r="R16" i="3"/>
  <c r="Q16" i="3" s="1"/>
  <c r="E10" i="4" s="1"/>
  <c r="Y17" i="3"/>
  <c r="R17" i="3"/>
  <c r="Q17" i="3" s="1"/>
  <c r="E11" i="4" s="1"/>
  <c r="AA17" i="3"/>
  <c r="AA33" i="24"/>
  <c r="R33" i="24"/>
  <c r="Q33" i="24" s="1"/>
  <c r="E260" i="4" s="1"/>
  <c r="AA34" i="24"/>
  <c r="R35" i="24"/>
  <c r="Q35" i="24" s="1"/>
  <c r="E262" i="4" s="1"/>
  <c r="R34" i="24"/>
  <c r="Q34" i="24" s="1"/>
  <c r="E261" i="4" s="1"/>
  <c r="AA35" i="24"/>
  <c r="R56" i="3"/>
  <c r="Q56" i="3" s="1"/>
  <c r="E38" i="4" s="1"/>
  <c r="Y56" i="3"/>
  <c r="Y57" i="3"/>
  <c r="R57" i="3"/>
  <c r="Q57" i="3" s="1"/>
  <c r="E39" i="4" s="1"/>
  <c r="R55" i="3"/>
  <c r="Q55" i="3" s="1"/>
  <c r="E37" i="4" s="1"/>
  <c r="Y55" i="3"/>
  <c r="E446" i="4"/>
  <c r="D485" i="4"/>
  <c r="D486" i="4"/>
  <c r="AA7" i="27"/>
  <c r="E445" i="4"/>
  <c r="AA8" i="25"/>
  <c r="AA9" i="25"/>
  <c r="R20" i="3"/>
  <c r="Q20" i="3" s="1"/>
  <c r="E12" i="4" s="1"/>
  <c r="AA7" i="25"/>
  <c r="D521" i="4"/>
  <c r="D520" i="4"/>
  <c r="D304" i="4"/>
  <c r="D316" i="4"/>
  <c r="D320" i="4"/>
  <c r="D317" i="4"/>
  <c r="D318" i="4"/>
  <c r="D305" i="4"/>
  <c r="D319" i="4"/>
  <c r="Y13" i="27"/>
  <c r="R13" i="27"/>
  <c r="Q13" i="27" s="1"/>
  <c r="E299" i="4" s="1"/>
  <c r="Y18" i="41"/>
  <c r="R18" i="41"/>
  <c r="Q18" i="41" s="1"/>
  <c r="E410" i="4" s="1"/>
  <c r="AA18" i="41"/>
  <c r="Y42" i="24"/>
  <c r="Q42" i="24" s="1"/>
  <c r="R42" i="24"/>
  <c r="E331" i="4"/>
  <c r="E330" i="4"/>
  <c r="E353" i="4"/>
  <c r="E412" i="4"/>
  <c r="E344" i="4"/>
  <c r="R191" i="3"/>
  <c r="Q191" i="3" s="1"/>
  <c r="E127" i="4" s="1"/>
  <c r="Y191" i="3"/>
  <c r="Y190" i="3"/>
  <c r="R190" i="3"/>
  <c r="Q190" i="3" s="1"/>
  <c r="E126" i="4" s="1"/>
  <c r="Y192" i="3"/>
  <c r="R192" i="3"/>
  <c r="Q192" i="3" s="1"/>
  <c r="E128" i="4" s="1"/>
  <c r="E418" i="4"/>
  <c r="D448" i="4"/>
  <c r="D449" i="4"/>
  <c r="D450" i="4"/>
  <c r="D447" i="4"/>
  <c r="E417" i="4"/>
  <c r="D558" i="4"/>
  <c r="D560" i="4"/>
  <c r="D559" i="4"/>
  <c r="D378" i="4"/>
  <c r="E382" i="4"/>
  <c r="AA101" i="3"/>
  <c r="Y100" i="3"/>
  <c r="R100" i="3"/>
  <c r="Q100" i="3" s="1"/>
  <c r="E67" i="4" s="1"/>
  <c r="R102" i="3"/>
  <c r="Q102" i="3" s="1"/>
  <c r="E69" i="4" s="1"/>
  <c r="R101" i="3"/>
  <c r="Q101" i="3" s="1"/>
  <c r="E68" i="4" s="1"/>
  <c r="R16" i="25"/>
  <c r="Y18" i="25"/>
  <c r="R18" i="25"/>
  <c r="Q18" i="25" s="1"/>
  <c r="E222" i="4" s="1"/>
  <c r="Y17" i="25"/>
  <c r="R17" i="25"/>
  <c r="Q17" i="25" s="1"/>
  <c r="E221" i="4" s="1"/>
  <c r="D271" i="4"/>
  <c r="D402" i="4"/>
  <c r="D404" i="4"/>
  <c r="D403" i="4"/>
  <c r="D368" i="4"/>
  <c r="D366" i="4"/>
  <c r="D365" i="4"/>
  <c r="D364" i="4"/>
  <c r="D367" i="4"/>
  <c r="D519" i="4"/>
  <c r="D515" i="4"/>
  <c r="D517" i="4"/>
  <c r="D518" i="4"/>
  <c r="D514" i="4"/>
  <c r="D516" i="4"/>
  <c r="O128" i="3"/>
  <c r="D87" i="4" s="1"/>
  <c r="D616" i="4"/>
  <c r="D513" i="4"/>
  <c r="D512" i="4"/>
  <c r="D511" i="4"/>
  <c r="D510" i="4"/>
  <c r="D538" i="4"/>
  <c r="D536" i="4"/>
  <c r="D526" i="4"/>
  <c r="Y309" i="3"/>
  <c r="Y265" i="3"/>
  <c r="R265" i="3"/>
  <c r="Q265" i="3" s="1"/>
  <c r="E177" i="4" s="1"/>
  <c r="Y266" i="3"/>
  <c r="R266" i="3"/>
  <c r="Q266" i="3" s="1"/>
  <c r="E178" i="4" s="1"/>
  <c r="Y269" i="3"/>
  <c r="R269" i="3"/>
  <c r="Q269" i="3" s="1"/>
  <c r="E181" i="4" s="1"/>
  <c r="Y264" i="3"/>
  <c r="R264" i="3"/>
  <c r="Q264" i="3" s="1"/>
  <c r="E176" i="4" s="1"/>
  <c r="Y267" i="3"/>
  <c r="R267" i="3"/>
  <c r="Q267" i="3" s="1"/>
  <c r="E179" i="4" s="1"/>
  <c r="Y268" i="3"/>
  <c r="R268" i="3"/>
  <c r="Q268" i="3" s="1"/>
  <c r="E180" i="4" s="1"/>
  <c r="E375" i="4"/>
  <c r="R89" i="24"/>
  <c r="Q89" i="24" s="1"/>
  <c r="E284" i="4" s="1"/>
  <c r="R90" i="24"/>
  <c r="Q90" i="24" s="1"/>
  <c r="E285" i="4" s="1"/>
  <c r="R91" i="24"/>
  <c r="Q91" i="24" s="1"/>
  <c r="E286" i="4" s="1"/>
  <c r="Y224" i="3"/>
  <c r="D440" i="4"/>
  <c r="Y12" i="24"/>
  <c r="R12" i="24"/>
  <c r="Q12" i="24" s="1"/>
  <c r="E254" i="4" s="1"/>
  <c r="Y11" i="24"/>
  <c r="R11" i="24"/>
  <c r="Q11" i="24" s="1"/>
  <c r="E253" i="4" s="1"/>
  <c r="R13" i="47"/>
  <c r="D460" i="4"/>
  <c r="D458" i="4"/>
  <c r="R13" i="25"/>
  <c r="D494" i="4"/>
  <c r="D493" i="4"/>
  <c r="D487" i="4"/>
  <c r="D488" i="4"/>
  <c r="D492" i="4"/>
  <c r="D489" i="4"/>
  <c r="D491" i="4"/>
  <c r="D490" i="4"/>
  <c r="D567" i="4"/>
  <c r="O33" i="27"/>
  <c r="D313" i="4" s="1"/>
  <c r="Y33" i="27"/>
  <c r="Q8" i="47"/>
  <c r="R8" i="47"/>
  <c r="R274" i="3"/>
  <c r="Y23" i="47"/>
  <c r="R23" i="47"/>
  <c r="Q23" i="47" s="1"/>
  <c r="E231" i="4" s="1"/>
  <c r="Y22" i="47"/>
  <c r="R22" i="47"/>
  <c r="Q22" i="47" s="1"/>
  <c r="E230" i="4" s="1"/>
  <c r="Y21" i="47"/>
  <c r="R21" i="47"/>
  <c r="Q21" i="47" s="1"/>
  <c r="E229" i="4" s="1"/>
  <c r="Y24" i="47"/>
  <c r="R24" i="47"/>
  <c r="Q24" i="47" s="1"/>
  <c r="R16" i="47"/>
  <c r="Y83" i="3"/>
  <c r="Y84" i="3"/>
  <c r="Y82" i="3"/>
  <c r="Q81" i="3"/>
  <c r="R150" i="3"/>
  <c r="Q150" i="3" s="1"/>
  <c r="E101" i="4" s="1"/>
  <c r="R76" i="3"/>
  <c r="Q76" i="3" s="1"/>
  <c r="E52" i="4" s="1"/>
  <c r="Y223" i="3"/>
  <c r="Y172" i="3"/>
  <c r="R22" i="25"/>
  <c r="D566" i="4"/>
  <c r="Y72" i="3"/>
  <c r="R272" i="3"/>
  <c r="R306" i="3"/>
  <c r="Q306" i="3" s="1"/>
  <c r="E205" i="4" s="1"/>
  <c r="Y30" i="24"/>
  <c r="R22" i="3"/>
  <c r="Q22" i="3" s="1"/>
  <c r="E14" i="4" s="1"/>
  <c r="Y128" i="3"/>
  <c r="Y68" i="3"/>
  <c r="D621" i="4"/>
  <c r="R239" i="3"/>
  <c r="R86" i="24"/>
  <c r="Q86" i="24" s="1"/>
  <c r="E281" i="4" s="1"/>
  <c r="Y35" i="3"/>
  <c r="R249" i="3"/>
  <c r="Q249" i="3" s="1"/>
  <c r="E167" i="4" s="1"/>
  <c r="R8" i="25"/>
  <c r="Q8" i="25" s="1"/>
  <c r="E218" i="4" s="1"/>
  <c r="Y225" i="3"/>
  <c r="O68" i="3"/>
  <c r="D46" i="4" s="1"/>
  <c r="Y234" i="3"/>
  <c r="R260" i="3"/>
  <c r="Q260" i="3" s="1"/>
  <c r="E174" i="4" s="1"/>
  <c r="R241" i="3"/>
  <c r="R148" i="3"/>
  <c r="Q148" i="3" s="1"/>
  <c r="E99" i="4" s="1"/>
  <c r="Y23" i="3"/>
  <c r="O225" i="3"/>
  <c r="D148" i="4" s="1"/>
  <c r="R157" i="3"/>
  <c r="Q157" i="3" s="1"/>
  <c r="E106" i="4" s="1"/>
  <c r="R199" i="3"/>
  <c r="Q199" i="3" s="1"/>
  <c r="E133" i="4" s="1"/>
  <c r="R233" i="3"/>
  <c r="Q233" i="3" s="1"/>
  <c r="E157" i="4" s="1"/>
  <c r="R151" i="3"/>
  <c r="Q151" i="3" s="1"/>
  <c r="E102" i="4" s="1"/>
  <c r="Y151" i="3"/>
  <c r="R214" i="3"/>
  <c r="Q214" i="3" s="1"/>
  <c r="E152" i="4" s="1"/>
  <c r="Y214" i="3"/>
  <c r="E335" i="4"/>
  <c r="Y222" i="3"/>
  <c r="R222" i="3"/>
  <c r="Q222" i="3" s="1"/>
  <c r="E145" i="4" s="1"/>
  <c r="D571" i="4"/>
  <c r="D522" i="4"/>
  <c r="D590" i="4"/>
  <c r="E356" i="4"/>
  <c r="Y7" i="24"/>
  <c r="R7" i="24"/>
  <c r="Q7" i="24" s="1"/>
  <c r="E247" i="4" s="1"/>
  <c r="Y17" i="24"/>
  <c r="R17" i="24"/>
  <c r="Q17" i="24" s="1"/>
  <c r="E251" i="4" s="1"/>
  <c r="R34" i="3"/>
  <c r="Q34" i="3" s="1"/>
  <c r="E18" i="4" s="1"/>
  <c r="Y34" i="3"/>
  <c r="Y203" i="3"/>
  <c r="R203" i="3"/>
  <c r="Q203" i="3" s="1"/>
  <c r="E135" i="4" s="1"/>
  <c r="R258" i="3"/>
  <c r="Q258" i="3" s="1"/>
  <c r="E172" i="4" s="1"/>
  <c r="Y258" i="3"/>
  <c r="D605" i="4"/>
  <c r="D537" i="4"/>
  <c r="Y67" i="3"/>
  <c r="R67" i="3"/>
  <c r="Q67" i="3" s="1"/>
  <c r="E45" i="4" s="1"/>
  <c r="Y149" i="3"/>
  <c r="R149" i="3"/>
  <c r="Q149" i="3" s="1"/>
  <c r="E100" i="4" s="1"/>
  <c r="D603" i="4"/>
  <c r="D392" i="4"/>
  <c r="R227" i="3"/>
  <c r="Q227" i="3" s="1"/>
  <c r="E150" i="4" s="1"/>
  <c r="Y227" i="3"/>
  <c r="E334" i="4"/>
  <c r="D606" i="4"/>
  <c r="R219" i="3"/>
  <c r="Q219" i="3" s="1"/>
  <c r="E142" i="4" s="1"/>
  <c r="Y219" i="3"/>
  <c r="R232" i="3"/>
  <c r="Q232" i="3" s="1"/>
  <c r="E156" i="4" s="1"/>
  <c r="Y232" i="3"/>
  <c r="D527" i="4"/>
  <c r="R25" i="3"/>
  <c r="Q25" i="3" s="1"/>
  <c r="E17" i="4" s="1"/>
  <c r="Y25" i="3"/>
  <c r="Y39" i="27"/>
  <c r="R39" i="27"/>
  <c r="Q39" i="27" s="1"/>
  <c r="E306" i="4" s="1"/>
  <c r="D439" i="4"/>
  <c r="Y209" i="3"/>
  <c r="R209" i="3"/>
  <c r="Q209" i="3" s="1"/>
  <c r="E139" i="4" s="1"/>
  <c r="R16" i="27"/>
  <c r="Q16" i="27" s="1"/>
  <c r="E296" i="4" s="1"/>
  <c r="Y16" i="27"/>
  <c r="Y54" i="27"/>
  <c r="Q54" i="27" s="1"/>
  <c r="O54" i="27" s="1"/>
  <c r="D326" i="4" s="1"/>
  <c r="R54" i="27"/>
  <c r="Y167" i="3"/>
  <c r="R167" i="3"/>
  <c r="Q167" i="3" s="1"/>
  <c r="E112" i="4" s="1"/>
  <c r="D532" i="4"/>
  <c r="D568" i="4"/>
  <c r="Y202" i="3"/>
  <c r="R202" i="3"/>
  <c r="Q202" i="3" s="1"/>
  <c r="E134" i="4" s="1"/>
  <c r="R29" i="3"/>
  <c r="Q29" i="3" s="1"/>
  <c r="E25" i="4" s="1"/>
  <c r="Y29" i="3"/>
  <c r="D579" i="4"/>
  <c r="R9" i="25"/>
  <c r="Q9" i="25" s="1"/>
  <c r="E219" i="4" s="1"/>
  <c r="D613" i="4"/>
  <c r="Y231" i="3"/>
  <c r="R231" i="3"/>
  <c r="Q231" i="3" s="1"/>
  <c r="E155" i="4" s="1"/>
  <c r="Y246" i="3"/>
  <c r="R246" i="3"/>
  <c r="R143" i="3"/>
  <c r="Q143" i="3" s="1"/>
  <c r="E96" i="4" s="1"/>
  <c r="Y143" i="3"/>
  <c r="D600" i="4"/>
  <c r="D598" i="4"/>
  <c r="Y122" i="3"/>
  <c r="R122" i="3"/>
  <c r="Q122" i="3" s="1"/>
  <c r="E83" i="4" s="1"/>
  <c r="Y19" i="27"/>
  <c r="R19" i="27"/>
  <c r="Q19" i="27" s="1"/>
  <c r="E300" i="4" s="1"/>
  <c r="D618" i="4"/>
  <c r="Y60" i="3"/>
  <c r="R60" i="3"/>
  <c r="Q60" i="3" s="1"/>
  <c r="R26" i="27"/>
  <c r="Q26" i="27" s="1"/>
  <c r="E314" i="4" s="1"/>
  <c r="Y26" i="27"/>
  <c r="R247" i="3"/>
  <c r="Q247" i="3" s="1"/>
  <c r="E165" i="4" s="1"/>
  <c r="Y247" i="3"/>
  <c r="R29" i="24"/>
  <c r="Q29" i="24" s="1"/>
  <c r="E257" i="4" s="1"/>
  <c r="Y29" i="24"/>
  <c r="R8" i="24"/>
  <c r="Q8" i="24" s="1"/>
  <c r="E248" i="4" s="1"/>
  <c r="Y8" i="24"/>
  <c r="D578" i="4"/>
  <c r="R273" i="3"/>
  <c r="R38" i="3"/>
  <c r="Q38" i="3" s="1"/>
  <c r="E22" i="4" s="1"/>
  <c r="Y38" i="3"/>
  <c r="Y195" i="3"/>
  <c r="R195" i="3"/>
  <c r="Q195" i="3" s="1"/>
  <c r="E129" i="4" s="1"/>
  <c r="Y238" i="3"/>
  <c r="Q238" i="3" s="1"/>
  <c r="O238" i="3" s="1"/>
  <c r="D160" i="4" s="1"/>
  <c r="R238" i="3"/>
  <c r="D393" i="4"/>
  <c r="Y261" i="3"/>
  <c r="R261" i="3"/>
  <c r="Q261" i="3" s="1"/>
  <c r="E175" i="4" s="1"/>
  <c r="D619" i="4"/>
  <c r="D548" i="4"/>
  <c r="D542" i="4"/>
  <c r="E336" i="4"/>
  <c r="R154" i="3"/>
  <c r="Q154" i="3" s="1"/>
  <c r="E103" i="4" s="1"/>
  <c r="Y154" i="3"/>
  <c r="R18" i="24"/>
  <c r="Q18" i="24" s="1"/>
  <c r="E252" i="4" s="1"/>
  <c r="Y18" i="24"/>
  <c r="Y77" i="3"/>
  <c r="R77" i="3"/>
  <c r="Q77" i="3" s="1"/>
  <c r="E53" i="4" s="1"/>
  <c r="Y36" i="3"/>
  <c r="R36" i="3"/>
  <c r="Q36" i="3" s="1"/>
  <c r="E20" i="4" s="1"/>
  <c r="D591" i="4"/>
  <c r="D594" i="4"/>
  <c r="R38" i="24"/>
  <c r="Q38" i="24" s="1"/>
  <c r="E265" i="4" s="1"/>
  <c r="Y38" i="24"/>
  <c r="D441" i="4"/>
  <c r="Y23" i="27"/>
  <c r="R23" i="27"/>
  <c r="Q23" i="27" s="1"/>
  <c r="E302" i="4" s="1"/>
  <c r="Q50" i="27"/>
  <c r="O50" i="27" s="1"/>
  <c r="D329" i="4" s="1"/>
  <c r="R50" i="27"/>
  <c r="R121" i="3"/>
  <c r="Q121" i="3" s="1"/>
  <c r="E82" i="4" s="1"/>
  <c r="Y121" i="3"/>
  <c r="R211" i="3"/>
  <c r="Q211" i="3" s="1"/>
  <c r="E141" i="4" s="1"/>
  <c r="Y211" i="3"/>
  <c r="R75" i="3"/>
  <c r="Q75" i="3" s="1"/>
  <c r="E51" i="4" s="1"/>
  <c r="Y131" i="3"/>
  <c r="R131" i="3"/>
  <c r="Q131" i="3" s="1"/>
  <c r="E90" i="4" s="1"/>
  <c r="D615" i="4"/>
  <c r="R275" i="3"/>
  <c r="Y16" i="24"/>
  <c r="R16" i="24"/>
  <c r="Q16" i="24" s="1"/>
  <c r="E250" i="4" s="1"/>
  <c r="Y84" i="24"/>
  <c r="R84" i="24"/>
  <c r="Q84" i="24" s="1"/>
  <c r="E279" i="4" s="1"/>
  <c r="R17" i="47"/>
  <c r="Y70" i="3"/>
  <c r="R70" i="3"/>
  <c r="Q70" i="3" s="1"/>
  <c r="E48" i="4" s="1"/>
  <c r="Y26" i="24"/>
  <c r="R26" i="24"/>
  <c r="Q26" i="24" s="1"/>
  <c r="E256" i="4" s="1"/>
  <c r="D604" i="4"/>
  <c r="D541" i="4"/>
  <c r="Y215" i="3"/>
  <c r="R215" i="3"/>
  <c r="Q215" i="3" s="1"/>
  <c r="E153" i="4" s="1"/>
  <c r="R158" i="3"/>
  <c r="Q158" i="3" s="1"/>
  <c r="E107" i="4" s="1"/>
  <c r="Y158" i="3"/>
  <c r="R142" i="3"/>
  <c r="Q142" i="3" s="1"/>
  <c r="E95" i="4" s="1"/>
  <c r="Y142" i="3"/>
  <c r="E332" i="4"/>
  <c r="D593" i="4"/>
  <c r="R305" i="3"/>
  <c r="Q305" i="3" s="1"/>
  <c r="E204" i="4" s="1"/>
  <c r="Y305" i="3"/>
  <c r="D528" i="4"/>
  <c r="R220" i="3"/>
  <c r="Q220" i="3" s="1"/>
  <c r="E143" i="4" s="1"/>
  <c r="Y220" i="3"/>
  <c r="R12" i="25"/>
  <c r="Y12" i="25" s="1"/>
  <c r="Q12" i="25" s="1"/>
  <c r="Y130" i="3"/>
  <c r="R130" i="3"/>
  <c r="Q130" i="3" s="1"/>
  <c r="E89" i="4" s="1"/>
  <c r="D599" i="4"/>
  <c r="D597" i="4"/>
  <c r="R55" i="27"/>
  <c r="Y55" i="27"/>
  <c r="Q55" i="27" s="1"/>
  <c r="O55" i="27" s="1"/>
  <c r="D327" i="4" s="1"/>
  <c r="R30" i="3"/>
  <c r="Q30" i="3" s="1"/>
  <c r="E26" i="4" s="1"/>
  <c r="Y30" i="3"/>
  <c r="Y139" i="3"/>
  <c r="R139" i="3"/>
  <c r="Q139" i="3" s="1"/>
  <c r="Q53" i="27"/>
  <c r="O53" i="27" s="1"/>
  <c r="D325" i="4" s="1"/>
  <c r="R53" i="27"/>
  <c r="R47" i="27"/>
  <c r="Q47" i="27" s="1"/>
  <c r="E322" i="4" s="1"/>
  <c r="Y47" i="27"/>
  <c r="Y33" i="47"/>
  <c r="R33" i="47"/>
  <c r="Q33" i="47" s="1"/>
  <c r="E245" i="4" s="1"/>
  <c r="E333" i="4"/>
  <c r="D602" i="4"/>
  <c r="R311" i="3"/>
  <c r="Q311" i="3" s="1"/>
  <c r="E210" i="4" s="1"/>
  <c r="Y311" i="3"/>
  <c r="R7" i="25"/>
  <c r="Q7" i="25" s="1"/>
  <c r="E217" i="4" s="1"/>
  <c r="R221" i="3"/>
  <c r="Q221" i="3" s="1"/>
  <c r="E144" i="4" s="1"/>
  <c r="Y221" i="3"/>
  <c r="D584" i="4"/>
  <c r="D573" i="4"/>
  <c r="D547" i="4"/>
  <c r="D580" i="4"/>
  <c r="Y69" i="3"/>
  <c r="R69" i="3"/>
  <c r="Q69" i="3" s="1"/>
  <c r="E47" i="4" s="1"/>
  <c r="Y174" i="3"/>
  <c r="R174" i="3"/>
  <c r="Q174" i="3" s="1"/>
  <c r="E117" i="4" s="1"/>
  <c r="R168" i="3"/>
  <c r="Q168" i="3" s="1"/>
  <c r="E113" i="4" s="1"/>
  <c r="Y168" i="3"/>
  <c r="Y127" i="3"/>
  <c r="R127" i="3"/>
  <c r="Q127" i="3" s="1"/>
  <c r="E86" i="4" s="1"/>
  <c r="D609" i="4"/>
  <c r="D612" i="4"/>
  <c r="R228" i="3"/>
  <c r="Q228" i="3" s="1"/>
  <c r="E151" i="4" s="1"/>
  <c r="Y228" i="3"/>
  <c r="D607" i="4"/>
  <c r="Y37" i="3"/>
  <c r="R37" i="3"/>
  <c r="Q37" i="3" s="1"/>
  <c r="E21" i="4" s="1"/>
  <c r="R25" i="24"/>
  <c r="Q25" i="24" s="1"/>
  <c r="E255" i="4" s="1"/>
  <c r="Y25" i="24"/>
  <c r="D596" i="4"/>
  <c r="R46" i="27"/>
  <c r="Q46" i="27" s="1"/>
  <c r="E321" i="4" s="1"/>
  <c r="Y46" i="27"/>
  <c r="R62" i="3"/>
  <c r="Q62" i="3" s="1"/>
  <c r="Y62" i="3"/>
  <c r="D549" i="4"/>
  <c r="Y138" i="3"/>
  <c r="R138" i="3"/>
  <c r="Q138" i="3" s="1"/>
  <c r="R216" i="3"/>
  <c r="Q216" i="3" s="1"/>
  <c r="E154" i="4" s="1"/>
  <c r="Y216" i="3"/>
  <c r="Y78" i="3"/>
  <c r="R78" i="3"/>
  <c r="Q78" i="3" s="1"/>
  <c r="E54" i="4" s="1"/>
  <c r="D582" i="4"/>
  <c r="Y39" i="3"/>
  <c r="R39" i="3"/>
  <c r="Q39" i="3" s="1"/>
  <c r="E23" i="4" s="1"/>
  <c r="Y197" i="3"/>
  <c r="R197" i="3"/>
  <c r="Q197" i="3" s="1"/>
  <c r="E131" i="4" s="1"/>
  <c r="Y204" i="3"/>
  <c r="R204" i="3"/>
  <c r="Q204" i="3" s="1"/>
  <c r="E136" i="4" s="1"/>
  <c r="D570" i="4"/>
  <c r="R310" i="3"/>
  <c r="Q310" i="3" s="1"/>
  <c r="E209" i="4" s="1"/>
  <c r="Y310" i="3"/>
  <c r="D575" i="4"/>
  <c r="D595" i="4"/>
  <c r="D620" i="4"/>
  <c r="R196" i="3"/>
  <c r="Q196" i="3" s="1"/>
  <c r="E130" i="4" s="1"/>
  <c r="Y196" i="3"/>
  <c r="Y66" i="3"/>
  <c r="R66" i="3"/>
  <c r="Q66" i="3" s="1"/>
  <c r="E44" i="4" s="1"/>
  <c r="D394" i="4"/>
  <c r="E354" i="4"/>
  <c r="D592" i="4"/>
  <c r="Y71" i="3"/>
  <c r="R71" i="3"/>
  <c r="Q71" i="3" s="1"/>
  <c r="E49" i="4" s="1"/>
  <c r="R123" i="3"/>
  <c r="Q123" i="3" s="1"/>
  <c r="E84" i="4" s="1"/>
  <c r="Y123" i="3"/>
  <c r="R56" i="27"/>
  <c r="Q56" i="27"/>
  <c r="O56" i="27" s="1"/>
  <c r="D328" i="4" s="1"/>
  <c r="R39" i="24"/>
  <c r="Q39" i="24" s="1"/>
  <c r="E266" i="4" s="1"/>
  <c r="Y39" i="24"/>
  <c r="E443" i="4"/>
  <c r="R18" i="47"/>
  <c r="Y124" i="3"/>
  <c r="R124" i="3"/>
  <c r="Q124" i="3" s="1"/>
  <c r="E85" i="4" s="1"/>
  <c r="Y31" i="3"/>
  <c r="R31" i="3"/>
  <c r="Q31" i="3" s="1"/>
  <c r="E27" i="4" s="1"/>
  <c r="Y63" i="3"/>
  <c r="R63" i="3"/>
  <c r="Q63" i="3" s="1"/>
  <c r="E43" i="4" s="1"/>
  <c r="Y137" i="3"/>
  <c r="R137" i="3"/>
  <c r="Q137" i="3" s="1"/>
  <c r="E92" i="4" s="1"/>
  <c r="E381" i="4"/>
  <c r="R21" i="3"/>
  <c r="Q21" i="3" s="1"/>
  <c r="E13" i="4" s="1"/>
  <c r="Y21" i="3"/>
  <c r="D601" i="4"/>
  <c r="Y145" i="3"/>
  <c r="R145" i="3"/>
  <c r="Q145" i="3" s="1"/>
  <c r="E98" i="4" s="1"/>
  <c r="D577" i="4"/>
  <c r="Y155" i="3"/>
  <c r="R155" i="3"/>
  <c r="Q155" i="3" s="1"/>
  <c r="E104" i="4" s="1"/>
  <c r="R24" i="3"/>
  <c r="Q24" i="3" s="1"/>
  <c r="E16" i="4" s="1"/>
  <c r="Y24" i="3"/>
  <c r="D569" i="4"/>
  <c r="E355" i="4"/>
  <c r="D544" i="4"/>
  <c r="R21" i="25"/>
  <c r="D545" i="4"/>
  <c r="D543" i="4"/>
  <c r="Y259" i="3"/>
  <c r="R259" i="3"/>
  <c r="Q259" i="3" s="1"/>
  <c r="E173" i="4" s="1"/>
  <c r="R144" i="3"/>
  <c r="Q144" i="3" s="1"/>
  <c r="E97" i="4" s="1"/>
  <c r="Y144" i="3"/>
  <c r="E337" i="4"/>
  <c r="R59" i="27"/>
  <c r="Q59" i="27"/>
  <c r="O59" i="27" s="1"/>
  <c r="D323" i="4" s="1"/>
  <c r="Y132" i="3"/>
  <c r="R132" i="3"/>
  <c r="Q132" i="3" s="1"/>
  <c r="E91" i="4" s="1"/>
  <c r="R307" i="3"/>
  <c r="Q307" i="3" s="1"/>
  <c r="E206" i="4" s="1"/>
  <c r="Y307" i="3"/>
  <c r="D614" i="4"/>
  <c r="D506" i="4"/>
  <c r="R210" i="3"/>
  <c r="Q210" i="3" s="1"/>
  <c r="E140" i="4" s="1"/>
  <c r="Y210" i="3"/>
  <c r="Y55" i="24"/>
  <c r="R55" i="24"/>
  <c r="Q55" i="24" s="1"/>
  <c r="E269" i="4" s="1"/>
  <c r="R12" i="47"/>
  <c r="R49" i="24"/>
  <c r="Q49" i="24" s="1"/>
  <c r="E267" i="4" s="1"/>
  <c r="Y49" i="24"/>
  <c r="Y7" i="27"/>
  <c r="R7" i="27"/>
  <c r="Q7" i="27" s="1"/>
  <c r="E297" i="4" s="1"/>
  <c r="R61" i="3"/>
  <c r="Q61" i="3" s="1"/>
  <c r="Y61" i="3"/>
  <c r="Y27" i="27"/>
  <c r="R27" i="27"/>
  <c r="Q27" i="27" s="1"/>
  <c r="E315" i="4" s="1"/>
  <c r="D586" i="4"/>
  <c r="D572" i="4"/>
  <c r="Y15" i="24"/>
  <c r="R15" i="24"/>
  <c r="Q15" i="24" s="1"/>
  <c r="E249" i="4" s="1"/>
  <c r="D525" i="4"/>
  <c r="R173" i="3"/>
  <c r="Q173" i="3" s="1"/>
  <c r="E116" i="4" s="1"/>
  <c r="Y173" i="3"/>
  <c r="Y235" i="3"/>
  <c r="R235" i="3"/>
  <c r="Q235" i="3" s="1"/>
  <c r="E159" i="4" s="1"/>
  <c r="Y240" i="3"/>
  <c r="Q240" i="3" s="1"/>
  <c r="O240" i="3" s="1"/>
  <c r="D162" i="4" s="1"/>
  <c r="R240" i="3"/>
  <c r="R156" i="3"/>
  <c r="Q156" i="3" s="1"/>
  <c r="E105" i="4" s="1"/>
  <c r="Y156" i="3"/>
  <c r="D610" i="4"/>
  <c r="Y248" i="3"/>
  <c r="R248" i="3"/>
  <c r="Q248" i="3" s="1"/>
  <c r="E166" i="4" s="1"/>
  <c r="Y226" i="3"/>
  <c r="R226" i="3"/>
  <c r="Q226" i="3" s="1"/>
  <c r="E149" i="4" s="1"/>
  <c r="R198" i="3"/>
  <c r="Q198" i="3" s="1"/>
  <c r="E132" i="4" s="1"/>
  <c r="Y198" i="3"/>
  <c r="D373" i="4"/>
  <c r="Y129" i="3"/>
  <c r="R129" i="3"/>
  <c r="Q129" i="3" s="1"/>
  <c r="E88" i="4" s="1"/>
  <c r="R171" i="3"/>
  <c r="Q171" i="3" s="1"/>
  <c r="E114" i="4" s="1"/>
  <c r="Y171" i="3"/>
  <c r="D608" i="4"/>
  <c r="Y85" i="24"/>
  <c r="R85" i="24"/>
  <c r="Q85" i="24" s="1"/>
  <c r="E280" i="4" s="1"/>
  <c r="D622" i="4"/>
  <c r="Y28" i="3"/>
  <c r="R28" i="3"/>
  <c r="Q28" i="3" s="1"/>
  <c r="E24" i="4" s="1"/>
  <c r="E442" i="4"/>
  <c r="Q7" i="47"/>
  <c r="R7" i="47"/>
  <c r="D374" i="4"/>
  <c r="R11" i="47"/>
  <c r="R315" i="3"/>
  <c r="Q315" i="3" s="1"/>
  <c r="E212" i="4" s="1"/>
  <c r="O30" i="24"/>
  <c r="D258" i="4" s="1"/>
  <c r="O309" i="3"/>
  <c r="D208" i="4" s="1"/>
  <c r="O72" i="3"/>
  <c r="D50" i="4" s="1"/>
  <c r="O172" i="3"/>
  <c r="D115" i="4" s="1"/>
  <c r="D462" i="4"/>
  <c r="D529" i="4"/>
  <c r="D500" i="4"/>
  <c r="E444" i="4"/>
  <c r="D496" i="4"/>
  <c r="R43" i="27"/>
  <c r="Q43" i="27" s="1"/>
  <c r="E308" i="4" s="1"/>
  <c r="Y43" i="27"/>
  <c r="D524" i="4"/>
  <c r="D589" i="4"/>
  <c r="D508" i="4"/>
  <c r="D617" i="4"/>
  <c r="D550" i="4"/>
  <c r="D497" i="4"/>
  <c r="D523" i="4"/>
  <c r="R34" i="47"/>
  <c r="Q34" i="47" s="1"/>
  <c r="E246" i="4" s="1"/>
  <c r="Y34" i="47"/>
  <c r="R293" i="3"/>
  <c r="Q293" i="3" s="1"/>
  <c r="E196" i="4" s="1"/>
  <c r="Y294" i="3"/>
  <c r="R294" i="3"/>
  <c r="Q294" i="3" s="1"/>
  <c r="E197" i="4" s="1"/>
  <c r="Y308" i="3"/>
  <c r="R308" i="3"/>
  <c r="Q308" i="3" s="1"/>
  <c r="E207" i="4" s="1"/>
  <c r="Y20" i="27"/>
  <c r="R20" i="27"/>
  <c r="Q20" i="27" s="1"/>
  <c r="E301" i="4" s="1"/>
  <c r="Y61" i="24"/>
  <c r="R61" i="24"/>
  <c r="Q61" i="24" s="1"/>
  <c r="E270" i="4" s="1"/>
  <c r="Y304" i="3"/>
  <c r="R304" i="3"/>
  <c r="Q304" i="3" s="1"/>
  <c r="E203" i="4" s="1"/>
  <c r="D530" i="4"/>
  <c r="D507" i="4"/>
  <c r="D551" i="4"/>
  <c r="E380" i="4"/>
  <c r="D499" i="4"/>
  <c r="D588" i="4"/>
  <c r="D587" i="4"/>
  <c r="D495" i="4"/>
  <c r="R42" i="27"/>
  <c r="Q42" i="27" s="1"/>
  <c r="E307" i="4" s="1"/>
  <c r="Y42" i="27"/>
  <c r="D498" i="4"/>
  <c r="D501" i="4"/>
  <c r="D438" i="4"/>
  <c r="Y301" i="3"/>
  <c r="E376" i="4"/>
  <c r="R295" i="3"/>
  <c r="Q295" i="3" s="1"/>
  <c r="E198" i="4" s="1"/>
  <c r="Y295" i="3"/>
  <c r="Y316" i="3"/>
  <c r="R316" i="3"/>
  <c r="Q316" i="3" s="1"/>
  <c r="E213" i="4" s="1"/>
  <c r="R319" i="3"/>
  <c r="Q319" i="3" s="1"/>
  <c r="E216" i="4" s="1"/>
  <c r="Y319" i="3"/>
  <c r="Y298" i="3"/>
  <c r="R298" i="3"/>
  <c r="Q298" i="3" s="1"/>
  <c r="E201" i="4" s="1"/>
  <c r="Y296" i="3"/>
  <c r="R296" i="3"/>
  <c r="Q296" i="3" s="1"/>
  <c r="E199" i="4" s="1"/>
  <c r="R297" i="3"/>
  <c r="Q297" i="3" s="1"/>
  <c r="E200" i="4" s="1"/>
  <c r="Y297" i="3"/>
  <c r="R318" i="3"/>
  <c r="Q318" i="3" s="1"/>
  <c r="E215" i="4" s="1"/>
  <c r="Y318" i="3"/>
  <c r="Y317" i="3"/>
  <c r="R317" i="3"/>
  <c r="Q317" i="3" s="1"/>
  <c r="E214" i="4" s="1"/>
  <c r="Y314" i="3"/>
  <c r="R314" i="3"/>
  <c r="Q314" i="3" s="1"/>
  <c r="E211" i="4" s="1"/>
  <c r="O301" i="3"/>
  <c r="D202" i="4" s="1"/>
  <c r="E4" i="4" l="1"/>
  <c r="E5" i="4"/>
  <c r="Q16" i="25"/>
  <c r="E220" i="4" s="1"/>
  <c r="Y16" i="25" s="1"/>
  <c r="E232" i="4"/>
  <c r="X205" i="3"/>
  <c r="D633" i="4"/>
  <c r="D388" i="4"/>
  <c r="E80" i="4"/>
  <c r="E421" i="4"/>
  <c r="E228" i="4"/>
  <c r="E227" i="4"/>
  <c r="O116" i="3"/>
  <c r="D79" i="4" s="1"/>
  <c r="E79" i="4"/>
  <c r="O95" i="3"/>
  <c r="D64" i="4" s="1"/>
  <c r="O97" i="3"/>
  <c r="D66" i="4" s="1"/>
  <c r="O96" i="3"/>
  <c r="D65" i="4" s="1"/>
  <c r="O94" i="3"/>
  <c r="D63" i="4" s="1"/>
  <c r="E94" i="4"/>
  <c r="E93" i="4"/>
  <c r="Q246" i="3"/>
  <c r="E164" i="4" s="1"/>
  <c r="D347" i="4"/>
  <c r="D345" i="4"/>
  <c r="D387" i="4"/>
  <c r="D386" i="4"/>
  <c r="D385" i="4"/>
  <c r="D346" i="4"/>
  <c r="E70" i="4"/>
  <c r="O43" i="3"/>
  <c r="D29" i="4" s="1"/>
  <c r="E29" i="4"/>
  <c r="O44" i="3"/>
  <c r="D30" i="4" s="1"/>
  <c r="E30" i="4"/>
  <c r="O45" i="3"/>
  <c r="D31" i="4" s="1"/>
  <c r="E31" i="4"/>
  <c r="O42" i="3"/>
  <c r="D28" i="4" s="1"/>
  <c r="E28" i="4"/>
  <c r="E42" i="4"/>
  <c r="E40" i="4"/>
  <c r="E41" i="4"/>
  <c r="D239" i="4"/>
  <c r="D240" i="4"/>
  <c r="D241" i="4"/>
  <c r="E76" i="4"/>
  <c r="E77" i="4"/>
  <c r="E75" i="4"/>
  <c r="E78" i="4"/>
  <c r="O109" i="3"/>
  <c r="D74" i="4" s="1"/>
  <c r="E74" i="4"/>
  <c r="O108" i="3"/>
  <c r="D73" i="4" s="1"/>
  <c r="E73" i="4"/>
  <c r="O107" i="3"/>
  <c r="D72" i="4" s="1"/>
  <c r="O106" i="3"/>
  <c r="D71" i="4" s="1"/>
  <c r="D363" i="4"/>
  <c r="O272" i="3"/>
  <c r="D182" i="4" s="1"/>
  <c r="O260" i="3"/>
  <c r="D174" i="4" s="1"/>
  <c r="O22" i="3"/>
  <c r="D14" i="4" s="1"/>
  <c r="O16" i="47"/>
  <c r="D242" i="4" s="1"/>
  <c r="O233" i="3"/>
  <c r="D157" i="4" s="1"/>
  <c r="O20" i="3"/>
  <c r="D12" i="4" s="1"/>
  <c r="O315" i="3"/>
  <c r="D212" i="4" s="1"/>
  <c r="O306" i="3"/>
  <c r="D205" i="4" s="1"/>
  <c r="D382" i="4"/>
  <c r="D339" i="4"/>
  <c r="D338" i="4"/>
  <c r="O10" i="27"/>
  <c r="D309" i="4" s="1"/>
  <c r="O36" i="27"/>
  <c r="D298" i="4" s="1"/>
  <c r="O10" i="41"/>
  <c r="D406" i="4" s="1"/>
  <c r="O51" i="3"/>
  <c r="D35" i="4" s="1"/>
  <c r="O49" i="3"/>
  <c r="D33" i="4" s="1"/>
  <c r="O50" i="3"/>
  <c r="D34" i="4" s="1"/>
  <c r="O48" i="3"/>
  <c r="D32" i="4" s="1"/>
  <c r="E391" i="4"/>
  <c r="E390" i="4"/>
  <c r="E389" i="4"/>
  <c r="E384" i="4"/>
  <c r="D352" i="4"/>
  <c r="D351" i="4"/>
  <c r="D350" i="4"/>
  <c r="D349" i="4"/>
  <c r="D348" i="4"/>
  <c r="O22" i="24"/>
  <c r="D264" i="4" s="1"/>
  <c r="O21" i="24"/>
  <c r="D263" i="4" s="1"/>
  <c r="E383" i="4"/>
  <c r="D413" i="4"/>
  <c r="D435" i="4"/>
  <c r="D437" i="4"/>
  <c r="D436" i="4"/>
  <c r="D434" i="4"/>
  <c r="D433" i="4"/>
  <c r="D432" i="4"/>
  <c r="O81" i="24"/>
  <c r="D283" i="4" s="1"/>
  <c r="O80" i="24"/>
  <c r="D282" i="4" s="1"/>
  <c r="O163" i="3"/>
  <c r="D110" i="4" s="1"/>
  <c r="O162" i="3"/>
  <c r="D109" i="4" s="1"/>
  <c r="O164" i="3"/>
  <c r="D111" i="4" s="1"/>
  <c r="O161" i="3"/>
  <c r="D108" i="4" s="1"/>
  <c r="O54" i="3"/>
  <c r="D36" i="4" s="1"/>
  <c r="O15" i="41"/>
  <c r="D409" i="4" s="1"/>
  <c r="O14" i="41"/>
  <c r="D408" i="4" s="1"/>
  <c r="O11" i="41"/>
  <c r="D407" i="4" s="1"/>
  <c r="O31" i="27"/>
  <c r="D311" i="4" s="1"/>
  <c r="O32" i="27"/>
  <c r="D312" i="4" s="1"/>
  <c r="O255" i="3"/>
  <c r="D171" i="4" s="1"/>
  <c r="O254" i="3"/>
  <c r="D170" i="4" s="1"/>
  <c r="O253" i="3"/>
  <c r="D169" i="4" s="1"/>
  <c r="O252" i="3"/>
  <c r="D168" i="4" s="1"/>
  <c r="O10" i="3"/>
  <c r="D6" i="4" s="1"/>
  <c r="O11" i="3"/>
  <c r="D7" i="4" s="1"/>
  <c r="O9" i="3"/>
  <c r="D5" i="4" s="1"/>
  <c r="O8" i="3"/>
  <c r="D4" i="4" s="1"/>
  <c r="D428" i="4"/>
  <c r="D431" i="4"/>
  <c r="D430" i="4"/>
  <c r="D429" i="4"/>
  <c r="D427" i="4"/>
  <c r="D423" i="4"/>
  <c r="D424" i="4"/>
  <c r="D425" i="4"/>
  <c r="D426" i="4"/>
  <c r="D422" i="4"/>
  <c r="O288" i="3"/>
  <c r="D193" i="4" s="1"/>
  <c r="O290" i="3"/>
  <c r="D195" i="4" s="1"/>
  <c r="O289" i="3"/>
  <c r="D194" i="4" s="1"/>
  <c r="D192" i="4"/>
  <c r="D80" i="4"/>
  <c r="D77" i="4"/>
  <c r="O118" i="3"/>
  <c r="D81" i="4" s="1"/>
  <c r="D78" i="4"/>
  <c r="D420" i="4"/>
  <c r="D398" i="4"/>
  <c r="D397" i="4"/>
  <c r="D419" i="4"/>
  <c r="O97" i="24"/>
  <c r="D290" i="4" s="1"/>
  <c r="O98" i="24"/>
  <c r="D291" i="4" s="1"/>
  <c r="O100" i="24"/>
  <c r="D293" i="4" s="1"/>
  <c r="O102" i="24"/>
  <c r="D295" i="4" s="1"/>
  <c r="O95" i="24"/>
  <c r="D288" i="4" s="1"/>
  <c r="O99" i="24"/>
  <c r="D292" i="4" s="1"/>
  <c r="O96" i="24"/>
  <c r="D289" i="4" s="1"/>
  <c r="O94" i="24"/>
  <c r="D287" i="4" s="1"/>
  <c r="O70" i="24"/>
  <c r="D273" i="4" s="1"/>
  <c r="O52" i="24"/>
  <c r="D268" i="4" s="1"/>
  <c r="O186" i="3"/>
  <c r="D124" i="4" s="1"/>
  <c r="O187" i="3"/>
  <c r="D125" i="4" s="1"/>
  <c r="O185" i="3"/>
  <c r="D123" i="4" s="1"/>
  <c r="O184" i="3"/>
  <c r="D122" i="4" s="1"/>
  <c r="O180" i="3"/>
  <c r="D120" i="4" s="1"/>
  <c r="O181" i="3"/>
  <c r="D121" i="4" s="1"/>
  <c r="O179" i="3"/>
  <c r="D119" i="4" s="1"/>
  <c r="O178" i="3"/>
  <c r="D118" i="4" s="1"/>
  <c r="O30" i="27"/>
  <c r="D310" i="4" s="1"/>
  <c r="O22" i="41"/>
  <c r="D411" i="4" s="1"/>
  <c r="O7" i="41"/>
  <c r="D405" i="4" s="1"/>
  <c r="O91" i="24"/>
  <c r="D286" i="4" s="1"/>
  <c r="O90" i="24"/>
  <c r="D285" i="4" s="1"/>
  <c r="O89" i="24"/>
  <c r="D284" i="4" s="1"/>
  <c r="O284" i="3"/>
  <c r="D191" i="4" s="1"/>
  <c r="O283" i="3"/>
  <c r="D190" i="4" s="1"/>
  <c r="O280" i="3"/>
  <c r="D187" i="4" s="1"/>
  <c r="O281" i="3"/>
  <c r="D188" i="4" s="1"/>
  <c r="O282" i="3"/>
  <c r="D189" i="4" s="1"/>
  <c r="O279" i="3"/>
  <c r="D186" i="4" s="1"/>
  <c r="D396" i="4"/>
  <c r="D395" i="4"/>
  <c r="Y76" i="24"/>
  <c r="Q76" i="24" s="1"/>
  <c r="O76" i="24" s="1"/>
  <c r="D278" i="4" s="1"/>
  <c r="Y73" i="24"/>
  <c r="Q73" i="24" s="1"/>
  <c r="O73" i="24" s="1"/>
  <c r="D277" i="4" s="1"/>
  <c r="O64" i="24"/>
  <c r="D276" i="4" s="1"/>
  <c r="O58" i="24"/>
  <c r="D275" i="4" s="1"/>
  <c r="O46" i="24"/>
  <c r="D274" i="4" s="1"/>
  <c r="O15" i="3"/>
  <c r="D9" i="4" s="1"/>
  <c r="O17" i="3"/>
  <c r="D11" i="4" s="1"/>
  <c r="O16" i="3"/>
  <c r="D10" i="4" s="1"/>
  <c r="O14" i="3"/>
  <c r="D8" i="4" s="1"/>
  <c r="G14" i="23"/>
  <c r="O34" i="24"/>
  <c r="D261" i="4" s="1"/>
  <c r="O35" i="24"/>
  <c r="D262" i="4" s="1"/>
  <c r="O33" i="24"/>
  <c r="D260" i="4" s="1"/>
  <c r="O55" i="3"/>
  <c r="D37" i="4" s="1"/>
  <c r="O57" i="3"/>
  <c r="D39" i="4" s="1"/>
  <c r="O56" i="3"/>
  <c r="D38" i="4" s="1"/>
  <c r="D446" i="4"/>
  <c r="D401" i="4"/>
  <c r="D400" i="4"/>
  <c r="D399" i="4"/>
  <c r="D445" i="4"/>
  <c r="O13" i="27"/>
  <c r="D299" i="4" s="1"/>
  <c r="O18" i="41"/>
  <c r="D410" i="4" s="1"/>
  <c r="O42" i="24"/>
  <c r="D259" i="4" s="1"/>
  <c r="D331" i="4"/>
  <c r="D330" i="4"/>
  <c r="D412" i="4"/>
  <c r="O192" i="3"/>
  <c r="D128" i="4" s="1"/>
  <c r="O191" i="3"/>
  <c r="D127" i="4" s="1"/>
  <c r="O190" i="3"/>
  <c r="D126" i="4" s="1"/>
  <c r="D418" i="4"/>
  <c r="D417" i="4"/>
  <c r="D70" i="4"/>
  <c r="O102" i="3"/>
  <c r="D69" i="4" s="1"/>
  <c r="O101" i="3"/>
  <c r="D68" i="4" s="1"/>
  <c r="O100" i="3"/>
  <c r="D67" i="4" s="1"/>
  <c r="O17" i="25"/>
  <c r="D221" i="4" s="1"/>
  <c r="O18" i="25"/>
  <c r="D222" i="4" s="1"/>
  <c r="O22" i="25"/>
  <c r="D226" i="4" s="1"/>
  <c r="O268" i="3"/>
  <c r="D180" i="4" s="1"/>
  <c r="O266" i="3"/>
  <c r="D178" i="4" s="1"/>
  <c r="O267" i="3"/>
  <c r="D179" i="4" s="1"/>
  <c r="O265" i="3"/>
  <c r="D177" i="4" s="1"/>
  <c r="O269" i="3"/>
  <c r="D181" i="4" s="1"/>
  <c r="O264" i="3"/>
  <c r="D176" i="4" s="1"/>
  <c r="D375" i="4"/>
  <c r="O12" i="24"/>
  <c r="D254" i="4" s="1"/>
  <c r="O11" i="24"/>
  <c r="D253" i="4" s="1"/>
  <c r="O13" i="47"/>
  <c r="D238" i="4" s="1"/>
  <c r="D459" i="4"/>
  <c r="O148" i="3"/>
  <c r="D99" i="4" s="1"/>
  <c r="O86" i="24"/>
  <c r="D281" i="4" s="1"/>
  <c r="D583" i="4"/>
  <c r="O274" i="3"/>
  <c r="D184" i="4" s="1"/>
  <c r="O8" i="47"/>
  <c r="D228" i="4" s="1"/>
  <c r="O23" i="47"/>
  <c r="D231" i="4" s="1"/>
  <c r="O24" i="47"/>
  <c r="D232" i="4" s="1"/>
  <c r="O22" i="47"/>
  <c r="D230" i="4" s="1"/>
  <c r="O21" i="47"/>
  <c r="Q82" i="3"/>
  <c r="O82" i="3" s="1"/>
  <c r="D56" i="4" s="1"/>
  <c r="Q84" i="3"/>
  <c r="O84" i="3" s="1"/>
  <c r="D58" i="4" s="1"/>
  <c r="Q83" i="3"/>
  <c r="O83" i="3" s="1"/>
  <c r="D57" i="4" s="1"/>
  <c r="O81" i="3"/>
  <c r="D55" i="4" s="1"/>
  <c r="O150" i="3"/>
  <c r="D101" i="4" s="1"/>
  <c r="O76" i="3"/>
  <c r="D52" i="4" s="1"/>
  <c r="O249" i="3"/>
  <c r="D167" i="4" s="1"/>
  <c r="O8" i="25"/>
  <c r="D218" i="4" s="1"/>
  <c r="O199" i="3"/>
  <c r="D133" i="4" s="1"/>
  <c r="O157" i="3"/>
  <c r="D106" i="4" s="1"/>
  <c r="O28" i="3"/>
  <c r="D24" i="4" s="1"/>
  <c r="O85" i="24"/>
  <c r="D280" i="4" s="1"/>
  <c r="O235" i="3"/>
  <c r="D159" i="4" s="1"/>
  <c r="O27" i="27"/>
  <c r="D315" i="4" s="1"/>
  <c r="O55" i="24"/>
  <c r="D269" i="4" s="1"/>
  <c r="O259" i="3"/>
  <c r="D173" i="4" s="1"/>
  <c r="D381" i="4"/>
  <c r="O18" i="47"/>
  <c r="D244" i="4" s="1"/>
  <c r="O71" i="3"/>
  <c r="D49" i="4" s="1"/>
  <c r="O197" i="3"/>
  <c r="D131" i="4" s="1"/>
  <c r="O138" i="3"/>
  <c r="D93" i="4" s="1"/>
  <c r="O127" i="3"/>
  <c r="D86" i="4" s="1"/>
  <c r="D332" i="4"/>
  <c r="O77" i="3"/>
  <c r="D53" i="4" s="1"/>
  <c r="O19" i="27"/>
  <c r="D300" i="4" s="1"/>
  <c r="O202" i="3"/>
  <c r="D134" i="4" s="1"/>
  <c r="O16" i="27"/>
  <c r="D296" i="4" s="1"/>
  <c r="D443" i="4"/>
  <c r="O196" i="3"/>
  <c r="D130" i="4" s="1"/>
  <c r="O62" i="3"/>
  <c r="D42" i="4" s="1"/>
  <c r="O46" i="27"/>
  <c r="D321" i="4" s="1"/>
  <c r="O139" i="3"/>
  <c r="D94" i="4" s="1"/>
  <c r="O275" i="3"/>
  <c r="D185" i="4" s="1"/>
  <c r="O38" i="3"/>
  <c r="D22" i="4" s="1"/>
  <c r="O26" i="27"/>
  <c r="D314" i="4" s="1"/>
  <c r="O7" i="24"/>
  <c r="D247" i="4" s="1"/>
  <c r="O214" i="3"/>
  <c r="D152" i="4" s="1"/>
  <c r="O210" i="3"/>
  <c r="D140" i="4" s="1"/>
  <c r="O7" i="47"/>
  <c r="D227" i="4" s="1"/>
  <c r="O226" i="3"/>
  <c r="D149" i="4" s="1"/>
  <c r="O63" i="3"/>
  <c r="D43" i="4" s="1"/>
  <c r="O39" i="3"/>
  <c r="D23" i="4" s="1"/>
  <c r="O47" i="27"/>
  <c r="D322" i="4" s="1"/>
  <c r="O23" i="27"/>
  <c r="D302" i="4" s="1"/>
  <c r="O231" i="3"/>
  <c r="D155" i="4" s="1"/>
  <c r="O9" i="25"/>
  <c r="D219" i="4" s="1"/>
  <c r="O232" i="3"/>
  <c r="D156" i="4" s="1"/>
  <c r="O227" i="3"/>
  <c r="D150" i="4" s="1"/>
  <c r="O34" i="3"/>
  <c r="D18" i="4" s="1"/>
  <c r="O222" i="3"/>
  <c r="D145" i="4" s="1"/>
  <c r="O198" i="3"/>
  <c r="D132" i="4" s="1"/>
  <c r="O173" i="3"/>
  <c r="D116" i="4" s="1"/>
  <c r="O49" i="24"/>
  <c r="D267" i="4" s="1"/>
  <c r="O24" i="3"/>
  <c r="D16" i="4" s="1"/>
  <c r="O39" i="24"/>
  <c r="D266" i="4" s="1"/>
  <c r="O310" i="3"/>
  <c r="D209" i="4" s="1"/>
  <c r="O216" i="3"/>
  <c r="D154" i="4" s="1"/>
  <c r="O25" i="24"/>
  <c r="D255" i="4" s="1"/>
  <c r="O228" i="3"/>
  <c r="D151" i="4" s="1"/>
  <c r="O168" i="3"/>
  <c r="D113" i="4" s="1"/>
  <c r="O33" i="47"/>
  <c r="D245" i="4" s="1"/>
  <c r="O12" i="25"/>
  <c r="D223" i="4" s="1"/>
  <c r="O26" i="24"/>
  <c r="D256" i="4" s="1"/>
  <c r="O131" i="3"/>
  <c r="D90" i="4" s="1"/>
  <c r="O211" i="3"/>
  <c r="D141" i="4" s="1"/>
  <c r="O38" i="24"/>
  <c r="D265" i="4" s="1"/>
  <c r="O29" i="24"/>
  <c r="D257" i="4" s="1"/>
  <c r="O149" i="3"/>
  <c r="D100" i="4" s="1"/>
  <c r="O151" i="3"/>
  <c r="D102" i="4" s="1"/>
  <c r="O248" i="3"/>
  <c r="D166" i="4" s="1"/>
  <c r="D484" i="4"/>
  <c r="O7" i="27"/>
  <c r="D297" i="4" s="1"/>
  <c r="O132" i="3"/>
  <c r="D91" i="4" s="1"/>
  <c r="O155" i="3"/>
  <c r="D104" i="4" s="1"/>
  <c r="O31" i="3"/>
  <c r="D27" i="4" s="1"/>
  <c r="O78" i="3"/>
  <c r="D54" i="4" s="1"/>
  <c r="O174" i="3"/>
  <c r="D117" i="4" s="1"/>
  <c r="O305" i="3"/>
  <c r="D204" i="4" s="1"/>
  <c r="O142" i="3"/>
  <c r="D95" i="4" s="1"/>
  <c r="O36" i="3"/>
  <c r="D20" i="4" s="1"/>
  <c r="O60" i="3"/>
  <c r="D40" i="4" s="1"/>
  <c r="O122" i="3"/>
  <c r="D83" i="4" s="1"/>
  <c r="O167" i="3"/>
  <c r="D112" i="4" s="1"/>
  <c r="O21" i="25"/>
  <c r="D225" i="4" s="1"/>
  <c r="O21" i="3"/>
  <c r="D13" i="4" s="1"/>
  <c r="O123" i="3"/>
  <c r="D84" i="4" s="1"/>
  <c r="O70" i="3"/>
  <c r="D48" i="4" s="1"/>
  <c r="O84" i="24"/>
  <c r="D279" i="4" s="1"/>
  <c r="O121" i="3"/>
  <c r="D82" i="4" s="1"/>
  <c r="O18" i="24"/>
  <c r="D252" i="4" s="1"/>
  <c r="O154" i="3"/>
  <c r="D103" i="4" s="1"/>
  <c r="O247" i="3"/>
  <c r="D165" i="4" s="1"/>
  <c r="O67" i="3"/>
  <c r="D45" i="4" s="1"/>
  <c r="O11" i="47"/>
  <c r="D236" i="4" s="1"/>
  <c r="D442" i="4"/>
  <c r="O129" i="3"/>
  <c r="D88" i="4" s="1"/>
  <c r="O15" i="24"/>
  <c r="D249" i="4" s="1"/>
  <c r="O12" i="47"/>
  <c r="D237" i="4" s="1"/>
  <c r="O145" i="3"/>
  <c r="D98" i="4" s="1"/>
  <c r="O137" i="3"/>
  <c r="D92" i="4" s="1"/>
  <c r="O124" i="3"/>
  <c r="D85" i="4" s="1"/>
  <c r="O66" i="3"/>
  <c r="D44" i="4" s="1"/>
  <c r="O204" i="3"/>
  <c r="D136" i="4" s="1"/>
  <c r="O37" i="3"/>
  <c r="D21" i="4" s="1"/>
  <c r="O69" i="3"/>
  <c r="D47" i="4" s="1"/>
  <c r="O7" i="25"/>
  <c r="D217" i="4" s="1"/>
  <c r="D333" i="4"/>
  <c r="O30" i="3"/>
  <c r="D26" i="4" s="1"/>
  <c r="O220" i="3"/>
  <c r="D143" i="4" s="1"/>
  <c r="O158" i="3"/>
  <c r="D107" i="4" s="1"/>
  <c r="O261" i="3"/>
  <c r="D175" i="4" s="1"/>
  <c r="O195" i="3"/>
  <c r="D129" i="4" s="1"/>
  <c r="O25" i="3"/>
  <c r="D17" i="4" s="1"/>
  <c r="O219" i="3"/>
  <c r="D142" i="4" s="1"/>
  <c r="D334" i="4"/>
  <c r="O258" i="3"/>
  <c r="D172" i="4" s="1"/>
  <c r="O171" i="3"/>
  <c r="D114" i="4" s="1"/>
  <c r="O156" i="3"/>
  <c r="D105" i="4" s="1"/>
  <c r="O61" i="3"/>
  <c r="D41" i="4" s="1"/>
  <c r="O307" i="3"/>
  <c r="D206" i="4" s="1"/>
  <c r="O144" i="3"/>
  <c r="D97" i="4" s="1"/>
  <c r="O221" i="3"/>
  <c r="D144" i="4" s="1"/>
  <c r="O311" i="3"/>
  <c r="D210" i="4" s="1"/>
  <c r="O130" i="3"/>
  <c r="D89" i="4" s="1"/>
  <c r="O215" i="3"/>
  <c r="D153" i="4" s="1"/>
  <c r="O17" i="47"/>
  <c r="D243" i="4" s="1"/>
  <c r="O16" i="24"/>
  <c r="D250" i="4" s="1"/>
  <c r="O75" i="3"/>
  <c r="D51" i="4" s="1"/>
  <c r="O273" i="3"/>
  <c r="D183" i="4" s="1"/>
  <c r="O8" i="24"/>
  <c r="D248" i="4" s="1"/>
  <c r="O143" i="3"/>
  <c r="D96" i="4" s="1"/>
  <c r="O29" i="3"/>
  <c r="D25" i="4" s="1"/>
  <c r="O209" i="3"/>
  <c r="D139" i="4" s="1"/>
  <c r="O39" i="27"/>
  <c r="D306" i="4" s="1"/>
  <c r="O203" i="3"/>
  <c r="D135" i="4" s="1"/>
  <c r="O17" i="24"/>
  <c r="D251" i="4" s="1"/>
  <c r="O304" i="3"/>
  <c r="D203" i="4" s="1"/>
  <c r="O61" i="24"/>
  <c r="D270" i="4" s="1"/>
  <c r="O308" i="3"/>
  <c r="D207" i="4" s="1"/>
  <c r="D380" i="4"/>
  <c r="O293" i="3"/>
  <c r="D196" i="4" s="1"/>
  <c r="D444" i="4"/>
  <c r="O34" i="47"/>
  <c r="D246" i="4" s="1"/>
  <c r="O20" i="27"/>
  <c r="D301" i="4" s="1"/>
  <c r="O42" i="27"/>
  <c r="D307" i="4" s="1"/>
  <c r="O294" i="3"/>
  <c r="D197" i="4" s="1"/>
  <c r="O43" i="27"/>
  <c r="D308" i="4" s="1"/>
  <c r="D376" i="4"/>
  <c r="O316" i="3"/>
  <c r="D213" i="4" s="1"/>
  <c r="O295" i="3"/>
  <c r="D198" i="4" s="1"/>
  <c r="O314" i="3"/>
  <c r="D211" i="4" s="1"/>
  <c r="O298" i="3"/>
  <c r="D201" i="4" s="1"/>
  <c r="O318" i="3"/>
  <c r="D215" i="4" s="1"/>
  <c r="O317" i="3"/>
  <c r="D214" i="4" s="1"/>
  <c r="O296" i="3"/>
  <c r="D199" i="4" s="1"/>
  <c r="O297" i="3"/>
  <c r="D200" i="4" s="1"/>
  <c r="O319" i="3"/>
  <c r="D216" i="4" s="1"/>
  <c r="O16" i="25" l="1"/>
  <c r="D220" i="4" s="1"/>
  <c r="Y205" i="3"/>
  <c r="R205" i="3"/>
  <c r="Q205" i="3" s="1"/>
  <c r="L138" i="4"/>
  <c r="X206" i="3"/>
  <c r="O246" i="3"/>
  <c r="D164" i="4" s="1"/>
  <c r="D383" i="4"/>
  <c r="D391" i="4"/>
  <c r="D390" i="4"/>
  <c r="D389" i="4"/>
  <c r="D384" i="4"/>
  <c r="D379" i="4"/>
  <c r="K14" i="23"/>
  <c r="K10" i="23"/>
  <c r="I22" i="23"/>
  <c r="G10" i="23"/>
  <c r="O101" i="24"/>
  <c r="D294" i="4" s="1"/>
  <c r="Y33" i="24"/>
  <c r="Y35" i="24"/>
  <c r="Y34" i="24"/>
  <c r="D625" i="4"/>
  <c r="D624" i="4"/>
  <c r="D623" i="4"/>
  <c r="O3" i="41"/>
  <c r="E22" i="23" s="1"/>
  <c r="G22" i="23"/>
  <c r="G18" i="23"/>
  <c r="O3" i="27"/>
  <c r="E10" i="23" s="1"/>
  <c r="D461" i="4"/>
  <c r="D466" i="4"/>
  <c r="D463" i="4"/>
  <c r="D465" i="4"/>
  <c r="D464" i="4"/>
  <c r="D482" i="4"/>
  <c r="D483" i="4"/>
  <c r="D480" i="4"/>
  <c r="D481" i="4"/>
  <c r="D479" i="4"/>
  <c r="D470" i="4"/>
  <c r="D468" i="4"/>
  <c r="D471" i="4"/>
  <c r="D467" i="4"/>
  <c r="D469" i="4"/>
  <c r="O3" i="47"/>
  <c r="C18" i="23" s="1"/>
  <c r="Y206" i="3" l="1"/>
  <c r="R206" i="3"/>
  <c r="Q206" i="3" s="1"/>
  <c r="E137" i="4"/>
  <c r="O205" i="3"/>
  <c r="D137" i="4" s="1"/>
  <c r="E18" i="23"/>
  <c r="I10" i="23"/>
  <c r="D1" i="4"/>
  <c r="C25" i="23" s="1"/>
  <c r="R67" i="24"/>
  <c r="Q67" i="24" s="1"/>
  <c r="E272" i="4" s="1"/>
  <c r="E138" i="4" l="1"/>
  <c r="O206" i="3"/>
  <c r="D138" i="4" s="1"/>
  <c r="O67" i="24"/>
  <c r="O3" i="3" l="1"/>
  <c r="C10" i="23" s="1"/>
  <c r="O3" i="24"/>
  <c r="C22" i="23" s="1"/>
  <c r="D272" i="4"/>
  <c r="D632" i="4"/>
  <c r="D557" i="4" l="1"/>
  <c r="D564" i="4"/>
  <c r="D562" i="4"/>
  <c r="D563" i="4"/>
  <c r="D555" i="4"/>
  <c r="D556" i="4"/>
  <c r="D554" i="4"/>
  <c r="D561" i="4"/>
  <c r="D553" i="4" l="1"/>
  <c r="I18" i="23"/>
  <c r="D337" i="4"/>
  <c r="D356" i="4"/>
  <c r="D370" i="4"/>
  <c r="D336" i="4"/>
  <c r="D357" i="4"/>
  <c r="D354" i="4"/>
  <c r="D353" i="4"/>
  <c r="D355" i="4"/>
  <c r="D359" i="4"/>
  <c r="D360" i="4"/>
  <c r="D371" i="4"/>
  <c r="D358" i="4"/>
  <c r="D372" i="4"/>
  <c r="D362" i="4"/>
  <c r="D369" i="4"/>
  <c r="D344" i="4"/>
  <c r="D361" i="4"/>
  <c r="D335" i="4"/>
  <c r="E14" i="23" l="1"/>
  <c r="D414" i="4"/>
  <c r="D415" i="4" l="1"/>
  <c r="D416" i="4" l="1"/>
  <c r="I14" i="23" l="1"/>
  <c r="Y13" i="25" l="1"/>
  <c r="Q13" i="25" s="1"/>
  <c r="O13" i="25" l="1"/>
  <c r="O3" i="25" s="1"/>
  <c r="C14" i="23" s="1"/>
  <c r="D224" i="4"/>
  <c r="D2" i="4" s="1"/>
  <c r="C26" i="23" s="1"/>
</calcChain>
</file>

<file path=xl/comments1.xml><?xml version="1.0" encoding="utf-8"?>
<comments xmlns="http://schemas.openxmlformats.org/spreadsheetml/2006/main">
  <authors>
    <author>Медведь Александр Юрьевич</author>
  </authors>
  <commentList>
    <comment ref="E6" authorId="0">
      <text>
        <r>
          <rPr>
            <sz val="9"/>
            <color indexed="81"/>
            <rFont val="Tahoma"/>
            <family val="2"/>
            <charset val="204"/>
          </rPr>
          <t>изменить для пересчета прайс-листа</t>
        </r>
      </text>
    </comment>
  </commentList>
</comments>
</file>

<file path=xl/sharedStrings.xml><?xml version="1.0" encoding="utf-8"?>
<sst xmlns="http://schemas.openxmlformats.org/spreadsheetml/2006/main" count="4056" uniqueCount="1224">
  <si>
    <t>под</t>
  </si>
  <si>
    <t>над</t>
  </si>
  <si>
    <t>верт.</t>
  </si>
  <si>
    <t>гориз.</t>
  </si>
  <si>
    <t>безнап</t>
  </si>
  <si>
    <t>THERMEX ER 200 V</t>
  </si>
  <si>
    <t>THERMEX ER 300 V</t>
  </si>
  <si>
    <t>THERMEX ER 150 V (combi)</t>
  </si>
  <si>
    <t>THERMEX ER 200 V (combi)</t>
  </si>
  <si>
    <t>THERMEX ER 300 V (combi)</t>
  </si>
  <si>
    <t>THERMEX IBL 10 O</t>
  </si>
  <si>
    <t>THERMEX IBL 15 O</t>
  </si>
  <si>
    <t>PRAKTIK</t>
  </si>
  <si>
    <t>THERMEX IU 30 V</t>
  </si>
  <si>
    <t>THERMEX IU 50 V</t>
  </si>
  <si>
    <t>напор</t>
  </si>
  <si>
    <t>FLAME</t>
  </si>
  <si>
    <t>EDISSON F 20 D</t>
  </si>
  <si>
    <t>UL0000271</t>
  </si>
  <si>
    <t>UL0000272</t>
  </si>
  <si>
    <t>UL0000273</t>
  </si>
  <si>
    <t>UL0000318</t>
  </si>
  <si>
    <t>UL0000319</t>
  </si>
  <si>
    <t>SpT068697</t>
  </si>
  <si>
    <t>SpT068698</t>
  </si>
  <si>
    <t>SpT070826</t>
  </si>
  <si>
    <t>SpT070828</t>
  </si>
  <si>
    <t>ЭдЭ000156</t>
  </si>
  <si>
    <t>SpT071017</t>
  </si>
  <si>
    <t>SpT071018</t>
  </si>
  <si>
    <t>SpT066676</t>
  </si>
  <si>
    <t>SpT066677</t>
  </si>
  <si>
    <t>SpT066678</t>
  </si>
  <si>
    <t>ORIGIN</t>
  </si>
  <si>
    <t>Garanterm ER 100 V</t>
  </si>
  <si>
    <t>THERMEX IR  200 V</t>
  </si>
  <si>
    <t>THERMEX IR  300 V</t>
  </si>
  <si>
    <t>Код</t>
  </si>
  <si>
    <t>Заказ, шт</t>
  </si>
  <si>
    <t>Наименование</t>
  </si>
  <si>
    <t>ИТОГО, Руб.</t>
  </si>
  <si>
    <t>ИТОГО, Шт.</t>
  </si>
  <si>
    <t>Стоимость,
 руб.</t>
  </si>
  <si>
    <t>THERMEX System  600 (cr)</t>
  </si>
  <si>
    <t>SpT068711</t>
  </si>
  <si>
    <t>THERMEX System  800 (cr)</t>
  </si>
  <si>
    <t>SpT068712</t>
  </si>
  <si>
    <t>THERMEX System 1000 (cr)</t>
  </si>
  <si>
    <t>SpT068713</t>
  </si>
  <si>
    <t>НОМЕНКЛАТУРА</t>
  </si>
  <si>
    <t>КОД</t>
  </si>
  <si>
    <t>ФИКС</t>
  </si>
  <si>
    <t>THERMEX IRP 200 F</t>
  </si>
  <si>
    <t>1,5 / 30,6</t>
  </si>
  <si>
    <t>3,5 / 34,6</t>
  </si>
  <si>
    <t>3,5 / 45,5</t>
  </si>
  <si>
    <t>Цена со скидкой</t>
  </si>
  <si>
    <t>ЭдЭ001193</t>
  </si>
  <si>
    <t>EDISSON ER 50 V</t>
  </si>
  <si>
    <t>EDISSON ER 80 V</t>
  </si>
  <si>
    <t>фикс.цена</t>
  </si>
  <si>
    <t>SpT066445</t>
  </si>
  <si>
    <t>SpT066446</t>
  </si>
  <si>
    <t>Штрихкод</t>
  </si>
  <si>
    <t>HEAT</t>
  </si>
  <si>
    <t>EDISSON H 20 D</t>
  </si>
  <si>
    <t>ЭдЭ001681</t>
  </si>
  <si>
    <t>EDISSON ER 100 V</t>
  </si>
  <si>
    <t>ЭдЭ001798</t>
  </si>
  <si>
    <t>Скидка</t>
  </si>
  <si>
    <t>ЭдЭ001783</t>
  </si>
  <si>
    <t>THERMEX Thermo 100 V</t>
  </si>
  <si>
    <t>ЭдЭ001784</t>
  </si>
  <si>
    <t>THERMEX Thermo 150 V</t>
  </si>
  <si>
    <t>ЭдЭ001780</t>
  </si>
  <si>
    <t>THERMEX Thermo 30 V Slim</t>
  </si>
  <si>
    <t>ЭдЭ001781</t>
  </si>
  <si>
    <t>THERMEX Thermo 50 V Slim</t>
  </si>
  <si>
    <t>ЭдЭ001782</t>
  </si>
  <si>
    <t>THERMEX Thermo 80 V</t>
  </si>
  <si>
    <t>THERMO</t>
  </si>
  <si>
    <t>THERMEX Praktik 30 V Slim</t>
  </si>
  <si>
    <t>THERMEX Praktik 50 V Slim</t>
  </si>
  <si>
    <t>THERMEX Praktik 80 V</t>
  </si>
  <si>
    <t>THERMEX Praktik 150 V</t>
  </si>
  <si>
    <t>ЭдЭ001641</t>
  </si>
  <si>
    <t>THERMEX Praktik 100 V</t>
  </si>
  <si>
    <t>ЭдЭ001812</t>
  </si>
  <si>
    <t>ЭдЭ001638</t>
  </si>
  <si>
    <t>ЭдЭ001639</t>
  </si>
  <si>
    <t>ЭдЭ001640</t>
  </si>
  <si>
    <t>ЭдЭ001695</t>
  </si>
  <si>
    <t>ЭдЭ001692</t>
  </si>
  <si>
    <t>ЭдЭ001693</t>
  </si>
  <si>
    <t>ЭдЭ001694</t>
  </si>
  <si>
    <t>THERMEX MK 100 V</t>
  </si>
  <si>
    <t>THERMEX MK 30 V</t>
  </si>
  <si>
    <t>THERMEX MK 50 V</t>
  </si>
  <si>
    <t>THERMEX MK 80 V</t>
  </si>
  <si>
    <t>EDISSON ES 30 V</t>
  </si>
  <si>
    <t>ЭдЭ001796</t>
  </si>
  <si>
    <t>ЭдЭБ00118</t>
  </si>
  <si>
    <t>ЭдЭБ00119</t>
  </si>
  <si>
    <t>ЭдЭБ00120</t>
  </si>
  <si>
    <t>ЭдЭБ00121</t>
  </si>
  <si>
    <t>ЭдЭБ00122</t>
  </si>
  <si>
    <t>THERMEX H 10 O (pro)</t>
  </si>
  <si>
    <t>THERMEX H 10 U (pro)</t>
  </si>
  <si>
    <t>THERMEX H 15 O (pro)</t>
  </si>
  <si>
    <t>THERMEX H 15 U (pro)</t>
  </si>
  <si>
    <t>THERMEX H 30 O (pro)</t>
  </si>
  <si>
    <t>БРЦ</t>
  </si>
  <si>
    <t xml:space="preserve">THERMEX Praktik 150 V </t>
  </si>
  <si>
    <t xml:space="preserve">THERMEX Praktik 80 V </t>
  </si>
  <si>
    <t>THERMEX IF 30 V (pro)</t>
  </si>
  <si>
    <t>THERMEX IF 50 V (pro)</t>
  </si>
  <si>
    <t>THERMEX IF 80 V (pro)</t>
  </si>
  <si>
    <t>THERMEX IF 100 V (pro)</t>
  </si>
  <si>
    <t>ЭдЭБ00243</t>
  </si>
  <si>
    <t>ЭдЭБ00245</t>
  </si>
  <si>
    <t>ЭдЭБ00246</t>
  </si>
  <si>
    <t>ЭдЭБ00247</t>
  </si>
  <si>
    <t>THERMEX IC 10 O</t>
  </si>
  <si>
    <t>THERMEX IC 10 U</t>
  </si>
  <si>
    <t>THERMEX IC 15 O</t>
  </si>
  <si>
    <t>THERMEX IC 15 U</t>
  </si>
  <si>
    <t>Артикул</t>
  </si>
  <si>
    <t>Скидка:</t>
  </si>
  <si>
    <t>Заказ шт.</t>
  </si>
  <si>
    <t>Заказ руб.</t>
  </si>
  <si>
    <t>Итого Ваш заказ:</t>
  </si>
  <si>
    <t>Объем (л)</t>
  </si>
  <si>
    <t>Установка</t>
  </si>
  <si>
    <t>Мощность (кВт)</t>
  </si>
  <si>
    <t>ООО "Торговый Дом ТЕРМЕКС"</t>
  </si>
  <si>
    <t>ПРАЙС-ЛИСТ</t>
  </si>
  <si>
    <t>Цена со скидкой, руб</t>
  </si>
  <si>
    <t xml:space="preserve"> </t>
  </si>
  <si>
    <r>
      <t xml:space="preserve">БРЦ с </t>
    </r>
    <r>
      <rPr>
        <b/>
        <sz val="9"/>
        <rFont val="Arial"/>
        <family val="2"/>
        <charset val="204"/>
      </rPr>
      <t>НДС</t>
    </r>
    <r>
      <rPr>
        <b/>
        <sz val="11"/>
        <rFont val="Arial"/>
        <family val="2"/>
        <charset val="204"/>
      </rPr>
      <t xml:space="preserve"> руб.</t>
    </r>
  </si>
  <si>
    <t>Размеры
Ш х  Г х В (мм)</t>
  </si>
  <si>
    <t>Нержавеющий внутренний бак G.5, ТЭН TitaniumHeat на основе титана, УЗО, быстрый нагрев (2,5 / 1,5 / 1,0 кВт), металлический корпус, механическое управление, низкие теплопотери, защита от детей - регулятор PRESS &amp; TURN, гарантия 7 лет.</t>
  </si>
  <si>
    <t>Эмалированный внутренний бак, индикатор включения, гарантия 3 года.</t>
  </si>
  <si>
    <t>ЭдЭБ00264</t>
  </si>
  <si>
    <t>ЭдЭБ00260</t>
  </si>
  <si>
    <t>ЭдЭБ00263</t>
  </si>
  <si>
    <t>THERMEX Nova 100 V</t>
  </si>
  <si>
    <t>THERMEX Nova 50 V</t>
  </si>
  <si>
    <t>THERMEX Nova 80 V</t>
  </si>
  <si>
    <t>Нержавеющий внутренний бак G.5, быстрый нагрев (2,5 / 1,5 / 1,0 кВт), механическое управление, низкие теплопотери, защита от детей - регулятор PRESS &amp; TURN, гарантия 7 лет.</t>
  </si>
  <si>
    <t>365 x 378 x 501</t>
  </si>
  <si>
    <t>445 x 459 x 751</t>
  </si>
  <si>
    <t>445 x 459 x 903</t>
  </si>
  <si>
    <t>445 x 459 x 527</t>
  </si>
  <si>
    <t>289 x 295 x 420</t>
  </si>
  <si>
    <t>315 x 320 x 455</t>
  </si>
  <si>
    <t>270 x 270 x 380</t>
  </si>
  <si>
    <t>270 x 270 x 460</t>
  </si>
  <si>
    <t>345 x 304 x 366</t>
  </si>
  <si>
    <t>385 x 335 x 406</t>
  </si>
  <si>
    <t>455 x 408 x 476</t>
  </si>
  <si>
    <t>Электрические накопительные водонагреватели большого объема</t>
  </si>
  <si>
    <t>530 x 530 x 1185</t>
  </si>
  <si>
    <t>630 x 630 x 1220</t>
  </si>
  <si>
    <t>560 x 672 x 1215</t>
  </si>
  <si>
    <t>500 x 562 x 1325</t>
  </si>
  <si>
    <t>540 x 637 x 1453</t>
  </si>
  <si>
    <t>Тип</t>
  </si>
  <si>
    <t>Электрические проточные водонагреватели напорного типа</t>
  </si>
  <si>
    <t>6,0 / 4,0 / 2,0</t>
  </si>
  <si>
    <t>2.0 / 1.3 / 0.7</t>
  </si>
  <si>
    <t>2.0 / 1.2 / 0.8</t>
  </si>
  <si>
    <t>2.5 / 1.5 / 1.0</t>
  </si>
  <si>
    <t>MECHANIK - MK</t>
  </si>
  <si>
    <t>BLITZ - IBL</t>
  </si>
  <si>
    <t>ROUND PLUS - IR</t>
  </si>
  <si>
    <r>
      <t>PRAKTIK FLOOR - IRP</t>
    </r>
    <r>
      <rPr>
        <b/>
        <sz val="22"/>
        <rFont val="Arial"/>
        <family val="2"/>
        <charset val="204"/>
      </rPr>
      <t/>
    </r>
  </si>
  <si>
    <t>COMBI - ER (combi)</t>
  </si>
  <si>
    <t>THERMEX Topflow Pro 21000</t>
  </si>
  <si>
    <t>THERMEX Surf 3500</t>
  </si>
  <si>
    <t>ЭдЭБ00382</t>
  </si>
  <si>
    <t>THERMEX Surf 5000</t>
  </si>
  <si>
    <t>ЭдЭБ00383</t>
  </si>
  <si>
    <t>THERMEX Surf 6000</t>
  </si>
  <si>
    <t>ЭдЭБ00384</t>
  </si>
  <si>
    <t>THERMEX Topflow 10000</t>
  </si>
  <si>
    <t>ЭдЭБ00391</t>
  </si>
  <si>
    <t>THERMEX Topflow 15000</t>
  </si>
  <si>
    <t>ЭдЭБ00393</t>
  </si>
  <si>
    <t>THERMEX Topflow 6000</t>
  </si>
  <si>
    <t>ЭдЭБ00389</t>
  </si>
  <si>
    <t>THERMEX Topflow 8000</t>
  </si>
  <si>
    <t>ЭдЭБ00390</t>
  </si>
  <si>
    <t>ЭдЭБ00394</t>
  </si>
  <si>
    <t>255 х 115 х 472</t>
  </si>
  <si>
    <r>
      <t>Произв., л/мин (Δt=25</t>
    </r>
    <r>
      <rPr>
        <b/>
        <sz val="11"/>
        <rFont val="Calibri"/>
        <family val="2"/>
        <charset val="204"/>
      </rPr>
      <t>⁰</t>
    </r>
    <r>
      <rPr>
        <b/>
        <sz val="11"/>
        <rFont val="Arial"/>
        <family val="2"/>
        <charset val="204"/>
      </rPr>
      <t>)</t>
    </r>
  </si>
  <si>
    <t>Электрические проточные водонагреватели безнапорного типа</t>
  </si>
  <si>
    <t>350 х 188 х 610</t>
  </si>
  <si>
    <t>Номинальная мощность
(кВт)</t>
  </si>
  <si>
    <t>Вес теплообменника (кг)</t>
  </si>
  <si>
    <t>Газовые проточные водонагреватели</t>
  </si>
  <si>
    <t>330 х 188 х 550</t>
  </si>
  <si>
    <t>Вес (кг)</t>
  </si>
  <si>
    <t>Надежный водогазовый узел</t>
  </si>
  <si>
    <t>Электрические накопительные малолитражные водонагреватели</t>
  </si>
  <si>
    <t>Усиленный теплообменник</t>
  </si>
  <si>
    <t>NOVA</t>
  </si>
  <si>
    <t>INOX CASK - IC</t>
  </si>
  <si>
    <t>HIT PRO - H (pro)</t>
  </si>
  <si>
    <t>TOPFLOW PRO</t>
  </si>
  <si>
    <t>TOPFLOW</t>
  </si>
  <si>
    <t>SURF</t>
  </si>
  <si>
    <t>THERMEX Fusion 100 V</t>
  </si>
  <si>
    <t>ЭдЭБ00398</t>
  </si>
  <si>
    <t>THERMEX Fusion 30 V</t>
  </si>
  <si>
    <t>ЭдЭБ00395</t>
  </si>
  <si>
    <t>THERMEX Fusion 50 V</t>
  </si>
  <si>
    <t>ЭдЭБ00396</t>
  </si>
  <si>
    <t>THERMEX Fusion 80 V</t>
  </si>
  <si>
    <t>ЭдЭБ00397</t>
  </si>
  <si>
    <t>2.0</t>
  </si>
  <si>
    <t>Нержавеющий внутренний бак G.5, ТЭН TitaniumHeat на основе титана, УЗО, быстрый нагрев (2,0 кВт), металлический корпус, механическое управление с электронным дисплеем, низкие теплопотери, гарантия 7 лет.</t>
  </si>
  <si>
    <t>FUSION</t>
  </si>
  <si>
    <t>THERMEX Solo 30 V</t>
  </si>
  <si>
    <t>ЭдЭБ00413</t>
  </si>
  <si>
    <t>THERMEX Solo 50 V</t>
  </si>
  <si>
    <t>ЭдЭБ00414</t>
  </si>
  <si>
    <t>THERMEX Solo 80 V</t>
  </si>
  <si>
    <t>ЭдЭБ00415</t>
  </si>
  <si>
    <t>THERMEX Solo 100 V</t>
  </si>
  <si>
    <t>ЭдЭБ00416</t>
  </si>
  <si>
    <t>340 х 140 х 590</t>
  </si>
  <si>
    <t>THERMEX Nova 50 V Slim</t>
  </si>
  <si>
    <t>ЭдЭБ00259</t>
  </si>
  <si>
    <t>Мин.| Макс S отопл. (кв.м)</t>
  </si>
  <si>
    <t>130 x 68 x 180</t>
  </si>
  <si>
    <t>210 х 130 х 365</t>
  </si>
  <si>
    <t>248 х 112 х 154</t>
  </si>
  <si>
    <t>THERMEX IR 150 V</t>
  </si>
  <si>
    <t>Garanterm ES 30 V</t>
  </si>
  <si>
    <t>SpT066681</t>
  </si>
  <si>
    <t>Garanterm ES 50 V</t>
  </si>
  <si>
    <t>SpT066683</t>
  </si>
  <si>
    <t>2,0 / 1,3 / 0,7</t>
  </si>
  <si>
    <t>Покрытие внутреннего бака БИОстеклофарфор, ТЭН TitaniumHeat на основе титана, оптимальный нагрев (1,5 кВт), мех. управление, низкие теплопотери, гарантия 3 года на вн. бак.</t>
  </si>
  <si>
    <t>THERMEX IF 50 H (pro)</t>
  </si>
  <si>
    <t>ЭдЭБ00322</t>
  </si>
  <si>
    <t>THERMEX IF 80 H (pro)</t>
  </si>
  <si>
    <t>ЭдЭБ00323</t>
  </si>
  <si>
    <t>NOBEL - N</t>
  </si>
  <si>
    <t>THERMEX N 10 O</t>
  </si>
  <si>
    <t>THERMEX N 15 O</t>
  </si>
  <si>
    <t>ЭдЭБ00625</t>
  </si>
  <si>
    <t>ЭдЭБ00626</t>
  </si>
  <si>
    <t>260 x 270 x 398</t>
  </si>
  <si>
    <t>260 x 270 x 533</t>
  </si>
  <si>
    <t>THERMEX GIRO 50</t>
  </si>
  <si>
    <t>THERMEX GIRO 80</t>
  </si>
  <si>
    <t>THERMEX GIRO 100</t>
  </si>
  <si>
    <t>ЭдЭБ00638</t>
  </si>
  <si>
    <t>ЭдЭБ00639</t>
  </si>
  <si>
    <t>ЭдЭБ00640</t>
  </si>
  <si>
    <t>GIRO</t>
  </si>
  <si>
    <t>верт./гор.</t>
  </si>
  <si>
    <t>EDISSON F 20 D (silver)</t>
  </si>
  <si>
    <t>ЭдЭБ00727</t>
  </si>
  <si>
    <t>THERMEX IRP 150 V (combi)</t>
  </si>
  <si>
    <t>ЭдЭБ00582</t>
  </si>
  <si>
    <t>THERMEX IRP 200 V (combi)</t>
  </si>
  <si>
    <t>ЭдЭБ00583</t>
  </si>
  <si>
    <t>560 x 672 x 961</t>
  </si>
  <si>
    <t>COMBI INOX - IRP (combi)</t>
  </si>
  <si>
    <t>Электрические накопительные комбинированные водонагреватели большого объема</t>
  </si>
  <si>
    <t>-</t>
  </si>
  <si>
    <t>ECO</t>
  </si>
  <si>
    <t>THERMEX H 30 U (pro)</t>
  </si>
  <si>
    <t>ЭдЭБ00671</t>
  </si>
  <si>
    <t>Нержавеющий внутренний бак G.5, ТЭН TitaniumHeat на основе титана, УЗО, оптимальный нагрев (1,5 кВт), механическое управление, низкие теплопотери, гарантия 7 лет.</t>
  </si>
  <si>
    <t>350 х 185 х 610</t>
  </si>
  <si>
    <t>Нержавеющий внутренний бак, ТЭН TitaniumHeat на основе титана, быстрый нагрев (2,0 кВт), металлический корпус, механическое управление, низкие теплопотери, гарантия 7 лет.</t>
  </si>
  <si>
    <t>ULTRASLIM - IU</t>
  </si>
  <si>
    <t>THERMEX N 10 U</t>
  </si>
  <si>
    <t>THERMEX N 15 U</t>
  </si>
  <si>
    <t>ЭдЭБ00938</t>
  </si>
  <si>
    <t>ЭдЭБ00939</t>
  </si>
  <si>
    <t>Нержавеющий внутренний бак G.5, быстрый нагрев (2,0 кВт), УЗО, механическое управление на нижней крышке, низкие теплопотери, гарантия 7 лет.</t>
  </si>
  <si>
    <t>THERMEX Topflow Pro 24000</t>
  </si>
  <si>
    <t>ЭдЭБ01057</t>
  </si>
  <si>
    <t>Старая цена</t>
  </si>
  <si>
    <t>Изм.</t>
  </si>
  <si>
    <t>TREND</t>
  </si>
  <si>
    <t>ЭдЭБ01145</t>
  </si>
  <si>
    <t>THERMEX Trend 6000</t>
  </si>
  <si>
    <t>190 x 90 x 157</t>
  </si>
  <si>
    <t>Для нескольких точек водоразбора, спиральный нагревательный элемент из нержавеющей стали, электронное управление и ЖК-дисплей, постоянная температура воды на выходе, универсальный шаблон для установки, моментальная подача воды, гарантия 2 года.</t>
  </si>
  <si>
    <t>Для нескольких точек водоразбора, ТЭН и колба из нержавеющей стали, электронное управление и ЖК-дисплей, постоянная температура воды на выходе, универсальный шаблон для установки, трехфазное подключение, моментальная подача воды, гарантия 2 года.</t>
  </si>
  <si>
    <t>THERMEX TitaniumHeat 100 V</t>
  </si>
  <si>
    <t>ЭдЭБ01024</t>
  </si>
  <si>
    <t>THERMEX TitaniumHeat 150 V</t>
  </si>
  <si>
    <t>ЭдЭБ01025</t>
  </si>
  <si>
    <t>THERMEX TitaniumHeat 30 V Slim</t>
  </si>
  <si>
    <t>ЭдЭБ01018</t>
  </si>
  <si>
    <t>THERMEX TitaniumHeat 50 H Slim</t>
  </si>
  <si>
    <t>ЭдЭБ01026</t>
  </si>
  <si>
    <t>THERMEX TitaniumHeat 50 V</t>
  </si>
  <si>
    <t>ЭдЭБ01022</t>
  </si>
  <si>
    <t>THERMEX TitaniumHeat 50 V Slim</t>
  </si>
  <si>
    <t>ЭдЭБ01019</t>
  </si>
  <si>
    <t>THERMEX TitaniumHeat 60 V Slim</t>
  </si>
  <si>
    <t>ЭдЭБ01020</t>
  </si>
  <si>
    <t>THERMEX TitaniumHeat 70 V Slim</t>
  </si>
  <si>
    <t>ЭдЭБ01021</t>
  </si>
  <si>
    <t>THERMEX TitaniumHeat 80 H</t>
  </si>
  <si>
    <t>ЭдЭБ01027</t>
  </si>
  <si>
    <t>THERMEX TitaniumHeat 80 V</t>
  </si>
  <si>
    <t>ЭдЭБ01023</t>
  </si>
  <si>
    <t>CHAMPION TITANIUMHEAT</t>
  </si>
  <si>
    <t>452 х 263 х 587</t>
  </si>
  <si>
    <t>452 х 263 х 880</t>
  </si>
  <si>
    <t>510 х 293 х 1018</t>
  </si>
  <si>
    <t>510 х 293 х 1240</t>
  </si>
  <si>
    <t>858 х 263 х 474</t>
  </si>
  <si>
    <t>996 х 293 х 532</t>
  </si>
  <si>
    <t>434 х 268 х 580</t>
  </si>
  <si>
    <t>434 х 268 х 870</t>
  </si>
  <si>
    <t>514 х 306 х 1013</t>
  </si>
  <si>
    <t>514 х 306 х 1223</t>
  </si>
  <si>
    <t>365 х 378 х 501</t>
  </si>
  <si>
    <t>365 х 378 х 722</t>
  </si>
  <si>
    <t>445 х 459 х 751</t>
  </si>
  <si>
    <t>445 х 459 х 903</t>
  </si>
  <si>
    <t>445 х 459 х 1283</t>
  </si>
  <si>
    <t>340 х 355 х 543</t>
  </si>
  <si>
    <t>340 х 355 х 775</t>
  </si>
  <si>
    <t>410 х 425 х 800</t>
  </si>
  <si>
    <t>410 х 425 х 948</t>
  </si>
  <si>
    <t>270 х 285 х 800</t>
  </si>
  <si>
    <t>270 х 285 х 1240</t>
  </si>
  <si>
    <t>445 х 459 х 527</t>
  </si>
  <si>
    <t>365 х 378 х 839</t>
  </si>
  <si>
    <t>365 х 378 х 956</t>
  </si>
  <si>
    <t>722 х 378 х 387</t>
  </si>
  <si>
    <t>751 х 459 х 467</t>
  </si>
  <si>
    <t>THERMEX IBL 10 U</t>
  </si>
  <si>
    <t>ЭдЭБ00736</t>
  </si>
  <si>
    <t>THERMEX IBL 15 U</t>
  </si>
  <si>
    <t>ЭдЭБ00737</t>
  </si>
  <si>
    <t>Для одной точки водоразбора, спиральный нагревательный элемент из нержавеющей стали, универсальный монтаж (над и под раковиной), моментальная подача воды, гарантия 2 года, хромированная 3-х режимная душевая лейка в комплекте.</t>
  </si>
  <si>
    <t>Для нескольких точек водоразбора, спиарльный нагревательный элемент из нержавеющей стали, сенсорное управление, ЖК-дисплей с автопереворотом индикации, постоянная температура воды на выходе, механический регулятор протока, универсальный монтаж (над и под раковиной), моментальная подача воды, гарантия 2 года.</t>
  </si>
  <si>
    <t>THERMEX IF 30 V (pro) Wi-Fi</t>
  </si>
  <si>
    <t>THERMEX IF 50 V (pro) Wi-Fi</t>
  </si>
  <si>
    <t>THERMEX IF 80 V (pro) Wi-Fi</t>
  </si>
  <si>
    <t>THERMEX IF 100 V (pro) Wi-Fi</t>
  </si>
  <si>
    <t>THERMEX IF 50 H (pro) Wi-Fi</t>
  </si>
  <si>
    <t>THERMEX IF 80 H (pro) Wi-Fi</t>
  </si>
  <si>
    <t>ЭдЭБ00287</t>
  </si>
  <si>
    <t>ЭдЭБ00288</t>
  </si>
  <si>
    <t>ЭдЭБ00289</t>
  </si>
  <si>
    <t>ЭдЭБ00290</t>
  </si>
  <si>
    <t>ЭдЭБ00919</t>
  </si>
  <si>
    <t>ЭдЭБ00920</t>
  </si>
  <si>
    <t>IF PRO Wi-Fi</t>
  </si>
  <si>
    <t>IF PRO</t>
  </si>
  <si>
    <t>EDISSON H 20 DL (сжиженный газ)</t>
  </si>
  <si>
    <t>ЭдЭБ01104</t>
  </si>
  <si>
    <t>THERMEX Hotty 3000</t>
  </si>
  <si>
    <t>ЭдЭБ01154</t>
  </si>
  <si>
    <t>205 x 95 x 360</t>
  </si>
  <si>
    <t>THERMEX MK 100 H</t>
  </si>
  <si>
    <t>ЭдЭБ01327</t>
  </si>
  <si>
    <t>THERMEX MK 50 H</t>
  </si>
  <si>
    <t>ЭдЭБ01325</t>
  </si>
  <si>
    <t>THERMEX MK 80 H</t>
  </si>
  <si>
    <t>ЭдЭБ01326</t>
  </si>
  <si>
    <t>848 х 268 х 456</t>
  </si>
  <si>
    <t>992 х 306 х 536</t>
  </si>
  <si>
    <t>1201 х 306 х 536</t>
  </si>
  <si>
    <t>ЭдЭБ00292</t>
  </si>
  <si>
    <r>
      <rPr>
        <b/>
        <sz val="22"/>
        <color theme="1"/>
        <rFont val="Arial"/>
        <family val="2"/>
        <charset val="204"/>
      </rPr>
      <t>SOLO</t>
    </r>
    <r>
      <rPr>
        <sz val="11"/>
        <color theme="1"/>
        <rFont val="Calibri"/>
        <family val="2"/>
        <charset val="204"/>
        <scheme val="minor"/>
      </rPr>
      <t/>
    </r>
  </si>
  <si>
    <t>Нержавеющий внутренний бак G.5, УЗО, оптимальный нагрев (2,0 / 1,3 / 0,7 кВт), металлический корпус, механическое управление, низкие теплопотери, гарантия 7 лет.</t>
  </si>
  <si>
    <t>HOTTY</t>
  </si>
  <si>
    <t>260 х 125 х 495</t>
  </si>
  <si>
    <t>1,5 / 0,9 / 0,6</t>
  </si>
  <si>
    <t>GRAND PRO</t>
  </si>
  <si>
    <t>THERMEX G 20 TD (Pro)</t>
  </si>
  <si>
    <t>ЭдЭБ01324</t>
  </si>
  <si>
    <t>EDISSON E 20 D</t>
  </si>
  <si>
    <t>ЭдЭБ01382</t>
  </si>
  <si>
    <t>Электрические накопительные водонагреватели круглой и квадратной формы</t>
  </si>
  <si>
    <t>SMART</t>
  </si>
  <si>
    <t>THERMEX Smart 100 V</t>
  </si>
  <si>
    <t>ЭдЭБ00864</t>
  </si>
  <si>
    <t>THERMEX Smart 30 V</t>
  </si>
  <si>
    <t>ЭдЭБ00861</t>
  </si>
  <si>
    <t>THERMEX Smart 50 V</t>
  </si>
  <si>
    <t>ЭдЭБ00862</t>
  </si>
  <si>
    <t>THERMEX Smart 80 V</t>
  </si>
  <si>
    <t>ЭдЭБ00863</t>
  </si>
  <si>
    <t>2.0 / 1.3</t>
  </si>
  <si>
    <t>300 х 312 х 615</t>
  </si>
  <si>
    <t>365 х 385 х 656</t>
  </si>
  <si>
    <t>410 х 430 х 772</t>
  </si>
  <si>
    <t>410 х 430 х 922</t>
  </si>
  <si>
    <t>Нержавеющий внутренний бак G.5, Сухой ТЭН InoxDryHeat в защитной колбе, узкий корпус, УЗО, сенсорное управление, самодиагностика, быстрый нагрев (2,0 / 1,3), металлический корпус, низкие теплопотери, гарантия 7 лет.</t>
  </si>
  <si>
    <t>ЭдЭБ00949</t>
  </si>
  <si>
    <t>530 x 530 x 865</t>
  </si>
  <si>
    <t>Видеообзор на youtube.com</t>
  </si>
  <si>
    <t>Видеоролик на youtube.com</t>
  </si>
  <si>
    <t>THERMEX Ceramik 100 V</t>
  </si>
  <si>
    <t>ЭдЭ001636</t>
  </si>
  <si>
    <t>THERMEX Ceramik 30 V</t>
  </si>
  <si>
    <t>ЭдЭ001633</t>
  </si>
  <si>
    <t>THERMEX Ceramik 50 H</t>
  </si>
  <si>
    <t>ЭдЭБ01540</t>
  </si>
  <si>
    <t>THERMEX Ceramik 50 V</t>
  </si>
  <si>
    <t>ЭдЭ001634</t>
  </si>
  <si>
    <t>THERMEX Ceramik 80 H</t>
  </si>
  <si>
    <t>ЭдЭБ01541</t>
  </si>
  <si>
    <t>THERMEX Ceramik 80 V</t>
  </si>
  <si>
    <t>ЭдЭ001635</t>
  </si>
  <si>
    <t>Покрытие внутреннего бака Биостеклофарфор, ТЭН TitaniumHeat на основе титана, УЗО, быстрый нагрев (2,5 / 1,5 / 1,0 кВт), металлический корпус, мех. управление, низкие теплопотери, защита от детей - регулятор PRESS &amp; TURN, гарантия 5 лет на вн. бак, увел.полная гарантия 2 года.</t>
  </si>
  <si>
    <t>Покрытие внутреннего бака Биостеклофарфор, ТЭН TitaniumHeat на основе титана, УЗО, оптимальный нагрев (1,5 кВт), метал. корпус, мех. управление, низкие теплопотери, гарантия 5 лет на вн. бак, увел.полная гарантия 2 года.</t>
  </si>
  <si>
    <t>Покрытие внутреннего бака Биостеклофарфор, универсальный монтаж, оптимальный нагрев (1,5 кВт), метал. корпус, мех. управление, низкие теплопотери, гарантия 5 лет на вн. бак.</t>
  </si>
  <si>
    <t>напольная</t>
  </si>
  <si>
    <t>Мощность
ТЭН / Тепл-к (кВт)</t>
  </si>
  <si>
    <t>6,0 - 4,0 - 2,0 / 24,0</t>
  </si>
  <si>
    <t>CHAMPION TITANIUMHEAT - ER</t>
  </si>
  <si>
    <t>Нержавеющий внутренний бак G.5, ТЭН TitaniumHeat на основе титана, быстрый нагрев (6,0 / 4,0 / 2,0 кВт), металлический корпус, выносной электронный пульт управления, высокоплотная теплоизоляция Super Foam, гарантия 7 лет.</t>
  </si>
  <si>
    <t>Нержавеющий внутренний бак G.5, ТЭН TitaniumHeat на основе титана, быстрый нагрев (6,0 / 4,0 / 2,0 кВт), металлический корпус, механическое управление, высокоплотная теплоизоляция Super Foam, гарантия 7 лет.</t>
  </si>
  <si>
    <t>Покрытие внутреннего бака Биостеклофарфор, ТЭН TitaniumHeat на основе титана, быстрый нагрев (6,0 / 4,0 / 2,0 кВт), металлический корпус, механическое управление, высокоплотная теплоизоляция Super Foam, гарантия 3 года.</t>
  </si>
  <si>
    <t>Покрытие внутреннего бака и теплообменника Биостеклофарфор, быстрый нагрев (3,5 кВт(200-300), 1,5 кВт(80-150)), гнездо для установки темп. датчика котла, патрубок рециркуляции, металлический корпус, механическое управление, высокоплотная теплоизоляция Super Foam, гарантия 3 года.</t>
  </si>
  <si>
    <t>Нержавеющий внутренний бак G.5, суперплоская конструкция, УЗО, быстрый нагрев (2,0 / 1,3 / 0,7 кВт), сенсорное управление, самодиагностика, режим NO FROST, сливной патрубок, высокоплотная теплоизоляция Super Foam, гарантия 7 лет.</t>
  </si>
  <si>
    <t>Нержавеющий внутренний бак G.5, суперплоская конструкция, УЗО, быстрый нагрев (2,0 / 1,2 / 0,8 кВт), механическое управление, высокоплотная теплоизоляция Super Foam, гарантия 7 лет.</t>
  </si>
  <si>
    <t>Гарантия 3 года</t>
  </si>
  <si>
    <t>Гарантия 5 лет</t>
  </si>
  <si>
    <t>Гарантия 7 лет</t>
  </si>
  <si>
    <t>Нержавеющие внутренние баки, плоская конструкция, высокая мощность (2,0 кВт), механическое управление, индикаторы включения и нагрева, гарантия 7 лет.</t>
  </si>
  <si>
    <t>Покрытие внутреннего бака Mineral Glass, индикатор нагрева, внешний индикатор нагрева, оптимальная мощность (1,5 кВт), гарантия 5 лет.</t>
  </si>
  <si>
    <t>GRAND ECO</t>
  </si>
  <si>
    <t>ЭдЭБ01710</t>
  </si>
  <si>
    <t>THERMEX G 20 D Eco</t>
  </si>
  <si>
    <t>THERMEX Trend 4500</t>
  </si>
  <si>
    <t>ЭдЭБ01711</t>
  </si>
  <si>
    <t>THERMEX Balance 4500</t>
  </si>
  <si>
    <t>THERMEX Balance 6000</t>
  </si>
  <si>
    <t>ЭдЭБ01713</t>
  </si>
  <si>
    <t>ЭдЭБ01714</t>
  </si>
  <si>
    <t>BALANCE</t>
  </si>
  <si>
    <t>Для нескольких точек водоразбора, спиарльный нагревательный элемент из нержавеющей стали, механический регулятор протока, универсальный монтаж (над и под раковиной), моментальная подача воды, гарантия 2 года.</t>
  </si>
  <si>
    <t>Garanterm ER 50 V</t>
  </si>
  <si>
    <t>Garanterm ER 80 V</t>
  </si>
  <si>
    <t>SENSOR</t>
  </si>
  <si>
    <t>THERMEX S 20 MD</t>
  </si>
  <si>
    <t>ЭдЭБ01773</t>
  </si>
  <si>
    <t>Электрические проточные водонагреватели - смесители напорного типа</t>
  </si>
  <si>
    <t>FLAT</t>
  </si>
  <si>
    <t>Garanterm Flat 100 V</t>
  </si>
  <si>
    <t>ЭдЭБ01588</t>
  </si>
  <si>
    <t>Garanterm Flat 30 V</t>
  </si>
  <si>
    <t>ЭдЭБ01585</t>
  </si>
  <si>
    <t>Garanterm Flat 50 V</t>
  </si>
  <si>
    <t>ЭдЭБ01586</t>
  </si>
  <si>
    <t>Garanterm Flat 80 V</t>
  </si>
  <si>
    <t>ЭдЭБ01587</t>
  </si>
  <si>
    <t>KING</t>
  </si>
  <si>
    <t>ЭдЭБ02089</t>
  </si>
  <si>
    <t>ЭдЭБ02084</t>
  </si>
  <si>
    <t>ЭдЭБ02087</t>
  </si>
  <si>
    <t>ЭдЭБ02088</t>
  </si>
  <si>
    <t>EDISSON King 100 V</t>
  </si>
  <si>
    <t>EDISSON King 30 V</t>
  </si>
  <si>
    <t>EDISSON King 50 V</t>
  </si>
  <si>
    <t>EDISSON King 80 V</t>
  </si>
  <si>
    <t>434 х 258 х 580</t>
  </si>
  <si>
    <t>434 х 258 х 870</t>
  </si>
  <si>
    <t>514 х 296 х 1013</t>
  </si>
  <si>
    <t>514 х 296 х 1223</t>
  </si>
  <si>
    <t>Давление в системе (мПа)</t>
  </si>
  <si>
    <t>0,05 - 0,3</t>
  </si>
  <si>
    <t>Нержавеющий внутренний бак G.5, суперплоская конструкция, беспроводное управление Wi-Fi motion, голосовое управление с помощью Алисы от Яндекс, УЗО, быстрый нагрев (2,0 / 1,3 / 0,7 кВт), сенсорное управление, самодиагностика, режим NO FROST, сливной патрубок, высокоплотная теплоизоляция Super Foam, гарантия 7 лет.</t>
  </si>
  <si>
    <t>Электрические одноконтурные котлы</t>
  </si>
  <si>
    <t>ЭдЭБ01993</t>
  </si>
  <si>
    <t>RUBY</t>
  </si>
  <si>
    <t>THERMEX Ruby 3000</t>
  </si>
  <si>
    <t>290 x 95 x 415</t>
  </si>
  <si>
    <t>THERMEX Focus 3000</t>
  </si>
  <si>
    <t>ЭдЭБ01991</t>
  </si>
  <si>
    <t>193 x 105 x 438</t>
  </si>
  <si>
    <t>Для одной точки водоразбора, гибкий излив, корпус и излив из нерж. стали, поворотный излив на 360°, евровилка с УЗО в комплекте, ТЭН TitaniumHeat на основе титана, электронный дисплей с отображением температуры, надежный керамический картридж , моментальная подача воды, гарантия 2 года.</t>
  </si>
  <si>
    <t>Покрытие внутренних баков Биостеклофарфор, ТЭН TitaniumHeat на основе титана, суперплоская конструкция, УЗО, быстрый нагрев (2,0 / 1,3 / 0,7 кВт), механическое управление, высокоплотная теплоизоляция Super Foam, гарантия 5 лет.</t>
  </si>
  <si>
    <t>FOCUS</t>
  </si>
  <si>
    <t>ЭдЭБ01496</t>
  </si>
  <si>
    <t>ЭдЭБ01498</t>
  </si>
  <si>
    <t>ЭдЭБ01497</t>
  </si>
  <si>
    <t>ЭдЭБ01499</t>
  </si>
  <si>
    <t>Нержавеющие внутренние баки, плоская конструкция, механическое управление, высокая мощность 2,0 кВт, гарантия 7 лет.</t>
  </si>
  <si>
    <t>ЭдЭБ02407</t>
  </si>
  <si>
    <t>ЭдЭБ02408</t>
  </si>
  <si>
    <t>BASIC</t>
  </si>
  <si>
    <t>THERMEX B 20 D</t>
  </si>
  <si>
    <t>THERMEX B 20 D (Silver)</t>
  </si>
  <si>
    <t>Теплообменник  весом 2,2 кг из меди, надежный водогазовый узел, дисплей, индикация температуры, постоянная температура воды на выходе +-1 гр. , электронный розжиг горелки, многоступ. система защиты, сенсорное управление, самодиагностика, работа при низком давлении, полная гарантия 2 года.</t>
  </si>
  <si>
    <t>Мощный лужёный теплообменник весом 2,5 кг, дисплей, режимы «зима/лето», индикатор температуры, электронный розжиг горелки, усиленный водогазовый узел, многоступ. система защиты, душ.насадка в подарок, стеклянный фасад с рисунком, гарантия 2 года</t>
  </si>
  <si>
    <t>Лужёный теплообменник весом 1,9 кг, дисплей, регулировка протока воды/подачи газа, электронный розжиг горелки, многоступ. система защиты, переключатель режимов «зима/лето», узкий корпус,надежный водогазовый узел, гарантия 2 года</t>
  </si>
  <si>
    <t>Лужёный теплообменник  весом 1,6 кг, дисплей, регулировка протока воды/подачи газа, электронный розжиг горелки, многоступ. система защиты, переключатель режимов «зима/лето», узкий корпус, надежный водогазовый узел, гарантия 2 года.</t>
  </si>
  <si>
    <t>Код ном.</t>
  </si>
  <si>
    <t>Кол-во</t>
  </si>
  <si>
    <t>THERMEX E 22 MD</t>
  </si>
  <si>
    <t>ЭдЭБ02622</t>
  </si>
  <si>
    <t>EMERALD</t>
  </si>
  <si>
    <t>Теплообменник  весом 2,2 кг, дисплей, эксклюзивный дизайн, электронный розжиг горелки, многоступ. система защиты, мех. управление,  надежный водогазовый узел, дымоход в комплекте, питания от сети 220 В, гарантия 2 года.</t>
  </si>
  <si>
    <r>
      <t xml:space="preserve">Теплообменник весом 2,2 кг из бескислородной меди, дисплей, поддержка точной температуры воды </t>
    </r>
    <r>
      <rPr>
        <sz val="8"/>
        <color theme="1"/>
        <rFont val="Calibri"/>
        <family val="2"/>
        <charset val="204"/>
      </rPr>
      <t>±</t>
    </r>
    <r>
      <rPr>
        <sz val="8"/>
        <color theme="1"/>
        <rFont val="Arial"/>
        <family val="2"/>
        <charset val="204"/>
      </rPr>
      <t>1°С, сенсорное управление, самодиагностика, сообщения об ошибках, эксклюзивный дизайн, электронный розжиг горелки, многоступ. система защиты, газовый клапан и горелка увеличенной надежности - срок службы до 12 лет, питания от сети 220 В, гарантия 2 года.</t>
    </r>
  </si>
  <si>
    <t>под заказ</t>
  </si>
  <si>
    <t>THERMEX IRP 200 V (combi) PRO</t>
  </si>
  <si>
    <t>ЭдЭБ01583</t>
  </si>
  <si>
    <t>6,0 - 4,0 - 2,0 / 48,0</t>
  </si>
  <si>
    <t>COMBI INOX PRO - IRP (combi) PRO</t>
  </si>
  <si>
    <t>180 x 100 x 350</t>
  </si>
  <si>
    <t>Для одной точки водоразбора, поворотный излив на 360°, евровилка с УЗО в комплекте, ТЭН TitaniumHeat на основе титана, электронный дисплей с отображением температуры, керамический картридж на миллион циклов, моментальная подача воды, гарантия 2 года.</t>
  </si>
  <si>
    <t>Для одной точки водоразбора, поворотный излив на 360°, евровилка с УЗО в комплекте, ТЭН TitaniumHeat на основе титана, душевая лейка в комплекте, электронный дисплей с отображением температуры, керамический картридж на миллион циклов, моментальная подача воды, гарантия 2 года.</t>
  </si>
  <si>
    <t>ONYX</t>
  </si>
  <si>
    <t>THERMEX Artflow 10500</t>
  </si>
  <si>
    <t>ЭдЭБ02567</t>
  </si>
  <si>
    <t>THERMEX Artflow 6000</t>
  </si>
  <si>
    <t>ЭдЭБ02566</t>
  </si>
  <si>
    <t>THERMEX Artflow 8000</t>
  </si>
  <si>
    <t>ЭдЭБ02565</t>
  </si>
  <si>
    <t>THERMEX Onyx 6500</t>
  </si>
  <si>
    <t>ЭдЭБ02569</t>
  </si>
  <si>
    <t>THERMEX Onyx 8000</t>
  </si>
  <si>
    <t>ЭдЭБ02570</t>
  </si>
  <si>
    <t>3,5 / 6,5</t>
  </si>
  <si>
    <t>4,0 / 8,0</t>
  </si>
  <si>
    <t>184 х 103 х 310</t>
  </si>
  <si>
    <t>150 х 103 х 272</t>
  </si>
  <si>
    <t>Для нескольких точек водоразбора, колба из термостойкого пластика, медные ТЭНы, механическое  управление, два режима мощности на каждой модели, моментальная подача воды, гарантия 2 года.</t>
  </si>
  <si>
    <t>5,25 / 5,25 / 10,5</t>
  </si>
  <si>
    <t>2,5 / 3,5 / 6,0</t>
  </si>
  <si>
    <t>3,8 / 4,2 / 8,0</t>
  </si>
  <si>
    <t>НЭВН</t>
  </si>
  <si>
    <t>1.5 / 0.75 / 0.75</t>
  </si>
  <si>
    <t>THERMEX Flat 80 V Combi</t>
  </si>
  <si>
    <t>ЭдЭБ02771</t>
  </si>
  <si>
    <t>THERMEX Flat 100 V Combi</t>
  </si>
  <si>
    <t>ЭдЭБ02772</t>
  </si>
  <si>
    <t>Нержавеющий внутренний бак, быстрый нагрев (2,0 кВт), металлический корпус, механическое управление, низкие теплопотери, гарантия 7 лет.</t>
  </si>
  <si>
    <t>510 x 288 x 1126</t>
  </si>
  <si>
    <t>510 x 288 x 1351</t>
  </si>
  <si>
    <t>EDISSON E 20 D Pro</t>
  </si>
  <si>
    <t>ЭдЭБ02943</t>
  </si>
  <si>
    <t>ЭдЭБ02946</t>
  </si>
  <si>
    <t>ЭдЭБ02945</t>
  </si>
  <si>
    <t>ЭдЭБ02948</t>
  </si>
  <si>
    <t>ЭдЭБ02947</t>
  </si>
  <si>
    <t>EDISSON E 20 GD (Подсолнухи)</t>
  </si>
  <si>
    <t>EDISSON E 20 GD (Лаванда)</t>
  </si>
  <si>
    <t>EDISSON E 20 GD (Каннская ветвь)</t>
  </si>
  <si>
    <t>EDISSON E 20 GD (Лиссабон)</t>
  </si>
  <si>
    <t>SENSOR ART</t>
  </si>
  <si>
    <t>THERMEX S 20 MD (Art Black)</t>
  </si>
  <si>
    <t>THERMEX S 20 MD (Art Red)</t>
  </si>
  <si>
    <t>ЭдЭБ02974</t>
  </si>
  <si>
    <t>ЭдЭБ02975</t>
  </si>
  <si>
    <t>ECO PRO</t>
  </si>
  <si>
    <t>ECO GD</t>
  </si>
  <si>
    <t>Печать заказа</t>
  </si>
  <si>
    <t>Трехходовые клапаны</t>
  </si>
  <si>
    <t>Электрические накопительные комбинированные настенные водонагреватели плоской формы</t>
  </si>
  <si>
    <t>6 / 9 / 12</t>
  </si>
  <si>
    <t>12 / 15 / 18 / 21 / 24</t>
  </si>
  <si>
    <t>ГПВН</t>
  </si>
  <si>
    <t>Цены, действительные с</t>
  </si>
  <si>
    <t>DOUBLE</t>
  </si>
  <si>
    <t>кВт</t>
  </si>
  <si>
    <t>THERMEX Double 30</t>
  </si>
  <si>
    <t>THERMEX Double 50</t>
  </si>
  <si>
    <t>THERMEX Double 80</t>
  </si>
  <si>
    <t>THERMEX Double 100</t>
  </si>
  <si>
    <t>ЭдЭБ03215</t>
  </si>
  <si>
    <t>ЭдЭБ03216</t>
  </si>
  <si>
    <t>ЭдЭБ03217</t>
  </si>
  <si>
    <t>ЭдЭБ03218</t>
  </si>
  <si>
    <t>Нержавеющий внутренний бак G.5, высокая мощность 2500 Вт для быстрого нагрева, суперплоская конструкция, универсальный монтаж, УЗО, три режима мощности (2,5/ 1,5 / 1 кВт), механическое управление, высокоплотная теплоизоляция Super Foam, ТЭН Titanium оригинальный дизайн с подсветкой фронтальной панели, гарантия 7 лет.</t>
  </si>
  <si>
    <t>434 х 250 х 580</t>
  </si>
  <si>
    <t>434 х 250 х 870</t>
  </si>
  <si>
    <t>514 х 290 х 984</t>
  </si>
  <si>
    <t>514 х 290 х 1184</t>
  </si>
  <si>
    <t>GLASSLINED - ES/ER*</t>
  </si>
  <si>
    <t>*особые условия поставки уточняйте у вашего менеджера</t>
  </si>
  <si>
    <t>универс.</t>
  </si>
  <si>
    <t>Тепловентиляторы</t>
  </si>
  <si>
    <t>универc.</t>
  </si>
  <si>
    <t>CERAMIK</t>
  </si>
  <si>
    <t>CIRCLE</t>
  </si>
  <si>
    <t>THERMEX Circle 80 V</t>
  </si>
  <si>
    <t>THERMEX Circle 100 V</t>
  </si>
  <si>
    <t>THERMEX Circle 50 V Slim</t>
  </si>
  <si>
    <t>ЭдЭБ03285</t>
  </si>
  <si>
    <t>ЭдЭБ03286</t>
  </si>
  <si>
    <t>ЭдЭБ03282</t>
  </si>
  <si>
    <t>Покрытие внутреннего бака Биостеклофарфор, ТЭН TitaniumHeat на основе титана, УЗО, оптимальный нагрев (1,5 кВт), увеличенный анод, метал. корпус, мех. управление, низкие теплопотери, гарантия 5 лет на вн. бак, увел.полная гарантия 2 года.</t>
  </si>
  <si>
    <t xml:space="preserve">  </t>
  </si>
  <si>
    <t>LIMA Wi-Fi</t>
  </si>
  <si>
    <t>THERMEX Lima 50 V Wi-Fi</t>
  </si>
  <si>
    <t>ЭдЭБ02799</t>
  </si>
  <si>
    <t>THERMEX Lima 80 V Wi-Fi</t>
  </si>
  <si>
    <t>ЭдЭБ02800</t>
  </si>
  <si>
    <t>THERMEX Lima 100 V Wi-Fi</t>
  </si>
  <si>
    <t>ЭдЭБ02801</t>
  </si>
  <si>
    <t>340 х 348 х 763</t>
  </si>
  <si>
    <t>410 х 410 х 796</t>
  </si>
  <si>
    <t>410 х 419 х 945</t>
  </si>
  <si>
    <t>Нержавеющий внутренний бак G.5, технология Wi-Fi Motion,  сухой нагревательный элемент WaveDryHeat: инфракрасный нагрев воды, УЗО, сенсорное управление, быстрый нагрев (2,0), металлический корпус, низкие теплопотери, защита от замерзания, система самодиагностики, гарантия 7 лет на внутренний бак, 1 год полной гарантии.</t>
  </si>
  <si>
    <t>THERMEX Lugano 50 V</t>
  </si>
  <si>
    <t>ЭдЭБ02789</t>
  </si>
  <si>
    <t>THERMEX Lugano 100 V</t>
  </si>
  <si>
    <t>ЭдЭБ03293</t>
  </si>
  <si>
    <t>620 x 717 x 1535</t>
  </si>
  <si>
    <t>560 x 672 x 1216</t>
  </si>
  <si>
    <t>560 x 672 x 1705</t>
  </si>
  <si>
    <t>THERMEX H 5 O (pro)</t>
  </si>
  <si>
    <t>ЭдЭБ03016</t>
  </si>
  <si>
    <t>5</t>
  </si>
  <si>
    <t>290 х 275 х 310</t>
  </si>
  <si>
    <t>THERMEX H 5 U (pro)</t>
  </si>
  <si>
    <t>ЭдЭБ03017</t>
  </si>
  <si>
    <t>453 х 263 х 880</t>
  </si>
  <si>
    <t>514 х 293 х 1018</t>
  </si>
  <si>
    <t>511 х 293 х 1240</t>
  </si>
  <si>
    <t>THERMEX Dream 50</t>
  </si>
  <si>
    <t>ЭдЭБ03296</t>
  </si>
  <si>
    <t>THERMEX Dream 80</t>
  </si>
  <si>
    <t>ЭдЭБ03297</t>
  </si>
  <si>
    <t>THERMEX Dream 100</t>
  </si>
  <si>
    <t>ЭдЭБ03298</t>
  </si>
  <si>
    <t>Заказ, руб</t>
  </si>
  <si>
    <t>НЭВН нап.</t>
  </si>
  <si>
    <t>Конвекторы</t>
  </si>
  <si>
    <t>Фильтры</t>
  </si>
  <si>
    <t>КЭВН</t>
  </si>
  <si>
    <t>Распродажа</t>
  </si>
  <si>
    <t>ПЭВН</t>
  </si>
  <si>
    <t>Котлы эл.</t>
  </si>
  <si>
    <t>Электронный каталог</t>
  </si>
  <si>
    <t>Главная</t>
  </si>
  <si>
    <t>FORA</t>
  </si>
  <si>
    <t>THERMEX Fora 30</t>
  </si>
  <si>
    <t>THERMEX Fora 50</t>
  </si>
  <si>
    <t>THERMEX Fora 80</t>
  </si>
  <si>
    <t>THERMEX Fora 100</t>
  </si>
  <si>
    <t>ЭдЭБ03557</t>
  </si>
  <si>
    <t>ЭдЭБ03556</t>
  </si>
  <si>
    <t>ЭдЭБ03555</t>
  </si>
  <si>
    <t>ЭдЭБ03554</t>
  </si>
  <si>
    <t>434 х 250 х 590</t>
  </si>
  <si>
    <t>Нержавеющий внутренний бак G.5, суперплоская конструкция, медный ТЭН, УЗО, универсальный монтаж, три режима нагрева, электронное управление, LED-дисплей, защита от замерзания, энергонезависимая память, система самодиагностики, высокоплотная теплоизоляция, оригинальный дизайн корпуса, функция энергосбережения, высокая мощность (2,0 кВт),  гарантия 7 лет.</t>
  </si>
  <si>
    <t>Воздухоочистители</t>
  </si>
  <si>
    <t xml:space="preserve">Электрические накопительные водонагреватели плоской формы </t>
  </si>
  <si>
    <t>Внутренний бак с покрытием биостеклофарфор</t>
  </si>
  <si>
    <t>Внутренний бак из нержавеющей стали</t>
  </si>
  <si>
    <t xml:space="preserve">Внутренний бак из нержавеющей стали </t>
  </si>
  <si>
    <t>FLAT COMBI</t>
  </si>
  <si>
    <t>DION</t>
  </si>
  <si>
    <t>THERMEX Dion 30 V</t>
  </si>
  <si>
    <t>THERMEX Dion 50 V</t>
  </si>
  <si>
    <t>THERMEX Dion 80 V</t>
  </si>
  <si>
    <t>THERMEX Dion 100 V</t>
  </si>
  <si>
    <t>ЭдЭБ03623</t>
  </si>
  <si>
    <t>ЭдЭБ03624</t>
  </si>
  <si>
    <t>ЭдЭБ03625</t>
  </si>
  <si>
    <t>ЭдЭБ03626</t>
  </si>
  <si>
    <t>434 х 250 х 623</t>
  </si>
  <si>
    <t>434 х 250 х 910</t>
  </si>
  <si>
    <t xml:space="preserve">514 х 290 х 1010 </t>
  </si>
  <si>
    <t>514 х 290 х 1210</t>
  </si>
  <si>
    <t>Внутренний бак с покрытием Биостеклофарфор, высокая мощность 2500 Вт для быстрого нагрева, суперплоский корпус для компактного размещения, три режима мощности: 1000/1500/2500 Вт, механическое управление, ТЭН TitaniumHeat из нержавеющей стали на основе титана, высокоплотная теплоизоляция Super Foam для сокращения теплопотерь, УЗО, оригинальный дизайн с подсветкой фронтальной панели</t>
  </si>
  <si>
    <t>ЭдЭБ03505</t>
  </si>
  <si>
    <t>ЭдЭБ03506</t>
  </si>
  <si>
    <t>THERMEX Day 7 O</t>
  </si>
  <si>
    <t>THERMEX Day 7 U</t>
  </si>
  <si>
    <t>DAY</t>
  </si>
  <si>
    <t xml:space="preserve">Компактный водонагреватель для размещения над и под раковиной, надежное покрытие внутреннего бака Биостеклофарфор, ТЭН TitaniumHeat из нержавеющей стали с добавлением титана, оптимальная мощность 1500 Вт, удобное механическое управление, высокоплотная теплоизоляция Super Foam, расширенный модельный ряд: модели обьемом 7, 10 и 15 литров, 5 лет гарантия на внутренний бак, 1 год полной гарантии.
</t>
  </si>
  <si>
    <t>ZULU</t>
  </si>
  <si>
    <t>345 x 345 x 294</t>
  </si>
  <si>
    <t>385 x 385 x 309</t>
  </si>
  <si>
    <t>Garanterm Zulu 10 O</t>
  </si>
  <si>
    <t>Garanterm Zulu 15 O</t>
  </si>
  <si>
    <t>ЭдЭБ03630</t>
  </si>
  <si>
    <t>ЭдЭБ03632</t>
  </si>
  <si>
    <t>Garanterm Zulu 30 O</t>
  </si>
  <si>
    <t>ЭдЭБ03634</t>
  </si>
  <si>
    <t>Garanterm Zulu 10 U</t>
  </si>
  <si>
    <t>ЭдЭБ03628</t>
  </si>
  <si>
    <t>Garanterm Zulu 15 U</t>
  </si>
  <si>
    <t>ЭдЭБ03631</t>
  </si>
  <si>
    <t>Garanterm Zulu 30 U</t>
  </si>
  <si>
    <t>ЭдЭБ03633</t>
  </si>
  <si>
    <t>THERMEX Day 10 O</t>
  </si>
  <si>
    <t>ЭдЭБ03507</t>
  </si>
  <si>
    <t>THERMEX Day 10 U</t>
  </si>
  <si>
    <t>ЭдЭБ03508</t>
  </si>
  <si>
    <t>THERMEX Day 15 O</t>
  </si>
  <si>
    <t>ЭдЭБ03509</t>
  </si>
  <si>
    <t>THERMEX Day 15 U</t>
  </si>
  <si>
    <t>ЭдЭБ03510</t>
  </si>
  <si>
    <t>YONA</t>
  </si>
  <si>
    <t>450 х 450 х 388</t>
  </si>
  <si>
    <t>262 х 248 х 399</t>
  </si>
  <si>
    <t>291 х 278 х 416</t>
  </si>
  <si>
    <t>329 х 315 х 447</t>
  </si>
  <si>
    <t>Компактный водонагреватель для напольного размещения, надежное покрытие внутреннего бака Биостеклофарфор, простой монтаж: установка на поверхность без настенных креплений, ТЭН TitaniumHeat из нержавеющей стали с добавлением титана, оптимальная мощность 1500 Вт, удобное механическое управление, высокоплотная теплоизоляция Super Foam, 5 лет гарантии на внутренний бак</t>
  </si>
  <si>
    <t>251 х 251 х 386</t>
  </si>
  <si>
    <t>THERMEX Yona 7 U</t>
  </si>
  <si>
    <t>ЭдЭБ03553</t>
  </si>
  <si>
    <t>EDISSON Solar 30 V</t>
  </si>
  <si>
    <t>EDISSON Solar 50 V</t>
  </si>
  <si>
    <t>EDISSON Solar 80 V</t>
  </si>
  <si>
    <t>EDISSON Solar 100 V</t>
  </si>
  <si>
    <t>ЭдЭБ03841</t>
  </si>
  <si>
    <t>ЭдЭБ03842</t>
  </si>
  <si>
    <t>ЭдЭБ03844</t>
  </si>
  <si>
    <t>ЭдЭБ03846</t>
  </si>
  <si>
    <t>NIXEN</t>
  </si>
  <si>
    <t>ЭдЭБ03358</t>
  </si>
  <si>
    <t>ЭдЭБ03361</t>
  </si>
  <si>
    <t>ЭдЭБ03362</t>
  </si>
  <si>
    <t>ЭдЭБ03363</t>
  </si>
  <si>
    <t>Нержавеющие внутренние баки, плоская конструкция, механическое управление, высокая мощность 2,0 кВт, 3 режима мощности, гарантия 7 лет.</t>
  </si>
  <si>
    <t>THERMEX Nixen 150 F (combi)</t>
  </si>
  <si>
    <t>THERMEX Nixen 200 F (combi)</t>
  </si>
  <si>
    <t>THERMEX Nixen 250 F (combi)</t>
  </si>
  <si>
    <t>THERMEX Nixen 300 F (combi)</t>
  </si>
  <si>
    <t>Нержавеющий внутренний бак и тепл. G.5,теплообменник 8 витков - 24 кВт (S=0,7 m2), гнездо для темп. датчика котла, патрубок рециркуляции, металл/ корпус,высокоплотная теплоизоляция Super Foam, гарантия 10 лет.</t>
  </si>
  <si>
    <t>SOLAR</t>
  </si>
  <si>
    <t>THERMEX IRP 300 V (combi) PRO</t>
  </si>
  <si>
    <t>ЭдЭБ03970</t>
  </si>
  <si>
    <t>560 x 672 x 1864</t>
  </si>
  <si>
    <t>AMBER</t>
  </si>
  <si>
    <t>THERMEX Amber 3000</t>
  </si>
  <si>
    <t>ЭдЭБ02733</t>
  </si>
  <si>
    <t>105 x 69 x 223</t>
  </si>
  <si>
    <t>TION</t>
  </si>
  <si>
    <t>THERMEX T 20 D</t>
  </si>
  <si>
    <t>ЭдЭБ03687</t>
  </si>
  <si>
    <t>350 x 180 x 610</t>
  </si>
  <si>
    <t>Усиленный теплообменник новой структуры с увеличенным количеством витков весом 2,2 кг, два газовых клапана категории А для стабильной работы, работа на природном и сжиженном газе, надежный водогазовый узел, современный дизайн, работа при низком давлении воды, механическое управление, индикация температуры, увеличенный дисплей, высокий КПД, многоступенчатая система безопасности, гарантия 2 года</t>
  </si>
  <si>
    <t>THERMEX IRP 300 F</t>
  </si>
  <si>
    <t>ЭдЭБ03975</t>
  </si>
  <si>
    <t>560 х 672 х 1705</t>
  </si>
  <si>
    <t>THERMEX IRP 300 V (combi)</t>
  </si>
  <si>
    <t>ЭдЭБ00739</t>
  </si>
  <si>
    <t>HUDSON</t>
  </si>
  <si>
    <t>Для нескольких точек водоразбора, автоматический контроль заземления, полностью медные ТЭН и колба, сенсорное управление и дисплей, постоянная температура воды на выходе, моментальная подача воды, гарантия 2 года.</t>
  </si>
  <si>
    <t>Thermex Hudson 7000</t>
  </si>
  <si>
    <t>ЭдЭБ03837</t>
  </si>
  <si>
    <t>Thermex Hudson 8500</t>
  </si>
  <si>
    <t>ЭдЭБ03838</t>
  </si>
  <si>
    <t>310 x 106 x 184</t>
  </si>
  <si>
    <t>Безнапорный водонагреватель: подача горячей воды в одну точку водоразбора; Моментальная подача горячей воды; Простой настенный монтаж над раковиной; 2 режима мощности для Oscar 5 500 и Oscar 6 500; Многоступенчатая система безопасности - защита от включения без перегрева; Колба из термостойкого пластика и медный нагревательный элемент; Полный комплект аксессуаров каждой модели; Серия из 3 видов мощности: 3,5 кВт / 5,5 кВт / 6,5 кВт.</t>
  </si>
  <si>
    <t>OSCAR</t>
  </si>
  <si>
    <t>THERMEX Oscar 3500</t>
  </si>
  <si>
    <t>THERMEX Oscar 5500</t>
  </si>
  <si>
    <t>THERMEX Oscar 6500</t>
  </si>
  <si>
    <t>ЭдЭБ03448</t>
  </si>
  <si>
    <t>ЭдЭБ03449</t>
  </si>
  <si>
    <t>ЭдЭБ03450</t>
  </si>
  <si>
    <t>MERA</t>
  </si>
  <si>
    <t>THERMEX Mera 7 O</t>
  </si>
  <si>
    <t>THERMEX Mera 10 O</t>
  </si>
  <si>
    <t>THERMEX Mera 15 O</t>
  </si>
  <si>
    <t>THERMEX Mera 7 U</t>
  </si>
  <si>
    <t>THERMEX Mera 10 U</t>
  </si>
  <si>
    <t>THERMEX Mera 15 U</t>
  </si>
  <si>
    <t>ЭдЭБ04113</t>
  </si>
  <si>
    <t>ЭдЭБ04115</t>
  </si>
  <si>
    <t>ЭдЭБ04117</t>
  </si>
  <si>
    <t>ЭдЭБ04114</t>
  </si>
  <si>
    <t>ЭдЭБ04116</t>
  </si>
  <si>
    <t>ЭдЭБ04118</t>
  </si>
  <si>
    <t>246 x 262 x 398</t>
  </si>
  <si>
    <t>277 x 291 x 416</t>
  </si>
  <si>
    <t>315 x 326 x 448</t>
  </si>
  <si>
    <t>Компактный водонагреватель для размещения над и под раковиной; Внутренний бак из нержавеющей стали G.5 устойчив к коррозии; ТЭН TitaniumHeat из нержавеющей стали с добавлением титана; Оптимальная мощность 1500 Вт; Удобное механическое управление; Высокоплотная теплоизоляция Super Foam для сокращения теплопотерь; Расширенный модельный ряд: модели объемом 7, 10 и 15 литров; УЗО</t>
  </si>
  <si>
    <t>Garanterm GTR 30 V</t>
  </si>
  <si>
    <t>SpT066777</t>
  </si>
  <si>
    <t>KELPIE</t>
  </si>
  <si>
    <t>THERMEX Kelpie 150 F</t>
  </si>
  <si>
    <t>THERMEX Kelpie 200 F</t>
  </si>
  <si>
    <t>THERMEX Kelpie 300 F</t>
  </si>
  <si>
    <t>ЭдЭБ04033</t>
  </si>
  <si>
    <t>ЭдЭБ04034</t>
  </si>
  <si>
    <t>ЭдЭБ04035</t>
  </si>
  <si>
    <t>ARIS</t>
  </si>
  <si>
    <t>THERMEX Aris 30</t>
  </si>
  <si>
    <t>THERMEX Aris 50</t>
  </si>
  <si>
    <t>THERMEX Aris 80</t>
  </si>
  <si>
    <t>THERMEX Aris 100</t>
  </si>
  <si>
    <t>ЭдЭБ04014</t>
  </si>
  <si>
    <t>ЭдЭБ04015</t>
  </si>
  <si>
    <t>ЭдЭБ04016</t>
  </si>
  <si>
    <t>ЭдЭБ04017</t>
  </si>
  <si>
    <t xml:space="preserve">Суперплоская конструкция по технологии Double Tank, Универсальная установка – вертикально или горизонтально, Внутренний бак с покрытием Биостеклофарфор, Сухой нагревательный элемент InoxDryHeat, Механическое управление, 3 режима мощности модели 50/80/100 л - 0,8кВт/1,2 кВт/2,0кВт; для 30 л модели - 0,75кВт/0,75 кВт/1,5кВ, Быстрый нагрев, Высокоплотная теплоизоляция – низкие теплопотери, УЗО – надежная защита от поражения током, 5 лет гарантии на внутренний бак
</t>
  </si>
  <si>
    <t>универ.</t>
  </si>
  <si>
    <t>514 х 290 х 1010</t>
  </si>
  <si>
    <t>520 x 584 x 1864</t>
  </si>
  <si>
    <t>520 x 584 x 1361</t>
  </si>
  <si>
    <t>520 x 584 x 1085</t>
  </si>
  <si>
    <t>ИК-обогреватели</t>
  </si>
  <si>
    <t>Насосные станции</t>
  </si>
  <si>
    <t>SAFEDRY PRO - ERD PRO</t>
  </si>
  <si>
    <t>Покрытие внутреннего бака Биостеклофарфор, "сухой" ТЭН CeramicHeat, УЗО, металлический корпус, оптимальный нагрев (1,5 кВт),  механическое управление, экономичность, комфортная эксплуатация, гарантия 5 лет на внутренний бак, полная гарантия 2 года.</t>
  </si>
  <si>
    <t>365 x 378 x 722</t>
  </si>
  <si>
    <t>THERMEX ESD 50 V (pro)</t>
  </si>
  <si>
    <t>ЭдЭБ00643</t>
  </si>
  <si>
    <t>THERMEX ERD 80 V (pro)</t>
  </si>
  <si>
    <t>ЭдЭБ00269</t>
  </si>
  <si>
    <t>THERMEX ERD 100 V (pro)</t>
  </si>
  <si>
    <t>ЭдЭБ00270</t>
  </si>
  <si>
    <t>445 x 459 x 1283</t>
  </si>
  <si>
    <t>THERMEX Nova 150 V</t>
  </si>
  <si>
    <t>ЭдЭБ00265</t>
  </si>
  <si>
    <t>HITCH</t>
  </si>
  <si>
    <t>Встраивается в систему водоснабжения, индикация нагрева, спиральный нагревательный элемент, компактные размеры, защита от перегрева и включения без воды, подключение к обычной розетке, оптимальная мощность 3500Вт</t>
  </si>
  <si>
    <t>THERMEX Hitch 3500</t>
  </si>
  <si>
    <t>ЭдЭБ03853</t>
  </si>
  <si>
    <t>THERMEX Stern 4-12 (тип B) 9 кВт</t>
  </si>
  <si>
    <t>ЭдЭБ04123</t>
  </si>
  <si>
    <t>3 / 6 / 9</t>
  </si>
  <si>
    <t>STERN</t>
  </si>
  <si>
    <t>30 - 90</t>
  </si>
  <si>
    <t>FREYA</t>
  </si>
  <si>
    <t>Электронный контроль пламени, поддержание температуры воды с точностью до градуса, усиленный теплообменник из меди с защитным покрытием, надежный водогазовый узел, современный дизайн, работа при низком давлении воды, индикация температуры, увеличенный дисплей, высокий КПД, многоступенчатая система безопасности, гарантия 2 года, самодиагностика</t>
  </si>
  <si>
    <t xml:space="preserve">THERMEX F 20 MD </t>
  </si>
  <si>
    <t>ЭдЭБ04296</t>
  </si>
  <si>
    <t>Термостаты</t>
  </si>
  <si>
    <t>DREAM</t>
  </si>
  <si>
    <t>Нержавеющий внутренний бак G.5, высокая мощность 2000 Вт для быстрого нагрева, суперплоская конструкция, универсальный монтаж, УЗО, механическое управление с электронной индикацией работы, высокоплотная теплоизоляция Super Foam, медный ТЭН, гарантия 7 лет.</t>
  </si>
  <si>
    <t>ARTFLOW</t>
  </si>
  <si>
    <t>Для нескольких точек водоразбора, ТЭН и колба из нержавеющей стали, однофазное и трехфахное подключение, механическое  управление, три режима мощности на каждой модели, моментальная подача воды, гарантия 2 года.</t>
  </si>
  <si>
    <t>Технология Wi-Fi Motion, Нержавеющий внутренний бак G.5, суперплоская конструкция, сухой ТЭН InoxDryHeat, универсальный монтаж, три режима нагрева, электронное управление, LED-дисплей, защита от замерзания, энергонезависимая память, система самодиагностики, оригинальный дизайн корпуса, функция энергосбережения</t>
  </si>
  <si>
    <t>FORA PRO Wi-Fi</t>
  </si>
  <si>
    <t>2,0 / 1,2 / 0,8</t>
  </si>
  <si>
    <t>434 x 250 x 580</t>
  </si>
  <si>
    <t>434 x 250 x 870</t>
  </si>
  <si>
    <t>514 x 290 x 984</t>
  </si>
  <si>
    <t>514 x 290 x 1184</t>
  </si>
  <si>
    <t>THERMEX Fora 30 (pro) Wi-Fi</t>
  </si>
  <si>
    <t>ЭдЭБ04156</t>
  </si>
  <si>
    <t>THERMEX Fora 50 (pro) Wi-Fi</t>
  </si>
  <si>
    <t>ЭдЭБ04157</t>
  </si>
  <si>
    <t>THERMEX Fora 80 (pro) Wi-Fi</t>
  </si>
  <si>
    <t>ЭдЭБ04158</t>
  </si>
  <si>
    <t>THERMEX Fora 100 (pro) Wi-Fi</t>
  </si>
  <si>
    <t>ЭдЭБ04159</t>
  </si>
  <si>
    <t>BRUNI</t>
  </si>
  <si>
    <t>CORA</t>
  </si>
  <si>
    <t>NORD</t>
  </si>
  <si>
    <t>RUNA</t>
  </si>
  <si>
    <t>TESORO</t>
  </si>
  <si>
    <t>THERMEX Runa 3000</t>
  </si>
  <si>
    <t>ЭдЭБ04417</t>
  </si>
  <si>
    <t>THERMEX Tesoro 3500</t>
  </si>
  <si>
    <t>ЭдЭБ03851</t>
  </si>
  <si>
    <t>THERMEX Nord 3500</t>
  </si>
  <si>
    <t>ЭдЭБ04419</t>
  </si>
  <si>
    <t>EDISSON Bruni 3500</t>
  </si>
  <si>
    <t>ЭдЭБ04415</t>
  </si>
  <si>
    <t>EDISSON Cora 3000</t>
  </si>
  <si>
    <t>ЭдЭБ04413</t>
  </si>
  <si>
    <t>190 x 90 x 340</t>
  </si>
  <si>
    <t>130 x 65 x 145</t>
  </si>
  <si>
    <t>185 x 105 x 220</t>
  </si>
  <si>
    <t>Для одной точки водоразбора, насадка устанавливается на стационарный кран любого диаметра, набор крепежей в комплекте, нержавеющий ТЭН, индикатор нагрева, керамический картридж на миллион циклов, моментальная подача воды, гарантия 1 год</t>
  </si>
  <si>
    <t>Для одной точки водоразбора, нержавеющий ТЭН, индикатор нагрева, керамический картридж на миллион циклов, двойная защитная трубка,   моментальная подача воды, гарантия 1 год.</t>
  </si>
  <si>
    <t>Для одной точки водоразбора, поворотный гибкий носик из меди, два режима распыления воды, евровилка с УЗО в комплекте, ТЭН TitaniumHeat на основе титана, индикатор температуры нагрева, керамический картридж на миллион циклов, двойная защитная трубка,  моментальная подача воды, гарантия 2 года</t>
  </si>
  <si>
    <t>Для одной точки водоразбора, корпус и излив из нерж. стали,  сенсорное управление, 3 режима нагрева, евровилка с УЗО в комплекте, ТЭН TitaniumHeat на основе титана, индикатор температуры нагрева, керамический картридж на миллион циклов, моментальная подача воды, гарантия 2 года</t>
  </si>
  <si>
    <t>Для одной точки водоразбора, насадка устанавливается на стационарный кран любого диаметра, набор крепежей и евровилка с УЗО в комплекте, ТЭН TitaniumHeat на основе титана, индикатор температуры нагрева, керамический картридж на миллион циклов, моментальная подача воды, гарантия 2 года</t>
  </si>
  <si>
    <t>Нержавеющий внутренний бак G.5, прочный корпус – ударопрочный пластик для моделей объемом 150/200 л, металлический корпус для модели объемом 300 л, 3 режима мощности, удобное механическое управление, медный нагревательный элемент, однофазное и трехфазное подключение, предохранительный клапан и группа безопасности в комплекте, патрубок рециркуляции, высокоплотная теплоизоляция Super Foam, 10 лет гарантии на внутренний бак</t>
  </si>
  <si>
    <t>Нержавеющий внутренний бак и тепл. G.5, ТЭН TitaniumHeat на основе титана, быстрый нагрев (6,0 / 4,0 / 2,0 кВт), теплообменник 8 витков - 24 кВт (S=0,7 m2), гнездо для темп. датчика котла, патрубок рециркуляции, металл/ корпус, мех.управление, высокоплотная теплоизоляция Super Foam, гарантия 7 лет</t>
  </si>
  <si>
    <t>Нержавеющий внутренний бак и тепл. G.5, ТЭН TitaniumHeat на основе титана, быстрый нагрев (6,0 / 4,0 / 2,0 кВт), два теплообменника по 8 витков - 24 + 24 кВт (S=1,4 m2), гнездо для темп. датчика котла, патрубок рециркуляции, металл/ корпус, мех.управление, высокоплотная теплоизоляция Super Foam, гарантия 7 лет</t>
  </si>
  <si>
    <r>
      <t xml:space="preserve">Теплообменник весом 1,9 кг из </t>
    </r>
    <r>
      <rPr>
        <b/>
        <sz val="8"/>
        <color theme="1"/>
        <rFont val="Arial"/>
        <family val="2"/>
        <charset val="204"/>
      </rPr>
      <t>бескислородной меди</t>
    </r>
    <r>
      <rPr>
        <sz val="8"/>
        <color theme="1"/>
        <rFont val="Arial"/>
        <family val="2"/>
        <charset val="204"/>
      </rPr>
      <t>, дисплей, электронный розжиг горелки, многоступ. система защиты, мех. управление, индикация заряда батареи, надежный водогазовый узел, гарантия 2 года.</t>
    </r>
  </si>
  <si>
    <t>LODI</t>
  </si>
  <si>
    <t>THERMEX Lodi 10 O</t>
  </si>
  <si>
    <t>ЭдЭБ04448</t>
  </si>
  <si>
    <t>THERMEX Lodi 10 U</t>
  </si>
  <si>
    <t>ЭдЭБ04449</t>
  </si>
  <si>
    <t>THERMEX Lodi 15 O</t>
  </si>
  <si>
    <t>ЭдЭБ04450</t>
  </si>
  <si>
    <t>THERMEX Lodi 15 U</t>
  </si>
  <si>
    <t>ЭдЭБ04451</t>
  </si>
  <si>
    <t>THERMEX Lodi 30 O</t>
  </si>
  <si>
    <t>ЭдЭБ04452</t>
  </si>
  <si>
    <t>THERMEX Lodi 30 U</t>
  </si>
  <si>
    <t>ЭдЭБ04453</t>
  </si>
  <si>
    <t>349 х 280 х 349</t>
  </si>
  <si>
    <t>389 х 302 х 389</t>
  </si>
  <si>
    <t>439 х 372 х 439</t>
  </si>
  <si>
    <t>COMETA</t>
  </si>
  <si>
    <t>THERMEX Cometa 6-12 Wi-Fi</t>
  </si>
  <si>
    <t>ЭдЭБ04536</t>
  </si>
  <si>
    <t>60 - 120</t>
  </si>
  <si>
    <t>0,1 - 0,15</t>
  </si>
  <si>
    <t>THERMEX Cometa 12-24 Wi-Fi</t>
  </si>
  <si>
    <t>ЭдЭБ04537</t>
  </si>
  <si>
    <t>Покрытие внутреннего бака Биостеклофарфор, двойной "сухой" ТЭН EcoDryHeat в эмалированной защитной колбе, УЗО, быстрый нагрев (2,0 кВт), металлический корпус, механическое управление, низкие теплопотери, гарантия на внутренний бак 5 лет</t>
  </si>
  <si>
    <t>Компактный водонагреватель для размещения над и под раковиной, надежное эмалевое покрытие внутреннего бака, медный ТЭН, оптимальная мощность 1,5 кВт, удобное механическое управление, высокоплотная теплоизоляция Super Foam, 5 лет гарантии на внутренний бак</t>
  </si>
  <si>
    <t>THERMEX T 26 D</t>
  </si>
  <si>
    <t>ЭдЭБ04938</t>
  </si>
  <si>
    <t>400 х 180 х 650</t>
  </si>
  <si>
    <t>RIO</t>
  </si>
  <si>
    <t>TON</t>
  </si>
  <si>
    <t>VETRO</t>
  </si>
  <si>
    <t>AUGA Wi-Fi</t>
  </si>
  <si>
    <t>HOPE</t>
  </si>
  <si>
    <t>Новинка Thermex Vetro</t>
  </si>
  <si>
    <t>Новинка Thermex Ton</t>
  </si>
  <si>
    <t>Новинка Thermex Rio</t>
  </si>
  <si>
    <t>Технология Wi-Fi Motion, электронное управление с дисплеем, три режима нагрева (Eco, Optimal, Turbo), защита от замерзания, энергонезависимая память, увеличенный анод, покрытие бака Биостеклофарфор, УЗО, система самодиагностики, защита от сухого нагрева, функция "Антилегионелла", сделано в России, увеличенная полная гарантия</t>
  </si>
  <si>
    <t>THERMEX Auga 30 V Slim Wi-Fi</t>
  </si>
  <si>
    <t>ЭдЭБ04919</t>
  </si>
  <si>
    <t>THERMEX Auga 50 V Slim Wi-Fi</t>
  </si>
  <si>
    <t>ЭдЭБ04920</t>
  </si>
  <si>
    <t>THERMEX Auga 80 V Wi-Fi</t>
  </si>
  <si>
    <t>ЭдЭБ04921</t>
  </si>
  <si>
    <t>THERMEX Auga 100 V Wi-Fi</t>
  </si>
  <si>
    <t>ЭдЭБ04922</t>
  </si>
  <si>
    <t>365 x 378 x 503</t>
  </si>
  <si>
    <t>Электронное управление с дисплеем, три режима нагрева, защита от замерзания, энергонезависимая память, увеличенный анод, внутренний бак Биостеклофарфор, УЗО, система самодиагностики, защита от сухого нагрева, сделано в России, увеличенная полная гарантия</t>
  </si>
  <si>
    <t>THERMEX Hope 30 V Slim</t>
  </si>
  <si>
    <t>ЭдЭБ04853</t>
  </si>
  <si>
    <t>THERMEX Hope 50 V Slim</t>
  </si>
  <si>
    <t>ЭдЭБ04854</t>
  </si>
  <si>
    <t>THERMEX Hope 80 V</t>
  </si>
  <si>
    <t>ЭдЭБ04856</t>
  </si>
  <si>
    <t>THERMEX Hope 100 V</t>
  </si>
  <si>
    <t>ЭдЭБ04857</t>
  </si>
  <si>
    <t>Гибкий изли в покрытием Soft Touch, Вращение излива на 360 градусов, мгновенный нагрев воды, компактный размер, ТЭН TitaniumHeat, УЗО, защита от перегрева и включения без воды, керамический картридж на 1 000 000 циклов, простое механическое управление, индикация нагрева, оригинальный дизайн, 2 года гарантии</t>
  </si>
  <si>
    <t>THERMEX Ton 3000</t>
  </si>
  <si>
    <t>ЭдЭБ04929</t>
  </si>
  <si>
    <t>90 х 190 х 340</t>
  </si>
  <si>
    <t>THERMEX Rio 3000</t>
  </si>
  <si>
    <t>ЭдЭБ04930</t>
  </si>
  <si>
    <t>165 х 200 х 225</t>
  </si>
  <si>
    <t>Мгновенный нагрев воды, компактный размер, ТЭН TitaniumHeat, простое механическое управление, индикация температуры, керамический картридж на 1 000 000 циклов, вращение излива на 360 градусов, повышенная производительность и энергоэффективность, 2 года гарантии</t>
  </si>
  <si>
    <t>THERMEX Vetro 3500 tap</t>
  </si>
  <si>
    <t>ЭдЭБ04859</t>
  </si>
  <si>
    <t>THERMEX Vetro 3500 shower</t>
  </si>
  <si>
    <t>ЭдЭБ04858</t>
  </si>
  <si>
    <t>THERMEX Vetro 3500 combi</t>
  </si>
  <si>
    <t>ЭдЭБ04860</t>
  </si>
  <si>
    <t>THERMEX Vetro 5500 tap</t>
  </si>
  <si>
    <t>ЭдЭБ04863</t>
  </si>
  <si>
    <t>THERMEX Vetro 5500 shower</t>
  </si>
  <si>
    <t>ЭдЭБ04862</t>
  </si>
  <si>
    <t>THERMEX Vetro 5500 combi</t>
  </si>
  <si>
    <t>ЭдЭБ04861</t>
  </si>
  <si>
    <t>THERMEX Vetro 6500 tap</t>
  </si>
  <si>
    <t>ЭдЭБ04865</t>
  </si>
  <si>
    <t>THERMEX Vetro 6500 shower</t>
  </si>
  <si>
    <t>ЭдЭБ04864</t>
  </si>
  <si>
    <t>THERMEX Vetro 6500 combi</t>
  </si>
  <si>
    <t>ЭдЭБ04866</t>
  </si>
  <si>
    <t>Моментальная подача горячей воды, серия из 3 видов мощности, просто настенный монтаж над раковиной, компактный корпус, многоступенчатая система безопасности, колба из термостойкого пластика и медный нагревательный элемент, различные варианты комплектации</t>
  </si>
  <si>
    <t>Новинка Thermex Top</t>
  </si>
  <si>
    <t>Новинка Thermex Mira</t>
  </si>
  <si>
    <t>MIRROR</t>
  </si>
  <si>
    <t>THERMEX Mirror 30 V</t>
  </si>
  <si>
    <t>ЭдЭБ04825</t>
  </si>
  <si>
    <t>THERMEX Mirror 50 V</t>
  </si>
  <si>
    <t>ЭдЭБ04826</t>
  </si>
  <si>
    <t>THERMEX Mirror 50 H</t>
  </si>
  <si>
    <t>ЭдЭБ04829</t>
  </si>
  <si>
    <t>THERMEX Mirror 80 V</t>
  </si>
  <si>
    <t>ЭдЭБ04827</t>
  </si>
  <si>
    <t>THERMEX Mirror 80 H</t>
  </si>
  <si>
    <t>ЭдЭБ04830</t>
  </si>
  <si>
    <t>THERMEX Mirror 100 V</t>
  </si>
  <si>
    <t>ЭдЭБ04828</t>
  </si>
  <si>
    <t>THERMEX Mirror 100 H</t>
  </si>
  <si>
    <t>ЭдЭБ04831</t>
  </si>
  <si>
    <t>Новинка Thermex Mirror</t>
  </si>
  <si>
    <t>Суперплоская конструкция по технологии Double Tank, внутренний бак Биостеклофарфор, 2 ТЭНа TitaniumHeat, механическое управление, электронный термостат, три режима мощности, высокоплотная теплоизоляция Super Foam, УЗО, 2 увеличенных анода, защита от замерзания NO FROST, система самодиагностики</t>
  </si>
  <si>
    <t>453 x 275 x 587</t>
  </si>
  <si>
    <t>453 x 275 x 870</t>
  </si>
  <si>
    <t>858 x 275 x 472</t>
  </si>
  <si>
    <t>511 x 304 x 1018</t>
  </si>
  <si>
    <t>996 x 304 x 530</t>
  </si>
  <si>
    <t>511 x 304 x 1288</t>
  </si>
  <si>
    <t>1218 x 304 x 576</t>
  </si>
  <si>
    <t>THERMEX Mini 10 O</t>
  </si>
  <si>
    <t>ЭдЭБ04833</t>
  </si>
  <si>
    <t>270 x 310 x 380</t>
  </si>
  <si>
    <t>THERMEX Mini 10 U</t>
  </si>
  <si>
    <t>ЭдЭБ04834</t>
  </si>
  <si>
    <t>THERMEX Mini 15 O</t>
  </si>
  <si>
    <t>ЭдЭБ04835</t>
  </si>
  <si>
    <t>270 х 310 х 465</t>
  </si>
  <si>
    <t>THERMEX Mini 15 U</t>
  </si>
  <si>
    <t>ЭдЭБ04836</t>
  </si>
  <si>
    <t>MINI</t>
  </si>
  <si>
    <t>Новинка Thermex Mini</t>
  </si>
  <si>
    <t>Статус</t>
  </si>
  <si>
    <t xml:space="preserve">Компактный водонагреватель для размещения над и под раковиной, надежное покрытие внутреннего бака Биостеклофарфор, матовый корпус, ТЭН TitaniumHeat, оптимальная мощность 1500 Вт, защита от замерзания, система самодиагностики, удобное механическое управление, высокоплотная теплоизоляция Super Foam, 5 лет гарантия на внутренний бак, 1 год полной гарантии.
</t>
  </si>
  <si>
    <t>Кондиционеры</t>
  </si>
  <si>
    <t>Новинка Thermex Parma</t>
  </si>
  <si>
    <t>Новинка Thermex Sesto</t>
  </si>
  <si>
    <t>©</t>
  </si>
  <si>
    <t>Надежное покрытие внутреннего бака Биостеклофарфор, ТЭН TitaniumHeat, механическое управление, оптимальная мощность 1500 Вт, высокоплотная теплоизоляция, 7 лет гарантии на внутренний бак, оригинальный дизайн корпуса и панели управления, функция ионизации</t>
  </si>
  <si>
    <t>BONO Wi-Fi</t>
  </si>
  <si>
    <t>THERMEX Bono 30 Wi-Fi</t>
  </si>
  <si>
    <t>ЭдЭБ03271</t>
  </si>
  <si>
    <t>THERMEX Bono 50 Wi-Fi</t>
  </si>
  <si>
    <t>ЭдЭБ03272</t>
  </si>
  <si>
    <t>THERMEX Bono 80 Wi-Fi</t>
  </si>
  <si>
    <t>ЭдЭБ03273</t>
  </si>
  <si>
    <t>THERMEX Bono 100 Wi-Fi</t>
  </si>
  <si>
    <t>ЭдЭБ03274</t>
  </si>
  <si>
    <t>Новинка Thermex Bono Wi-Fi</t>
  </si>
  <si>
    <t>2.25 / 1.5 / 0.75</t>
  </si>
  <si>
    <t>3.0 / 2.0 / 1.0</t>
  </si>
  <si>
    <t>Wi-Fi Motion, внутренний бак из нержавеющей стали G.5, универсальный монтаж, три режима мощности, два сухих ТЭНа InoxDryHeat в защитных колбах, Smart-режим, функция энергосбережения, No Frost, функция Anti-Legionella, функция "Память", функция "Отпуск", защита от накипи, встроенный календарь, без замены анода, самодиагностика, УЗО, сенсорная панель, 9 лет гарантии на внутренний бак, таймер</t>
  </si>
  <si>
    <t>510 х 288 х 510</t>
  </si>
  <si>
    <t>510 х 288 х 735</t>
  </si>
  <si>
    <t>510 х 288 х 1070</t>
  </si>
  <si>
    <t>510 х 288 х 1305</t>
  </si>
  <si>
    <t>GOLF</t>
  </si>
  <si>
    <t>Внутренний бак из нержавеющей стали по технологии G.5, ТЭН TitaniumHeat, механическое управление, оптимальная мощность 1500 Вт, защита от замерзания No Frost, система самодиагностики, УЗО, прочный металлический корпус, 7 лет гарантии на внутренний бак, электронный термостат, поддержание точной температуры нагрева</t>
  </si>
  <si>
    <t>THERMEX Golf 10 O</t>
  </si>
  <si>
    <t>ЭдЭБ04838</t>
  </si>
  <si>
    <t>THERMEX Golf 10 U</t>
  </si>
  <si>
    <t>ЭдЭБ04839</t>
  </si>
  <si>
    <t>THERMEX Golf 15 O</t>
  </si>
  <si>
    <t>ЭдЭБ04840</t>
  </si>
  <si>
    <t>THERMEX Golf 15 U</t>
  </si>
  <si>
    <t>ЭдЭБ04841</t>
  </si>
  <si>
    <t>270 x 310 x 465</t>
  </si>
  <si>
    <t>SONNE</t>
  </si>
  <si>
    <t>THERMEX Sonne 12 Wi-Fi (Grey)</t>
  </si>
  <si>
    <t>ЭдЭБ04885</t>
  </si>
  <si>
    <t>20 - 120</t>
  </si>
  <si>
    <t>2 / 4 / 6 / 8 / 10 / 12</t>
  </si>
  <si>
    <t>EDISSON E 20 D (Black)</t>
  </si>
  <si>
    <t>ЭдЭБ05000</t>
  </si>
  <si>
    <t>THERMEX T 20 D (Silver Grey)</t>
  </si>
  <si>
    <t>ЭдЭБ05003</t>
  </si>
  <si>
    <t>THERMEX T 20 D (Black)</t>
  </si>
  <si>
    <t>ЭдЭБ05002</t>
  </si>
  <si>
    <t>Новинка Thermex Sonne 12 Wi-Fi</t>
  </si>
  <si>
    <t>Новинка Thermex T 20 D (Black)</t>
  </si>
  <si>
    <t>Новинка Thermex T 20 D (Silver Grey)</t>
  </si>
  <si>
    <t>Новинка Edisson E 20 D (Black)</t>
  </si>
  <si>
    <t>Новинка Thermex Golf</t>
  </si>
  <si>
    <t>Новинка Thermex Boss 12 Wi-Fi</t>
  </si>
  <si>
    <t>BOSS 12 Wi-Fi</t>
  </si>
  <si>
    <t>THERMEX Boss 12 Wi-Fi (Black)</t>
  </si>
  <si>
    <t>THERMEX Boss 12 Wi-Fi (White)</t>
  </si>
  <si>
    <t>ЭдЭБ04884</t>
  </si>
  <si>
    <t>ЭдЭБ05052</t>
  </si>
  <si>
    <t>THERMEX Dream 30</t>
  </si>
  <si>
    <t>ЭдЭБ03294</t>
  </si>
  <si>
    <t>453 х 263 х 587</t>
  </si>
  <si>
    <t>AKVO</t>
  </si>
  <si>
    <t>ТЭН TitaniumHeat, внутренний бак из нержавеющей стали, сделанный по технологии G.5, 7 лет гарантии на внутренний бак, удобное механическое управление, высокая мощноность - быстрый нагрев, 3 режима мощности 700/1300/2000 Вт, высокоплотная теплоизоляция, УЗО, Сделано в России</t>
  </si>
  <si>
    <t>THERMEX Akvo 30 V Slim</t>
  </si>
  <si>
    <t>ЭдЭБ05139</t>
  </si>
  <si>
    <t>THERMEX Akvo 50 V Slim</t>
  </si>
  <si>
    <t>ЭдЭБ05138</t>
  </si>
  <si>
    <t>THERMEX Akvo 80 V</t>
  </si>
  <si>
    <t>ЭдЭБ05093</t>
  </si>
  <si>
    <t>THERMEX Akvo 100 V</t>
  </si>
  <si>
    <t>ЭдЭБ05094</t>
  </si>
  <si>
    <t>Новинка Thermex Akvo</t>
  </si>
  <si>
    <t>Новинка Thermex Vox</t>
  </si>
  <si>
    <t>Новинка Thermex Granja Wi-Fi</t>
  </si>
  <si>
    <t>Новинка Thermex Youth</t>
  </si>
  <si>
    <t>VOX</t>
  </si>
  <si>
    <t>Оборудование открытого типа: на выходе устанавливаются только аксессуары из комплектации, индикация температуры нагрева, встроенное УЗО, бесступенчатая регулировка мощности, медный ТЭН, компактные размеры, защита от перегрева и включения без воды, механическое управление мощностью, система самодиагностики и сообщения об ошибках</t>
  </si>
  <si>
    <t>THERMEX Vox 4500</t>
  </si>
  <si>
    <t>ЭдЭБ05035</t>
  </si>
  <si>
    <t>THERMEX Vox 5500</t>
  </si>
  <si>
    <t>ЭдЭБ05036</t>
  </si>
  <si>
    <t>155 х 70 х 320</t>
  </si>
  <si>
    <t>Увлажнители</t>
  </si>
  <si>
    <t>Новинка Thermex Njord</t>
  </si>
  <si>
    <t>Новинка Thermex Menta</t>
  </si>
  <si>
    <t>Новинка Termax Ida</t>
  </si>
  <si>
    <t>Эл. полотенцесушители</t>
  </si>
  <si>
    <t>Новинка Thermex Spirit</t>
  </si>
  <si>
    <t>OBERON</t>
  </si>
  <si>
    <t>225 x 105 x 280</t>
  </si>
  <si>
    <t>Встраивается в систему водоснабжения, обслуживает несколько точек водоразбора сразу, моментальная подача воды, сенсорная панель управления, медный ТЭН и медная колба, 3 режима мощности работы, двойная защита от перегрева, включения без воды, 2 года гарантии</t>
  </si>
  <si>
    <t>Thermex Oberon 6000</t>
  </si>
  <si>
    <t>ЭдЭБ04875</t>
  </si>
  <si>
    <t>Thermex Oberon 8000</t>
  </si>
  <si>
    <t>ЭдЭБ04876</t>
  </si>
  <si>
    <t>Новинка Thermex Oberon</t>
  </si>
  <si>
    <t>Новинка Thermex Cadorna</t>
  </si>
  <si>
    <t>Новинка Thermex Kingston E</t>
  </si>
  <si>
    <t>Новинка Thermex Kingston M</t>
  </si>
  <si>
    <t>Новинка Thermex Dolci</t>
  </si>
  <si>
    <t>Новинка Thermex Bellagio</t>
  </si>
  <si>
    <t>Новинка Thermex Portello</t>
  </si>
  <si>
    <t>Новинка Thermex Erba</t>
  </si>
  <si>
    <t>Новинка Thermex V1.5</t>
  </si>
  <si>
    <t>Новинка Thermex Dogma</t>
  </si>
  <si>
    <t>DOGMA</t>
  </si>
  <si>
    <t>TitaniumHeat, суперплоский матовый корпус, G.5, быстрый нагрев, три режима мощности, No frost, УЗО, 7 лет гарантии на внутренний бак, механическое управление, электронный термостат</t>
  </si>
  <si>
    <t>THERMEX Dogma 30 V</t>
  </si>
  <si>
    <t>ЭдЭБ05215</t>
  </si>
  <si>
    <t>THERMEX Dogma 50 V</t>
  </si>
  <si>
    <t>ЭдЭБ05218</t>
  </si>
  <si>
    <t>THERMEX Dogma 80 V</t>
  </si>
  <si>
    <t>ЭдЭБ05219</t>
  </si>
  <si>
    <t>THERMEX Dogma 100 V</t>
  </si>
  <si>
    <t>ЭдЭБ05217</t>
  </si>
  <si>
    <t>Объем (куб.м)</t>
  </si>
  <si>
    <t>5,,7</t>
  </si>
  <si>
    <t>Размеры
Ш *  Г * В (мм)</t>
  </si>
  <si>
    <t>THERMEX Sonne 12 Wi-Fi (White)</t>
  </si>
  <si>
    <t>ЭдЭБ05248</t>
  </si>
  <si>
    <t>Новинка Thermex Sonne 12 Wi-Fi (White)</t>
  </si>
  <si>
    <t>Штри*код</t>
  </si>
  <si>
    <t>Возможность подключения тре**одового клапана, те*нология Wi-Fi Motion, усиленные ТЭНы и теплообменник из нержавеющей стали, латунный датчик протока, однофазное и тре*фазное подключение, тиристорная регулировка мощности, встроенный насос Grundfos, расширительный бак объемом 6 литров, режимы работы: радиаторы и теплый пол, электронное управление, защита от замерзания, система самодиагностики, данные о погоде на улице через интернет, подключение проводного и беспроводного термостата, 2 года гарантии</t>
  </si>
  <si>
    <t>Wi-Fi Motion, 6 вариантов мощности, однофазное и тре*фазное подключение, теплообменник из алюминиево-магниевого сплава, электронное управление, 3 программируемы* режима работы, возможность подключения тре**одового клапана, 2 типа отопления - радиаторы и теплый пол, встроенный насос, расширительный бак 6 литров, защита от замерзания, 4 года гарантии на нагревательный модуль и 2 года полной гарантии, многоступенчатая система безопасности</t>
  </si>
  <si>
    <t>390 * 236 * 600</t>
  </si>
  <si>
    <t>Wi-Fi Motion, 6 вариантов мощности, однофазное и тре*фазное подключение, высокоэффективный теплообменник из алюминиево-магниевого сплава, теплообменник су*ого нагрева для защиты от накипи и коррозии, электронное управление, 3 программируемы* режима нагрева, 2 типа отопления - радиаторы и теплый пол, встроенный насос, встроенный расширительный бак объемом 6 литров, защита от замерзания, 4 года гарантии на нагревательный модуль и 2 года полной гарантии, многоступенчатая система безопасности</t>
  </si>
  <si>
    <t>3 варианта мощности - 3, 6 и 9 кВт, однофазное и тре*фазное подключение, высокоэффективный теплообменник из алюминиево-магниевого сплава, теплообменник су*ого нагрева для защиты от накипи и коррозии, ме*аническое управление, регулировка температуры нагрева до 85 градусов, самодиагностика, 2 года гарантии на теплообменник, площадь отопления до 90 кв.м, возможность подключения проводного термостата</t>
  </si>
  <si>
    <t>280 * 185 * 450</t>
  </si>
  <si>
    <t>Электрические дву*контурные котлы</t>
  </si>
  <si>
    <t>Те*нология Wi-Fi Motion, два независимы* контура нагрева, усиленные ТЭНы и теплообменник из нержавеющей стали, латунный датчик протока, тиристорная регулировка мощности, встроенный насос Grundfos, расширительный бак объемом 8 литров, 5 вариантов мощности - 12, 15, 18, 21 или 24 кВт, площадь отопления до 240 м2, режимы работы: отопление+ГВС; только отопление; только ГВС, электронное управление, защита от замерзания, система самодиагностики, подключение проводного и беспроводного термостата</t>
  </si>
  <si>
    <t>452 * 250 * 710</t>
  </si>
  <si>
    <t>402 * 250 * 660</t>
  </si>
  <si>
    <t>BASIC PRO</t>
  </si>
  <si>
    <t>THERMEX B 20 D Pro</t>
  </si>
  <si>
    <t>ЭдЭБ05377</t>
  </si>
  <si>
    <r>
      <t xml:space="preserve">Теплообменник весом 1,9 кг из </t>
    </r>
    <r>
      <rPr>
        <b/>
        <sz val="8"/>
        <color theme="1"/>
        <rFont val="Arial"/>
        <family val="2"/>
        <charset val="204"/>
      </rPr>
      <t>бескислородной меди</t>
    </r>
    <r>
      <rPr>
        <sz val="8"/>
        <color theme="1"/>
        <rFont val="Arial"/>
        <family val="2"/>
        <charset val="204"/>
      </rPr>
      <t>, дисплей, питание от батареек или Type-C, электронный розжиг горелки, многоступ. система защиты, мех. управление, надежный водогазовый узел, гарантия 2 года.</t>
    </r>
  </si>
  <si>
    <t>Новинка Thermex Basic Pro</t>
  </si>
  <si>
    <t>TION PRO</t>
  </si>
  <si>
    <t>Теплообменник с защитным покрытием, дымоход диаметром 60 мм в комплекте, информативная панель управления, 2 газовых клапана категории "А", турбо-вентилятор, УЗО, гарантия 2 года</t>
  </si>
  <si>
    <t>THERMEX T 20 TD Pro</t>
  </si>
  <si>
    <t>ЭдЭБ05373</t>
  </si>
  <si>
    <t>350 х 180 х 610</t>
  </si>
  <si>
    <t>Новинка Thermex Tion Pro</t>
  </si>
  <si>
    <t>Новинка Thermex Dateo</t>
  </si>
  <si>
    <t>Медный луженый теплообменник весом 2,2 кг, эксклюзивный дизайн , дисплей, электронный розжиг горелки, многоступ. система защиты, мех. управление,  индикация заряда батареи, надежный водогазовый узел, гарантия 2 года.</t>
  </si>
  <si>
    <t>453 х 278 х 559</t>
  </si>
  <si>
    <t>453 х 278 х 835</t>
  </si>
  <si>
    <t>511 х 308 х 971</t>
  </si>
  <si>
    <t>511 х 308 х 1179</t>
  </si>
  <si>
    <t>MINTA</t>
  </si>
  <si>
    <t>THERMEX Minta 30 V</t>
  </si>
  <si>
    <t>THERMEX Minta 50 V</t>
  </si>
  <si>
    <t>THERMEX Minta 80 V</t>
  </si>
  <si>
    <t>THERMEX Minta 100 V</t>
  </si>
  <si>
    <t>1,3 / 2,0</t>
  </si>
  <si>
    <t>300 х 312 х 704</t>
  </si>
  <si>
    <t>365 х 385 х 725</t>
  </si>
  <si>
    <t>410 х 430 х 874</t>
  </si>
  <si>
    <t>410 х 430 х 1033</t>
  </si>
  <si>
    <t>ЭдЭБ05211</t>
  </si>
  <si>
    <t>ЭдЭБ05212</t>
  </si>
  <si>
    <t>ЭдЭБ05213</t>
  </si>
  <si>
    <t>ЭдЭБ05214</t>
  </si>
  <si>
    <t>Внутренний бак с покрытием Биостеклофарфор, двойной сухой ТЭН InoxDryHeat, сенсорная панель управления, быстрый нагрев - мощность 2000 Вт, высокая теплоизоляция - низкие теплопотери,УЗО, 5 лет гарантии на внутренний бак, 1 год полной гарантии</t>
  </si>
  <si>
    <t xml:space="preserve">Новинка Thermex Minta </t>
  </si>
  <si>
    <t>LIGA PRO</t>
  </si>
  <si>
    <t>THERMEX Liga 30 v (pro)</t>
  </si>
  <si>
    <t>THERMEX Liga 50 v (pro)</t>
  </si>
  <si>
    <t>THERMEX Liga 80 v (pro)</t>
  </si>
  <si>
    <t>THERMEX Liga 100 v (pro)</t>
  </si>
  <si>
    <t xml:space="preserve">0,75 / 1,5 </t>
  </si>
  <si>
    <t>0,8 / 1,2 / 2</t>
  </si>
  <si>
    <t>514 х 306 х 1018</t>
  </si>
  <si>
    <t>514 х 306 х 1228</t>
  </si>
  <si>
    <t>ЭдЭБ04843</t>
  </si>
  <si>
    <t>ЭдЭБ04844</t>
  </si>
  <si>
    <t>ЭдЭБ04845</t>
  </si>
  <si>
    <t>ЭдЭБ04846</t>
  </si>
  <si>
    <t>Сухой нагревательный элемент InoxDryHeat, электромеханическое управление, конструкция по технологии Double Tank, внутренний бак из нержавеющей стали G.5, 3 режима мощности, высокоплотная теплоизоляция Super Foam, УЗО, 7 лет гарантии на внутрениий бак, No Frost</t>
  </si>
  <si>
    <t>Новинка Thermex Liga (pro)</t>
  </si>
  <si>
    <t>Новинка Thermex Nero</t>
  </si>
  <si>
    <t>Новинка Thermex Manana</t>
  </si>
  <si>
    <t>Новинка Thermex Varenna M</t>
  </si>
  <si>
    <t>Новинка Thermex Forma M</t>
  </si>
  <si>
    <t>Новинка Thermex Forma E</t>
  </si>
  <si>
    <r>
      <t xml:space="preserve">THERMEX Olympic </t>
    </r>
    <r>
      <rPr>
        <sz val="12"/>
        <color rgb="FF000000"/>
        <rFont val="Arial"/>
        <family val="2"/>
        <charset val="204"/>
      </rPr>
      <t>30</t>
    </r>
  </si>
  <si>
    <r>
      <t>THERMEX Olympic</t>
    </r>
    <r>
      <rPr>
        <sz val="12"/>
        <color rgb="FF000000"/>
        <rFont val="Arial"/>
        <family val="2"/>
        <charset val="204"/>
      </rPr>
      <t xml:space="preserve"> 50</t>
    </r>
  </si>
  <si>
    <r>
      <t>THERMEX Olympic</t>
    </r>
    <r>
      <rPr>
        <sz val="12"/>
        <color rgb="FF000000"/>
        <rFont val="Arial"/>
        <family val="2"/>
        <charset val="204"/>
      </rPr>
      <t xml:space="preserve"> 80</t>
    </r>
  </si>
  <si>
    <r>
      <t>THERMEX Olympic</t>
    </r>
    <r>
      <rPr>
        <sz val="12"/>
        <color rgb="FF000000"/>
        <rFont val="Arial"/>
        <family val="2"/>
        <charset val="204"/>
      </rPr>
      <t xml:space="preserve"> 100</t>
    </r>
  </si>
  <si>
    <t>ЭдЭБ04848</t>
  </si>
  <si>
    <t>ЭдЭБ04849</t>
  </si>
  <si>
    <t>ЭдЭБ04850</t>
  </si>
  <si>
    <t>ЭдЭБ04851</t>
  </si>
  <si>
    <t>623 х 250 х 434</t>
  </si>
  <si>
    <t>910 х 250 х 434</t>
  </si>
  <si>
    <t>1010 х 290 х 514</t>
  </si>
  <si>
    <t>1210 х 290 х 514</t>
  </si>
  <si>
    <t xml:space="preserve">Покрытие внутреннего бака БИОстеклофарфор, Суперплоская конструкция по технологии Double Tank с матовым корпусом, Инфракрасный нагревательный элемент WaveDryHeat, Электронное управление, Универсальный монтаж: вертикальное и горизонтальное размещение, Высокая мощность: 2000 Вт для объема 50, 80 и 100 литров, 1500 для 30 литров, Super Foam: высокоплотная теплоизоляция — низкие теплопотери,  УЗО — надежная защита от поражения током, Защита от замерзания NO FROST, Защита от сухого нагрева, Система самодиагностики: сообщения об ошибках
</t>
  </si>
  <si>
    <t>OLYMPIC</t>
  </si>
  <si>
    <t>Фикс. цена</t>
  </si>
  <si>
    <t>KREDO</t>
  </si>
  <si>
    <t>470 x 470 x 1279</t>
  </si>
  <si>
    <t>THERMEX Kredo 150 F</t>
  </si>
  <si>
    <t>ЭдЭБ04663</t>
  </si>
  <si>
    <t>THERMEX Kredo 200 F</t>
  </si>
  <si>
    <t>ЭдЭБ04665</t>
  </si>
  <si>
    <t>THERMEX Kredo 300 F</t>
  </si>
  <si>
    <t>ЭдЭБ04666</t>
  </si>
  <si>
    <t>Надежный теплообменник косвенного нагрева, высокая скорость нагрева за счет мощности теплообменника, надежный внутренний бак с покрытием Биостеклофарфор, прочный металлический корпус, устойчивый к повреждениям, высокоплотная теплоизоляция Super Foam для сокращения теплопотерь, предохранительный клапан и группа безопасности для защиты от
избыточного давления в комплекте, патрубок рециркуляции для эффективного нагрева,7 лет гарантии на внутренний бак.</t>
  </si>
  <si>
    <t>Новинка Thermex Monsa</t>
  </si>
  <si>
    <t>Новинка Thermex Genova Wi-Fi</t>
  </si>
  <si>
    <t>Новинка Thermex Ventola</t>
  </si>
  <si>
    <t>Новинка Thermex Piola</t>
  </si>
  <si>
    <t>Новинка Thermex Lecco</t>
  </si>
  <si>
    <t>Новинка Thermex Kredo</t>
  </si>
  <si>
    <t>Акция КЭВН</t>
  </si>
  <si>
    <t>Акция Hope и Auga Wi-Fi</t>
  </si>
  <si>
    <t>530 х 530 х 1320</t>
  </si>
  <si>
    <t>630 х 630 х 1360</t>
  </si>
  <si>
    <t>520 х 520 х 1084</t>
  </si>
  <si>
    <t>520 х 520 х 1365</t>
  </si>
  <si>
    <t>520 х 520 х 1604</t>
  </si>
  <si>
    <t>520 х 520 х 1864</t>
  </si>
  <si>
    <t>Мощность
Тепл-к (кВт)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</si>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</sst>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-;\-* #,##0.00_-;_-* &quot;-&quot;??_-;_-@_-"/>
    <numFmt numFmtId="165" formatCode="_-* #,##0.00&quot;р.&quot;_-;\-* #,##0.00&quot;р.&quot;_-;_-* &quot;-&quot;??&quot;р.&quot;_-;_-@_-"/>
    <numFmt numFmtId="166" formatCode="_-* #,##0&quot;р.&quot;_-;\-* #,##0&quot;р.&quot;_-;_-* &quot;-&quot;??&quot;р.&quot;_-;_-@_-"/>
    <numFmt numFmtId="167" formatCode="#,##0_ ;[Red]\-#,##0\ "/>
    <numFmt numFmtId="168" formatCode="0.0"/>
    <numFmt numFmtId="169" formatCode="_-* #,##0\ _₽_-;\-* #,##0\ _₽_-;_-* &quot;-&quot;??\ _₽_-;_-@_-"/>
    <numFmt numFmtId="170" formatCode="_-* #,##0.00\ _р_._-;\-* #,##0.00\ _р_._-;_-* &quot;-&quot;??\ _р_._-;_-@_-"/>
    <numFmt numFmtId="171" formatCode="0.0%"/>
  </numFmts>
  <fonts count="7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14"/>
      <name val="Arial"/>
      <family val="2"/>
      <charset val="204"/>
    </font>
    <font>
      <b/>
      <sz val="12"/>
      <color theme="1" tint="0.14999847407452621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9"/>
      <color theme="1" tint="0.1499984740745262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20"/>
      <name val="Arial"/>
      <family val="2"/>
      <charset val="204"/>
    </font>
    <font>
      <b/>
      <sz val="10"/>
      <color rgb="FF333F50"/>
      <name val="Arial"/>
      <family val="2"/>
      <charset val="204"/>
    </font>
    <font>
      <b/>
      <sz val="9"/>
      <name val="Arial"/>
      <family val="2"/>
      <charset val="204"/>
    </font>
    <font>
      <sz val="8"/>
      <color theme="1"/>
      <name val="Arial"/>
      <family val="2"/>
      <charset val="204"/>
    </font>
    <font>
      <b/>
      <sz val="9"/>
      <name val="Arial Narrow"/>
      <family val="2"/>
      <charset val="204"/>
    </font>
    <font>
      <b/>
      <sz val="12"/>
      <color rgb="FFC00000"/>
      <name val="Arial"/>
      <family val="2"/>
      <charset val="204"/>
    </font>
    <font>
      <b/>
      <sz val="26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sz val="22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11"/>
      <name val="Calibri"/>
      <family val="2"/>
      <charset val="204"/>
    </font>
    <font>
      <b/>
      <sz val="16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sz val="11"/>
      <color theme="1" tint="0.14999847407452621"/>
      <name val="Arial"/>
      <family val="2"/>
      <charset val="204"/>
    </font>
    <font>
      <sz val="8"/>
      <color theme="1"/>
      <name val="Calibri"/>
      <family val="2"/>
      <charset val="204"/>
    </font>
    <font>
      <b/>
      <sz val="10"/>
      <color theme="1" tint="0.1499984740745262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4"/>
      <color indexed="54"/>
      <name val="Arial"/>
      <family val="1"/>
      <charset val="204"/>
    </font>
    <font>
      <sz val="11"/>
      <color theme="1"/>
      <name val="Calibri"/>
      <family val="2"/>
      <scheme val="minor"/>
    </font>
    <font>
      <sz val="10"/>
      <color indexed="54"/>
      <name val="Arial"/>
      <family val="1"/>
      <charset val="204"/>
    </font>
    <font>
      <b/>
      <u/>
      <sz val="14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theme="1" tint="4.9989318521683403E-2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b/>
      <u/>
      <sz val="11"/>
      <color theme="10"/>
      <name val="Calibri"/>
      <family val="2"/>
      <charset val="204"/>
      <scheme val="minor"/>
    </font>
    <font>
      <b/>
      <sz val="8"/>
      <color theme="1"/>
      <name val="Arial"/>
      <family val="2"/>
      <charset val="204"/>
    </font>
    <font>
      <b/>
      <sz val="2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theme="0"/>
      </patternFill>
    </fill>
  </fills>
  <borders count="3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</borders>
  <cellStyleXfs count="455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9" fontId="8" fillId="3" borderId="0">
      <alignment horizontal="center" vertical="center" wrapText="1"/>
      <protection locked="0"/>
    </xf>
    <xf numFmtId="0" fontId="10" fillId="0" borderId="1">
      <alignment horizontal="center" vertical="center" wrapText="1"/>
      <protection locked="0"/>
    </xf>
    <xf numFmtId="0" fontId="2" fillId="0" borderId="0"/>
    <xf numFmtId="0" fontId="10" fillId="0" borderId="1">
      <alignment horizontal="left" vertical="center" wrapText="1"/>
      <protection locked="0"/>
    </xf>
    <xf numFmtId="0" fontId="13" fillId="0" borderId="1">
      <alignment horizontal="center" vertical="center" wrapText="1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6" applyNumberFormat="0" applyAlignment="0" applyProtection="0"/>
    <xf numFmtId="0" fontId="29" fillId="10" borderId="7" applyNumberFormat="0" applyAlignment="0" applyProtection="0"/>
    <xf numFmtId="0" fontId="30" fillId="10" borderId="6" applyNumberFormat="0" applyAlignment="0" applyProtection="0"/>
    <xf numFmtId="0" fontId="31" fillId="0" borderId="8" applyNumberFormat="0" applyFill="0" applyAlignment="0" applyProtection="0"/>
    <xf numFmtId="0" fontId="32" fillId="11" borderId="9" applyNumberFormat="0" applyAlignment="0" applyProtection="0"/>
    <xf numFmtId="0" fontId="1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11" applyNumberFormat="0" applyFill="0" applyAlignment="0" applyProtection="0"/>
    <xf numFmtId="0" fontId="34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4" fillId="36" borderId="0" applyNumberFormat="0" applyBorder="0" applyAlignment="0" applyProtection="0"/>
    <xf numFmtId="0" fontId="35" fillId="0" borderId="0"/>
    <xf numFmtId="0" fontId="1" fillId="0" borderId="0"/>
    <xf numFmtId="0" fontId="36" fillId="0" borderId="0"/>
    <xf numFmtId="0" fontId="36" fillId="0" borderId="0"/>
    <xf numFmtId="0" fontId="37" fillId="0" borderId="0"/>
    <xf numFmtId="0" fontId="1" fillId="0" borderId="0"/>
    <xf numFmtId="0" fontId="38" fillId="0" borderId="0" applyNumberFormat="0" applyFill="0" applyBorder="0" applyAlignment="0" applyProtection="0"/>
    <xf numFmtId="0" fontId="1" fillId="12" borderId="10" applyNumberFormat="0" applyFont="0" applyAlignment="0" applyProtection="0"/>
    <xf numFmtId="0" fontId="1" fillId="0" borderId="0"/>
    <xf numFmtId="0" fontId="36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170" fontId="36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0" applyNumberFormat="0" applyFont="0" applyAlignment="0" applyProtection="0"/>
    <xf numFmtId="0" fontId="1" fillId="0" borderId="0"/>
    <xf numFmtId="0" fontId="3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95">
    <xf numFmtId="0" fontId="0" fillId="0" borderId="0" xfId="0"/>
    <xf numFmtId="0" fontId="3" fillId="0" borderId="0" xfId="2" applyFont="1" applyAlignment="1">
      <alignment horizontal="left" vertical="center"/>
    </xf>
    <xf numFmtId="0" fontId="3" fillId="2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Border="1" applyAlignment="1" applyProtection="1">
      <alignment horizontal="left" vertical="center"/>
    </xf>
    <xf numFmtId="0" fontId="3" fillId="0" borderId="0" xfId="2" applyFont="1" applyAlignment="1" applyProtection="1">
      <alignment horizontal="left" vertical="center"/>
    </xf>
    <xf numFmtId="0" fontId="4" fillId="0" borderId="0" xfId="2" applyFont="1" applyAlignment="1" applyProtection="1">
      <alignment horizontal="left" vertical="center"/>
    </xf>
    <xf numFmtId="0" fontId="5" fillId="0" borderId="0" xfId="2" applyFont="1" applyFill="1" applyAlignment="1" applyProtection="1">
      <alignment horizontal="left" vertical="center" wrapText="1"/>
    </xf>
    <xf numFmtId="166" fontId="5" fillId="0" borderId="0" xfId="3" applyNumberFormat="1" applyFont="1" applyAlignment="1" applyProtection="1">
      <alignment horizontal="left" vertical="center"/>
    </xf>
    <xf numFmtId="166" fontId="5" fillId="0" borderId="0" xfId="3" applyNumberFormat="1" applyFont="1" applyFill="1" applyAlignment="1" applyProtection="1">
      <alignment horizontal="left" vertical="center"/>
    </xf>
    <xf numFmtId="0" fontId="3" fillId="2" borderId="0" xfId="2" applyFont="1" applyFill="1" applyBorder="1" applyAlignment="1" applyProtection="1">
      <alignment vertical="center"/>
    </xf>
    <xf numFmtId="4" fontId="6" fillId="0" borderId="0" xfId="2" applyNumberFormat="1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4" fontId="6" fillId="2" borderId="0" xfId="2" applyNumberFormat="1" applyFont="1" applyFill="1" applyAlignment="1" applyProtection="1">
      <alignment horizontal="center" vertical="center"/>
      <protection locked="0"/>
    </xf>
    <xf numFmtId="49" fontId="6" fillId="0" borderId="0" xfId="6" applyNumberFormat="1" applyFont="1" applyFill="1" applyBorder="1" applyAlignment="1" applyProtection="1">
      <alignment vertical="center" wrapText="1"/>
      <protection locked="0"/>
    </xf>
    <xf numFmtId="0" fontId="7" fillId="0" borderId="0" xfId="7" applyFont="1" applyFill="1" applyBorder="1" applyAlignment="1" applyProtection="1">
      <alignment horizontal="left" vertical="center" wrapText="1" indent="1"/>
      <protection locked="0"/>
    </xf>
    <xf numFmtId="4" fontId="9" fillId="0" borderId="0" xfId="2" applyNumberFormat="1" applyFont="1" applyAlignment="1" applyProtection="1">
      <alignment horizontal="center" vertical="center"/>
      <protection locked="0"/>
    </xf>
    <xf numFmtId="4" fontId="9" fillId="0" borderId="0" xfId="2" applyNumberFormat="1" applyFont="1" applyFill="1" applyBorder="1" applyAlignment="1" applyProtection="1">
      <alignment horizontal="center" vertical="center"/>
      <protection locked="0"/>
    </xf>
    <xf numFmtId="167" fontId="9" fillId="0" borderId="0" xfId="2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4" applyFont="1" applyFill="1" applyBorder="1" applyAlignment="1" applyProtection="1">
      <alignment vertical="center" wrapText="1"/>
    </xf>
    <xf numFmtId="0" fontId="3" fillId="0" borderId="0" xfId="2" applyFont="1" applyFill="1" applyBorder="1" applyAlignment="1">
      <alignment horizontal="left" vertical="center"/>
    </xf>
    <xf numFmtId="0" fontId="0" fillId="0" borderId="0" xfId="0" applyFill="1"/>
    <xf numFmtId="3" fontId="12" fillId="0" borderId="0" xfId="5" applyNumberFormat="1" applyFont="1" applyFill="1" applyBorder="1" applyAlignment="1" applyProtection="1">
      <alignment horizontal="center" vertical="top"/>
      <protection locked="0"/>
    </xf>
    <xf numFmtId="4" fontId="12" fillId="2" borderId="0" xfId="2" applyNumberFormat="1" applyFont="1" applyFill="1" applyAlignment="1" applyProtection="1">
      <alignment horizontal="center" vertical="center"/>
      <protection locked="0"/>
    </xf>
    <xf numFmtId="0" fontId="11" fillId="0" borderId="0" xfId="2" applyFont="1" applyBorder="1" applyAlignment="1" applyProtection="1">
      <alignment horizontal="right" vertical="center"/>
    </xf>
    <xf numFmtId="0" fontId="11" fillId="0" borderId="0" xfId="2" applyFont="1" applyAlignment="1" applyProtection="1">
      <alignment horizontal="right" vertical="center"/>
    </xf>
    <xf numFmtId="166" fontId="11" fillId="0" borderId="0" xfId="3" applyNumberFormat="1" applyFont="1" applyAlignment="1" applyProtection="1">
      <alignment horizontal="right" vertical="center"/>
    </xf>
    <xf numFmtId="166" fontId="11" fillId="0" borderId="0" xfId="3" applyNumberFormat="1" applyFont="1" applyFill="1" applyAlignment="1" applyProtection="1">
      <alignment horizontal="right" vertical="center"/>
      <protection locked="0"/>
    </xf>
    <xf numFmtId="4" fontId="11" fillId="0" borderId="0" xfId="2" applyNumberFormat="1" applyFont="1" applyAlignment="1" applyProtection="1">
      <alignment horizontal="right" vertical="center"/>
      <protection locked="0"/>
    </xf>
    <xf numFmtId="0" fontId="11" fillId="0" borderId="0" xfId="2" applyFont="1" applyAlignment="1">
      <alignment horizontal="right" vertical="center"/>
    </xf>
    <xf numFmtId="4" fontId="12" fillId="2" borderId="0" xfId="2" applyNumberFormat="1" applyFont="1" applyFill="1" applyBorder="1" applyAlignment="1" applyProtection="1">
      <alignment horizontal="center" vertical="center"/>
      <protection locked="0"/>
    </xf>
    <xf numFmtId="0" fontId="3" fillId="0" borderId="0" xfId="2" applyFont="1" applyAlignment="1">
      <alignment horizontal="left" vertical="center" wrapText="1"/>
    </xf>
    <xf numFmtId="0" fontId="42" fillId="0" borderId="0" xfId="0" applyFont="1" applyAlignment="1">
      <alignment horizontal="right" vertical="center"/>
    </xf>
    <xf numFmtId="0" fontId="3" fillId="0" borderId="0" xfId="2" applyFont="1" applyBorder="1" applyAlignment="1" applyProtection="1">
      <alignment horizontal="left" vertical="top"/>
    </xf>
    <xf numFmtId="166" fontId="20" fillId="0" borderId="0" xfId="3" applyNumberFormat="1" applyFont="1" applyFill="1" applyAlignment="1" applyProtection="1">
      <alignment horizontal="left" vertical="top"/>
      <protection locked="0"/>
    </xf>
    <xf numFmtId="4" fontId="6" fillId="0" borderId="0" xfId="2" applyNumberFormat="1" applyFont="1" applyAlignment="1" applyProtection="1">
      <alignment horizontal="center" vertical="top"/>
      <protection locked="0"/>
    </xf>
    <xf numFmtId="0" fontId="3" fillId="0" borderId="0" xfId="2" applyFont="1" applyAlignment="1">
      <alignment horizontal="left" vertical="top"/>
    </xf>
    <xf numFmtId="0" fontId="15" fillId="0" borderId="0" xfId="2" applyFont="1" applyAlignment="1" applyProtection="1">
      <alignment horizontal="left" vertical="center"/>
    </xf>
    <xf numFmtId="49" fontId="43" fillId="0" borderId="0" xfId="4" applyFont="1" applyFill="1" applyBorder="1" applyAlignment="1" applyProtection="1">
      <alignment horizontal="left" vertical="center" wrapText="1"/>
    </xf>
    <xf numFmtId="3" fontId="21" fillId="2" borderId="0" xfId="5" applyNumberFormat="1" applyFont="1" applyFill="1" applyBorder="1" applyAlignment="1" applyProtection="1">
      <alignment horizontal="left" vertical="center" wrapText="1"/>
    </xf>
    <xf numFmtId="166" fontId="45" fillId="0" borderId="0" xfId="3" applyNumberFormat="1" applyFont="1" applyAlignment="1" applyProtection="1">
      <alignment horizontal="left" vertical="center"/>
    </xf>
    <xf numFmtId="0" fontId="5" fillId="0" borderId="0" xfId="2" applyFont="1" applyBorder="1" applyAlignment="1" applyProtection="1">
      <alignment horizontal="left" vertical="center"/>
    </xf>
    <xf numFmtId="167" fontId="48" fillId="0" borderId="16" xfId="2" applyNumberFormat="1" applyFont="1" applyFill="1" applyBorder="1" applyAlignment="1" applyProtection="1">
      <alignment horizontal="center" vertical="center" wrapText="1"/>
    </xf>
    <xf numFmtId="167" fontId="5" fillId="0" borderId="0" xfId="2" applyNumberFormat="1" applyFont="1" applyFill="1" applyBorder="1" applyAlignment="1" applyProtection="1">
      <alignment horizontal="left" vertical="center" wrapText="1"/>
    </xf>
    <xf numFmtId="49" fontId="5" fillId="0" borderId="0" xfId="4" applyFont="1" applyFill="1" applyBorder="1" applyAlignment="1" applyProtection="1">
      <alignment horizontal="left" vertical="center" wrapText="1" indent="3"/>
    </xf>
    <xf numFmtId="167" fontId="48" fillId="0" borderId="20" xfId="2" applyNumberFormat="1" applyFont="1" applyFill="1" applyBorder="1" applyAlignment="1" applyProtection="1">
      <alignment horizontal="center" vertical="center" wrapText="1"/>
    </xf>
    <xf numFmtId="166" fontId="11" fillId="0" borderId="0" xfId="3" applyNumberFormat="1" applyFont="1" applyAlignment="1" applyProtection="1">
      <alignment horizontal="left" vertical="center"/>
    </xf>
    <xf numFmtId="49" fontId="3" fillId="0" borderId="19" xfId="4" applyFont="1" applyFill="1" applyBorder="1" applyAlignment="1" applyProtection="1">
      <alignment horizontal="center" vertical="center" wrapText="1"/>
    </xf>
    <xf numFmtId="167" fontId="13" fillId="0" borderId="13" xfId="7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167" fontId="14" fillId="0" borderId="13" xfId="7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2" fillId="2" borderId="0" xfId="2" applyFont="1" applyFill="1" applyBorder="1" applyAlignment="1" applyProtection="1">
      <alignment horizontal="left" vertical="center"/>
    </xf>
    <xf numFmtId="0" fontId="12" fillId="0" borderId="0" xfId="2" applyFont="1" applyAlignment="1">
      <alignment horizontal="left" vertical="center"/>
    </xf>
    <xf numFmtId="14" fontId="41" fillId="2" borderId="0" xfId="2" applyNumberFormat="1" applyFont="1" applyFill="1" applyBorder="1" applyAlignment="1" applyProtection="1">
      <alignment horizontal="left" vertical="center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14" fillId="0" borderId="13" xfId="8" applyFont="1" applyFill="1" applyBorder="1" applyAlignment="1" applyProtection="1">
      <alignment horizontal="left" vertical="center" wrapText="1"/>
    </xf>
    <xf numFmtId="0" fontId="3" fillId="0" borderId="2" xfId="2" applyFont="1" applyBorder="1" applyAlignment="1" applyProtection="1">
      <alignment horizontal="left" vertical="center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167" fontId="14" fillId="0" borderId="23" xfId="7" applyNumberFormat="1" applyFont="1" applyFill="1" applyBorder="1" applyAlignment="1" applyProtection="1">
      <alignment horizontal="left" vertical="center" wrapText="1"/>
    </xf>
    <xf numFmtId="0" fontId="3" fillId="2" borderId="12" xfId="2" applyFont="1" applyFill="1" applyBorder="1" applyAlignment="1" applyProtection="1">
      <alignment vertical="center"/>
    </xf>
    <xf numFmtId="49" fontId="49" fillId="0" borderId="22" xfId="4" applyFont="1" applyFill="1" applyBorder="1" applyAlignment="1" applyProtection="1">
      <alignment vertical="center"/>
    </xf>
    <xf numFmtId="49" fontId="5" fillId="0" borderId="21" xfId="6" applyNumberFormat="1" applyFont="1" applyFill="1" applyBorder="1" applyAlignment="1" applyProtection="1">
      <alignment vertical="center" wrapText="1"/>
    </xf>
    <xf numFmtId="14" fontId="41" fillId="2" borderId="12" xfId="2" applyNumberFormat="1" applyFont="1" applyFill="1" applyBorder="1" applyAlignment="1" applyProtection="1">
      <alignment vertical="center"/>
    </xf>
    <xf numFmtId="14" fontId="41" fillId="2" borderId="0" xfId="2" applyNumberFormat="1" applyFont="1" applyFill="1" applyBorder="1" applyAlignment="1" applyProtection="1">
      <alignment vertical="center"/>
    </xf>
    <xf numFmtId="44" fontId="3" fillId="2" borderId="0" xfId="2" applyNumberFormat="1" applyFont="1" applyFill="1" applyBorder="1" applyAlignment="1" applyProtection="1">
      <alignment vertical="center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3" fontId="13" fillId="0" borderId="13" xfId="8" applyNumberFormat="1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49" fontId="49" fillId="0" borderId="22" xfId="4" applyFont="1" applyFill="1" applyBorder="1" applyAlignment="1" applyProtection="1">
      <alignment horizontal="left" vertical="center"/>
    </xf>
    <xf numFmtId="0" fontId="3" fillId="2" borderId="14" xfId="2" applyFont="1" applyFill="1" applyBorder="1" applyAlignment="1" applyProtection="1">
      <alignment vertical="center"/>
    </xf>
    <xf numFmtId="49" fontId="50" fillId="0" borderId="22" xfId="4" applyFont="1" applyFill="1" applyBorder="1" applyAlignment="1" applyProtection="1">
      <alignment vertical="center"/>
    </xf>
    <xf numFmtId="49" fontId="50" fillId="0" borderId="22" xfId="4" applyFont="1" applyFill="1" applyBorder="1" applyAlignment="1" applyProtection="1">
      <alignment horizontal="left" vertical="center"/>
    </xf>
    <xf numFmtId="167" fontId="14" fillId="0" borderId="25" xfId="7" applyNumberFormat="1" applyFont="1" applyFill="1" applyBorder="1" applyAlignment="1" applyProtection="1">
      <alignment horizontal="left" vertical="center" wrapText="1"/>
    </xf>
    <xf numFmtId="167" fontId="14" fillId="5" borderId="13" xfId="2" applyNumberFormat="1" applyFont="1" applyFill="1" applyBorder="1" applyAlignment="1" applyProtection="1">
      <alignment horizontal="left" vertical="center" wrapText="1"/>
    </xf>
    <xf numFmtId="167" fontId="46" fillId="5" borderId="13" xfId="8" applyNumberFormat="1" applyFont="1" applyFill="1" applyBorder="1" applyAlignment="1" applyProtection="1">
      <alignment horizontal="left" vertical="center" wrapText="1"/>
    </xf>
    <xf numFmtId="167" fontId="14" fillId="5" borderId="23" xfId="2" applyNumberFormat="1" applyFont="1" applyFill="1" applyBorder="1" applyAlignment="1" applyProtection="1">
      <alignment horizontal="left" vertical="center" wrapText="1"/>
    </xf>
    <xf numFmtId="167" fontId="46" fillId="5" borderId="23" xfId="8" applyNumberFormat="1" applyFont="1" applyFill="1" applyBorder="1" applyAlignment="1" applyProtection="1">
      <alignment horizontal="left" vertical="center" wrapText="1"/>
    </xf>
    <xf numFmtId="49" fontId="52" fillId="0" borderId="21" xfId="6" applyNumberFormat="1" applyFont="1" applyFill="1" applyBorder="1" applyAlignment="1" applyProtection="1">
      <alignment vertical="center"/>
    </xf>
    <xf numFmtId="14" fontId="41" fillId="2" borderId="27" xfId="2" applyNumberFormat="1" applyFont="1" applyFill="1" applyBorder="1" applyAlignment="1" applyProtection="1">
      <alignment horizontal="left" vertical="center"/>
    </xf>
    <xf numFmtId="14" fontId="41" fillId="2" borderId="27" xfId="2" applyNumberFormat="1" applyFont="1" applyFill="1" applyBorder="1" applyAlignment="1" applyProtection="1">
      <alignment vertical="center"/>
    </xf>
    <xf numFmtId="14" fontId="41" fillId="2" borderId="24" xfId="2" applyNumberFormat="1" applyFont="1" applyFill="1" applyBorder="1" applyAlignment="1" applyProtection="1">
      <alignment vertical="center"/>
    </xf>
    <xf numFmtId="0" fontId="5" fillId="0" borderId="0" xfId="2" applyFont="1" applyFill="1" applyBorder="1" applyAlignment="1" applyProtection="1">
      <alignment horizontal="left" vertical="center" wrapText="1"/>
    </xf>
    <xf numFmtId="0" fontId="53" fillId="0" borderId="0" xfId="2" applyFont="1" applyAlignment="1" applyProtection="1">
      <alignment horizontal="left"/>
    </xf>
    <xf numFmtId="0" fontId="54" fillId="0" borderId="0" xfId="2" applyFont="1" applyAlignment="1" applyProtection="1">
      <alignment horizontal="right" vertical="center"/>
    </xf>
    <xf numFmtId="14" fontId="53" fillId="0" borderId="0" xfId="2" applyNumberFormat="1" applyFont="1" applyAlignment="1" applyProtection="1">
      <alignment horizontal="left"/>
    </xf>
    <xf numFmtId="14" fontId="7" fillId="0" borderId="0" xfId="2" applyNumberFormat="1" applyFont="1" applyAlignment="1" applyProtection="1">
      <alignment horizontal="left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167" fontId="12" fillId="37" borderId="13" xfId="8" applyNumberFormat="1" applyFont="1" applyFill="1" applyBorder="1" applyAlignment="1" applyProtection="1">
      <alignment horizontal="left" vertical="center" wrapText="1"/>
    </xf>
    <xf numFmtId="167" fontId="12" fillId="37" borderId="23" xfId="8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14" fontId="41" fillId="2" borderId="24" xfId="2" applyNumberFormat="1" applyFont="1" applyFill="1" applyBorder="1" applyAlignment="1" applyProtection="1">
      <alignment horizontal="left" vertical="center"/>
    </xf>
    <xf numFmtId="0" fontId="3" fillId="0" borderId="24" xfId="2" applyFont="1" applyBorder="1" applyAlignment="1" applyProtection="1">
      <alignment horizontal="left" vertical="center"/>
    </xf>
    <xf numFmtId="0" fontId="39" fillId="0" borderId="0" xfId="431" applyFill="1"/>
    <xf numFmtId="0" fontId="3" fillId="0" borderId="0" xfId="2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right"/>
    </xf>
    <xf numFmtId="0" fontId="16" fillId="0" borderId="0" xfId="0" applyFont="1" applyFill="1"/>
    <xf numFmtId="0" fontId="6" fillId="0" borderId="0" xfId="2" applyFont="1" applyAlignment="1" applyProtection="1">
      <alignment vertical="center"/>
    </xf>
    <xf numFmtId="0" fontId="47" fillId="0" borderId="0" xfId="2" applyFont="1" applyAlignment="1" applyProtection="1"/>
    <xf numFmtId="0" fontId="7" fillId="0" borderId="0" xfId="2" applyFont="1" applyAlignment="1" applyProtection="1">
      <alignment horizontal="left"/>
    </xf>
    <xf numFmtId="0" fontId="55" fillId="0" borderId="0" xfId="2" applyFont="1" applyAlignment="1" applyProtection="1">
      <alignment horizontal="left"/>
    </xf>
    <xf numFmtId="0" fontId="56" fillId="0" borderId="0" xfId="2" applyFont="1" applyAlignment="1" applyProtection="1">
      <alignment horizontal="left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8" fillId="0" borderId="0" xfId="0" applyNumberFormat="1" applyFont="1" applyAlignment="1">
      <alignment horizontal="center" vertical="center"/>
    </xf>
    <xf numFmtId="0" fontId="0" fillId="0" borderId="0" xfId="0" applyNumberFormat="1"/>
    <xf numFmtId="171" fontId="0" fillId="0" borderId="16" xfId="0" applyNumberFormat="1" applyFill="1" applyBorder="1"/>
    <xf numFmtId="171" fontId="48" fillId="0" borderId="16" xfId="1" applyNumberFormat="1" applyFont="1" applyFill="1" applyBorder="1" applyAlignment="1" applyProtection="1">
      <alignment horizontal="center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0" fillId="0" borderId="13" xfId="7" applyFont="1" applyFill="1" applyBorder="1" applyAlignment="1" applyProtection="1">
      <alignment vertical="center"/>
    </xf>
    <xf numFmtId="0" fontId="13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6" fillId="0" borderId="0" xfId="2" applyFont="1" applyAlignment="1" applyProtection="1">
      <alignment horizontal="left" vertical="center"/>
    </xf>
    <xf numFmtId="0" fontId="13" fillId="0" borderId="0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6" fillId="0" borderId="0" xfId="2" applyFont="1" applyAlignment="1" applyProtection="1">
      <alignment horizontal="left" vertical="center"/>
    </xf>
    <xf numFmtId="44" fontId="5" fillId="0" borderId="14" xfId="2" applyNumberFormat="1" applyFont="1" applyFill="1" applyBorder="1" applyAlignment="1" applyProtection="1">
      <alignment horizontal="center" vertical="center"/>
    </xf>
    <xf numFmtId="0" fontId="10" fillId="0" borderId="13" xfId="7" applyFont="1" applyFill="1" applyBorder="1" applyAlignment="1" applyProtection="1">
      <alignment vertical="center" wrapText="1"/>
    </xf>
    <xf numFmtId="0" fontId="12" fillId="0" borderId="13" xfId="7" applyFont="1" applyFill="1" applyBorder="1" applyAlignment="1" applyProtection="1">
      <alignment vertical="center" wrapText="1"/>
    </xf>
    <xf numFmtId="0" fontId="12" fillId="0" borderId="23" xfId="7" applyFont="1" applyFill="1" applyBorder="1" applyAlignment="1" applyProtection="1">
      <alignment vertical="center" wrapText="1"/>
    </xf>
    <xf numFmtId="0" fontId="12" fillId="0" borderId="23" xfId="7" applyFont="1" applyFill="1" applyBorder="1" applyAlignment="1" applyProtection="1">
      <alignment vertical="center"/>
    </xf>
    <xf numFmtId="0" fontId="5" fillId="0" borderId="13" xfId="7" applyFont="1" applyFill="1" applyBorder="1" applyAlignment="1" applyProtection="1">
      <alignment vertical="center" wrapText="1"/>
    </xf>
    <xf numFmtId="3" fontId="12" fillId="0" borderId="13" xfId="7" applyNumberFormat="1" applyFont="1" applyFill="1" applyBorder="1" applyAlignment="1" applyProtection="1">
      <alignment vertical="center" wrapText="1"/>
    </xf>
    <xf numFmtId="0" fontId="10" fillId="0" borderId="0" xfId="8" applyFont="1" applyFill="1" applyBorder="1" applyAlignment="1" applyProtection="1">
      <alignment horizontal="left" vertical="center" wrapText="1"/>
    </xf>
    <xf numFmtId="0" fontId="10" fillId="0" borderId="13" xfId="8" applyFont="1" applyFill="1" applyBorder="1" applyAlignment="1" applyProtection="1">
      <alignment horizontal="left" vertical="center" wrapText="1"/>
    </xf>
    <xf numFmtId="0" fontId="10" fillId="0" borderId="23" xfId="7" applyFont="1" applyFill="1" applyBorder="1" applyAlignment="1" applyProtection="1">
      <alignment vertical="center" wrapText="1"/>
    </xf>
    <xf numFmtId="0" fontId="10" fillId="0" borderId="25" xfId="8" applyFont="1" applyFill="1" applyBorder="1" applyAlignment="1" applyProtection="1">
      <alignment horizontal="left" vertical="center" wrapText="1"/>
    </xf>
    <xf numFmtId="3" fontId="3" fillId="0" borderId="0" xfId="2" applyNumberFormat="1" applyFont="1" applyAlignment="1">
      <alignment horizontal="left" vertical="center"/>
    </xf>
    <xf numFmtId="3" fontId="3" fillId="0" borderId="0" xfId="2" applyNumberFormat="1" applyFont="1" applyFill="1" applyBorder="1" applyAlignment="1">
      <alignment horizontal="left" vertical="center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8" fillId="0" borderId="0" xfId="0" applyFont="1" applyFill="1" applyBorder="1" applyAlignment="1">
      <alignment horizontal="center" vertical="center"/>
    </xf>
    <xf numFmtId="169" fontId="18" fillId="0" borderId="0" xfId="0" applyNumberFormat="1" applyFont="1" applyFill="1" applyBorder="1" applyAlignment="1">
      <alignment horizontal="center" vertical="center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2" fillId="0" borderId="0" xfId="7" applyFont="1" applyFill="1" applyBorder="1" applyAlignment="1" applyProtection="1">
      <alignment vertical="center" wrapText="1"/>
    </xf>
    <xf numFmtId="49" fontId="5" fillId="0" borderId="14" xfId="4" applyFont="1" applyFill="1" applyBorder="1" applyAlignment="1" applyProtection="1">
      <alignment horizontal="center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169" fontId="0" fillId="0" borderId="0" xfId="0" applyNumberFormat="1"/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1" fillId="0" borderId="13" xfId="7" applyFont="1" applyFill="1" applyBorder="1" applyAlignment="1" applyProtection="1">
      <alignment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5" fillId="0" borderId="23" xfId="7" applyFont="1" applyFill="1" applyBorder="1" applyAlignment="1" applyProtection="1">
      <alignment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39" fillId="0" borderId="22" xfId="431" applyNumberFormat="1" applyFill="1" applyBorder="1" applyAlignment="1" applyProtection="1">
      <alignment horizontal="left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7" fillId="0" borderId="22" xfId="431" applyNumberFormat="1" applyFont="1" applyFill="1" applyBorder="1" applyAlignment="1" applyProtection="1">
      <alignment horizontal="left"/>
    </xf>
    <xf numFmtId="49" fontId="57" fillId="0" borderId="22" xfId="431" applyNumberFormat="1" applyFont="1" applyFill="1" applyBorder="1" applyAlignment="1" applyProtection="1">
      <alignment horizontal="left" vertical="center"/>
    </xf>
    <xf numFmtId="0" fontId="13" fillId="0" borderId="13" xfId="8" applyFont="1" applyFill="1" applyBorder="1" applyAlignment="1" applyProtection="1">
      <alignment horizontal="left" vertical="center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58" fillId="0" borderId="13" xfId="8" applyFont="1" applyFill="1" applyBorder="1" applyAlignment="1" applyProtection="1">
      <alignment horizontal="left" vertical="center" wrapText="1"/>
    </xf>
    <xf numFmtId="49" fontId="12" fillId="0" borderId="21" xfId="6" applyNumberFormat="1" applyFont="1" applyFill="1" applyBorder="1" applyAlignment="1" applyProtection="1">
      <alignment horizontal="right" vertical="center"/>
    </xf>
    <xf numFmtId="49" fontId="12" fillId="0" borderId="21" xfId="6" applyNumberFormat="1" applyFont="1" applyFill="1" applyBorder="1" applyAlignment="1" applyProtection="1">
      <alignment horizontal="left" vertical="center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3" fillId="2" borderId="24" xfId="2" applyFont="1" applyFill="1" applyBorder="1" applyAlignment="1" applyProtection="1">
      <alignment vertical="center"/>
    </xf>
    <xf numFmtId="0" fontId="53" fillId="0" borderId="13" xfId="7" applyFont="1" applyFill="1" applyBorder="1" applyAlignment="1" applyProtection="1">
      <alignment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6" fillId="0" borderId="0" xfId="2" applyFont="1" applyAlignment="1" applyProtection="1">
      <alignment horizontal="left" vertical="center"/>
    </xf>
    <xf numFmtId="49" fontId="49" fillId="0" borderId="21" xfId="4" applyFont="1" applyFill="1" applyBorder="1" applyAlignment="1" applyProtection="1">
      <alignment horizontal="left" vertical="center"/>
    </xf>
    <xf numFmtId="169" fontId="18" fillId="0" borderId="0" xfId="0" applyNumberFormat="1" applyFont="1" applyAlignment="1">
      <alignment horizontal="center" vertical="center"/>
    </xf>
    <xf numFmtId="49" fontId="5" fillId="0" borderId="14" xfId="4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6" fillId="5" borderId="28" xfId="0" applyFont="1" applyFill="1" applyBorder="1" applyAlignment="1">
      <alignment horizontal="center" vertical="center" wrapText="1"/>
    </xf>
    <xf numFmtId="3" fontId="3" fillId="0" borderId="0" xfId="2" applyNumberFormat="1" applyFont="1" applyAlignment="1" applyProtection="1">
      <alignment horizontal="left" vertical="center"/>
    </xf>
    <xf numFmtId="167" fontId="46" fillId="5" borderId="25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1" fontId="13" fillId="0" borderId="0" xfId="8" applyNumberFormat="1" applyFont="1" applyFill="1" applyBorder="1" applyAlignment="1" applyProtection="1">
      <alignment horizontal="left" vertical="center" wrapText="1"/>
    </xf>
    <xf numFmtId="1" fontId="11" fillId="0" borderId="0" xfId="2" applyNumberFormat="1" applyFont="1" applyAlignment="1" applyProtection="1">
      <alignment horizontal="right" vertical="center"/>
      <protection locked="0"/>
    </xf>
    <xf numFmtId="1" fontId="6" fillId="0" borderId="0" xfId="2" applyNumberFormat="1" applyFont="1" applyAlignment="1" applyProtection="1">
      <alignment horizontal="center" vertical="top"/>
      <protection locked="0"/>
    </xf>
    <xf numFmtId="1" fontId="13" fillId="0" borderId="13" xfId="8" applyNumberFormat="1" applyFont="1" applyFill="1" applyBorder="1" applyAlignment="1" applyProtection="1">
      <alignment horizontal="left" vertical="center" wrapText="1"/>
    </xf>
    <xf numFmtId="1" fontId="12" fillId="2" borderId="0" xfId="2" applyNumberFormat="1" applyFont="1" applyFill="1" applyAlignment="1" applyProtection="1">
      <alignment horizontal="center" vertical="center"/>
      <protection locked="0"/>
    </xf>
    <xf numFmtId="1" fontId="9" fillId="0" borderId="0" xfId="2" applyNumberFormat="1" applyFont="1" applyFill="1" applyBorder="1" applyAlignment="1" applyProtection="1">
      <alignment horizontal="center" vertical="center"/>
      <protection locked="0"/>
    </xf>
    <xf numFmtId="1" fontId="9" fillId="0" borderId="0" xfId="2" applyNumberFormat="1" applyFont="1" applyAlignment="1" applyProtection="1">
      <alignment horizontal="center" vertical="center"/>
      <protection locked="0"/>
    </xf>
    <xf numFmtId="1" fontId="13" fillId="0" borderId="13" xfId="8" applyNumberFormat="1" applyFont="1" applyFill="1" applyBorder="1" applyAlignment="1" applyProtection="1">
      <alignment horizontal="left" vertical="center"/>
    </xf>
    <xf numFmtId="1" fontId="6" fillId="0" borderId="0" xfId="2" applyNumberFormat="1" applyFont="1" applyAlignment="1">
      <alignment horizontal="center" vertical="center"/>
    </xf>
    <xf numFmtId="1" fontId="13" fillId="0" borderId="13" xfId="8" applyNumberFormat="1" applyFont="1" applyFill="1" applyBorder="1" applyAlignment="1" applyProtection="1">
      <alignment horizontal="center" vertical="center" wrapText="1"/>
    </xf>
    <xf numFmtId="49" fontId="61" fillId="0" borderId="0" xfId="4" applyFont="1" applyFill="1" applyBorder="1" applyAlignment="1" applyProtection="1">
      <alignment horizontal="center" vertical="center"/>
    </xf>
    <xf numFmtId="49" fontId="61" fillId="0" borderId="0" xfId="4" applyFont="1" applyFill="1" applyBorder="1" applyAlignment="1" applyProtection="1">
      <alignment horizontal="left" vertical="center"/>
    </xf>
    <xf numFmtId="49" fontId="62" fillId="0" borderId="0" xfId="4" applyFont="1" applyFill="1" applyBorder="1" applyAlignment="1" applyProtection="1">
      <alignment horizont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53" fillId="0" borderId="23" xfId="7" applyFont="1" applyFill="1" applyBorder="1" applyAlignment="1" applyProtection="1">
      <alignment vertical="center" wrapText="1"/>
    </xf>
    <xf numFmtId="0" fontId="10" fillId="0" borderId="23" xfId="8" applyFont="1" applyFill="1" applyBorder="1" applyAlignment="1" applyProtection="1">
      <alignment horizontal="left" vertical="center" wrapText="1"/>
    </xf>
    <xf numFmtId="44" fontId="3" fillId="2" borderId="12" xfId="2" applyNumberFormat="1" applyFont="1" applyFill="1" applyBorder="1" applyAlignment="1" applyProtection="1">
      <alignment vertical="center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13" xfId="7" applyFont="1" applyFill="1" applyBorder="1" applyAlignment="1" applyProtection="1">
      <alignment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168" fontId="14" fillId="0" borderId="23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34" fillId="0" borderId="0" xfId="0" applyFont="1"/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6" fillId="0" borderId="0" xfId="2" applyFont="1" applyAlignment="1" applyProtection="1">
      <alignment horizontal="left" vertical="center"/>
    </xf>
    <xf numFmtId="0" fontId="13" fillId="0" borderId="25" xfId="8" applyFont="1" applyFill="1" applyBorder="1" applyAlignment="1" applyProtection="1">
      <alignment horizontal="left" vertical="center" wrapText="1"/>
    </xf>
    <xf numFmtId="1" fontId="13" fillId="0" borderId="25" xfId="8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49" fontId="3" fillId="0" borderId="0" xfId="4" applyFont="1" applyFill="1" applyBorder="1" applyAlignment="1" applyProtection="1">
      <alignment horizontal="center" vertical="center" wrapText="1"/>
    </xf>
    <xf numFmtId="0" fontId="12" fillId="0" borderId="25" xfId="7" applyFont="1" applyFill="1" applyBorder="1" applyAlignment="1" applyProtection="1">
      <alignment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6" fillId="5" borderId="29" xfId="0" applyFont="1" applyFill="1" applyBorder="1" applyAlignment="1">
      <alignment horizontal="center" vertical="center" wrapText="1"/>
    </xf>
    <xf numFmtId="49" fontId="5" fillId="0" borderId="0" xfId="6" applyNumberFormat="1" applyFont="1" applyFill="1" applyBorder="1" applyAlignment="1" applyProtection="1">
      <alignment vertical="center" wrapText="1"/>
    </xf>
    <xf numFmtId="167" fontId="14" fillId="0" borderId="0" xfId="2" applyNumberFormat="1" applyFont="1" applyFill="1" applyBorder="1" applyAlignment="1" applyProtection="1">
      <alignment horizontal="left" vertical="center" wrapText="1"/>
    </xf>
    <xf numFmtId="167" fontId="14" fillId="0" borderId="0" xfId="8" applyNumberFormat="1" applyFont="1" applyFill="1" applyBorder="1" applyAlignment="1" applyProtection="1">
      <alignment horizontal="left" vertical="center" wrapText="1"/>
    </xf>
    <xf numFmtId="0" fontId="3" fillId="2" borderId="21" xfId="2" applyFont="1" applyFill="1" applyBorder="1" applyAlignment="1" applyProtection="1">
      <alignment vertical="center"/>
    </xf>
    <xf numFmtId="0" fontId="63" fillId="0" borderId="0" xfId="0" applyFont="1" applyAlignment="1">
      <alignment horizontal="left" vertical="top"/>
    </xf>
    <xf numFmtId="49" fontId="39" fillId="0" borderId="2" xfId="431" applyNumberFormat="1" applyFill="1" applyBorder="1" applyAlignment="1" applyProtection="1">
      <alignment horizontal="left"/>
    </xf>
    <xf numFmtId="0" fontId="41" fillId="0" borderId="0" xfId="2" applyFont="1" applyBorder="1" applyAlignment="1" applyProtection="1">
      <alignment horizontal="left" vertical="center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49" fillId="0" borderId="2" xfId="4" applyFont="1" applyFill="1" applyBorder="1" applyAlignment="1" applyProtection="1">
      <alignment horizontal="left" vertical="center"/>
    </xf>
    <xf numFmtId="0" fontId="0" fillId="0" borderId="0" xfId="0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0" fillId="0" borderId="0" xfId="0" applyAlignment="1">
      <alignment horizontal="center"/>
    </xf>
    <xf numFmtId="0" fontId="58" fillId="0" borderId="2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3" fillId="0" borderId="23" xfId="8" applyFont="1" applyFill="1" applyBorder="1" applyAlignment="1" applyProtection="1">
      <alignment horizontal="left" vertical="center" wrapText="1"/>
    </xf>
    <xf numFmtId="0" fontId="65" fillId="0" borderId="0" xfId="0" applyFont="1" applyAlignment="1">
      <alignment horizontal="left" vertical="top"/>
    </xf>
    <xf numFmtId="171" fontId="18" fillId="0" borderId="0" xfId="1" applyNumberFormat="1" applyFont="1" applyBorder="1" applyAlignment="1">
      <alignment horizontal="center" vertical="center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49" fontId="50" fillId="0" borderId="2" xfId="4" applyFont="1" applyFill="1" applyBorder="1" applyAlignment="1" applyProtection="1">
      <alignment horizontal="left" vertical="center"/>
    </xf>
    <xf numFmtId="0" fontId="10" fillId="0" borderId="23" xfId="7" applyFont="1" applyFill="1" applyBorder="1" applyAlignment="1" applyProtection="1">
      <alignment vertical="center"/>
    </xf>
    <xf numFmtId="0" fontId="13" fillId="0" borderId="2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167" fontId="13" fillId="0" borderId="23" xfId="7" applyNumberFormat="1" applyFont="1" applyFill="1" applyBorder="1" applyAlignment="1" applyProtection="1">
      <alignment horizontal="left" vertical="center" wrapText="1"/>
    </xf>
    <xf numFmtId="0" fontId="11" fillId="0" borderId="23" xfId="7" applyFont="1" applyFill="1" applyBorder="1" applyAlignment="1" applyProtection="1">
      <alignment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3" fillId="0" borderId="2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2" fillId="0" borderId="24" xfId="7" applyFont="1" applyFill="1" applyBorder="1" applyAlignment="1" applyProtection="1">
      <alignment vertical="center" wrapText="1"/>
    </xf>
    <xf numFmtId="0" fontId="11" fillId="0" borderId="0" xfId="2" applyFont="1" applyBorder="1" applyAlignment="1" applyProtection="1">
      <alignment horizontal="center" vertical="center"/>
    </xf>
    <xf numFmtId="171" fontId="0" fillId="0" borderId="0" xfId="0" applyNumberFormat="1" applyFill="1" applyBorder="1"/>
    <xf numFmtId="0" fontId="0" fillId="39" borderId="0" xfId="0" applyFill="1"/>
    <xf numFmtId="0" fontId="0" fillId="39" borderId="0" xfId="0" applyFill="1" applyAlignment="1">
      <alignment horizontal="center" vertical="center"/>
    </xf>
    <xf numFmtId="0" fontId="60" fillId="0" borderId="13" xfId="7" applyFont="1" applyFill="1" applyBorder="1" applyAlignment="1" applyProtection="1">
      <alignment vertical="center"/>
    </xf>
    <xf numFmtId="167" fontId="5" fillId="5" borderId="31" xfId="2" applyNumberFormat="1" applyFont="1" applyFill="1" applyBorder="1" applyAlignment="1" applyProtection="1">
      <alignment horizontal="center" vertical="center" wrapText="1"/>
    </xf>
    <xf numFmtId="167" fontId="5" fillId="5" borderId="32" xfId="2" applyNumberFormat="1" applyFont="1" applyFill="1" applyBorder="1" applyAlignment="1" applyProtection="1">
      <alignment horizontal="center" vertical="center" wrapText="1"/>
    </xf>
    <xf numFmtId="0" fontId="66" fillId="0" borderId="0" xfId="2" applyFont="1" applyAlignment="1" applyProtection="1">
      <alignment horizontal="left"/>
    </xf>
    <xf numFmtId="0" fontId="67" fillId="40" borderId="16" xfId="431" applyFont="1" applyFill="1" applyBorder="1" applyAlignment="1">
      <alignment horizontal="center" vertical="center"/>
    </xf>
    <xf numFmtId="0" fontId="68" fillId="0" borderId="0" xfId="0" applyFont="1" applyBorder="1" applyAlignment="1"/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60" fillId="0" borderId="0" xfId="7" applyFont="1" applyFill="1" applyBorder="1" applyAlignment="1" applyProtection="1">
      <alignment vertical="center"/>
    </xf>
    <xf numFmtId="0" fontId="14" fillId="0" borderId="23" xfId="8" applyFont="1" applyFill="1" applyBorder="1" applyAlignment="1" applyProtection="1">
      <alignment horizontal="left" vertical="center" wrapText="1"/>
    </xf>
    <xf numFmtId="3" fontId="12" fillId="0" borderId="23" xfId="7" applyNumberFormat="1" applyFont="1" applyFill="1" applyBorder="1" applyAlignment="1" applyProtection="1">
      <alignment vertical="center" wrapText="1"/>
    </xf>
    <xf numFmtId="167" fontId="12" fillId="5" borderId="13" xfId="8" applyNumberFormat="1" applyFont="1" applyFill="1" applyBorder="1" applyAlignment="1" applyProtection="1">
      <alignment horizontal="left" vertical="center" wrapText="1"/>
    </xf>
    <xf numFmtId="167" fontId="12" fillId="5" borderId="23" xfId="8" applyNumberFormat="1" applyFont="1" applyFill="1" applyBorder="1" applyAlignment="1" applyProtection="1">
      <alignment horizontal="left" vertical="center" wrapText="1"/>
    </xf>
    <xf numFmtId="167" fontId="69" fillId="5" borderId="31" xfId="2" applyNumberFormat="1" applyFont="1" applyFill="1" applyBorder="1" applyAlignment="1" applyProtection="1">
      <alignment horizontal="center" vertical="center" wrapText="1"/>
    </xf>
    <xf numFmtId="14" fontId="0" fillId="0" borderId="16" xfId="0" applyNumberFormat="1" applyFont="1" applyFill="1" applyBorder="1"/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25" xfId="8" applyFont="1" applyFill="1" applyBorder="1" applyAlignment="1" applyProtection="1">
      <alignment horizontal="left" vertical="center" wrapText="1"/>
    </xf>
    <xf numFmtId="167" fontId="14" fillId="5" borderId="25" xfId="2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39" fillId="0" borderId="0" xfId="431" applyFont="1"/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center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3" fontId="13" fillId="0" borderId="13" xfId="8" applyNumberFormat="1" applyFont="1" applyFill="1" applyBorder="1" applyAlignment="1" applyProtection="1">
      <alignment horizontal="left" vertical="center"/>
    </xf>
    <xf numFmtId="0" fontId="0" fillId="2" borderId="0" xfId="0" applyFill="1"/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39" fillId="0" borderId="0" xfId="431" applyFont="1" applyFill="1"/>
    <xf numFmtId="0" fontId="0" fillId="0" borderId="0" xfId="0" applyFont="1" applyFill="1"/>
    <xf numFmtId="0" fontId="13" fillId="0" borderId="13" xfId="8" applyFont="1" applyFill="1" applyBorder="1" applyAlignment="1" applyProtection="1">
      <alignment horizontal="left" vertical="center" wrapText="1"/>
    </xf>
    <xf numFmtId="0" fontId="70" fillId="0" borderId="0" xfId="431" applyFont="1" applyFill="1"/>
    <xf numFmtId="0" fontId="14" fillId="0" borderId="2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3" fillId="0" borderId="21" xfId="4" applyFont="1" applyFill="1" applyBorder="1" applyAlignment="1" applyProtection="1">
      <alignment horizontal="center" vertical="center" wrapText="1"/>
    </xf>
    <xf numFmtId="167" fontId="12" fillId="5" borderId="25" xfId="8" applyNumberFormat="1" applyFont="1" applyFill="1" applyBorder="1" applyAlignment="1" applyProtection="1">
      <alignment horizontal="left" vertical="center" wrapText="1"/>
    </xf>
    <xf numFmtId="0" fontId="5" fillId="0" borderId="25" xfId="7" applyFont="1" applyFill="1" applyBorder="1" applyAlignment="1" applyProtection="1">
      <alignment vertical="center" wrapText="1"/>
    </xf>
    <xf numFmtId="49" fontId="14" fillId="0" borderId="25" xfId="8" applyNumberFormat="1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4" fontId="3" fillId="2" borderId="24" xfId="2" applyNumberFormat="1" applyFont="1" applyFill="1" applyBorder="1" applyAlignment="1" applyProtection="1">
      <alignment vertical="center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168" fontId="14" fillId="0" borderId="23" xfId="8" applyNumberFormat="1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49" fontId="52" fillId="0" borderId="0" xfId="6" applyNumberFormat="1" applyFont="1" applyFill="1" applyBorder="1" applyAlignment="1" applyProtection="1">
      <alignment vertical="center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39" fillId="0" borderId="0" xfId="431"/>
    <xf numFmtId="169" fontId="19" fillId="0" borderId="28" xfId="9" applyNumberFormat="1" applyFont="1" applyFill="1" applyBorder="1" applyAlignment="1">
      <alignment horizontal="center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168" fontId="14" fillId="0" borderId="23" xfId="8" applyNumberFormat="1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50" fillId="0" borderId="22" xfId="4" applyNumberFormat="1" applyFont="1" applyFill="1" applyBorder="1" applyAlignment="1" applyProtection="1">
      <alignment horizontal="left" vertical="center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wrapText="1"/>
    </xf>
    <xf numFmtId="0" fontId="3" fillId="0" borderId="27" xfId="2" applyFont="1" applyBorder="1" applyAlignment="1" applyProtection="1">
      <alignment horizontal="left" vertical="center"/>
    </xf>
    <xf numFmtId="0" fontId="12" fillId="2" borderId="24" xfId="2" applyFont="1" applyFill="1" applyBorder="1" applyAlignment="1" applyProtection="1">
      <alignment horizontal="left" vertical="center"/>
    </xf>
    <xf numFmtId="0" fontId="14" fillId="0" borderId="23" xfId="8" applyFont="1" applyFill="1" applyBorder="1" applyAlignment="1" applyProtection="1">
      <alignment horizontal="left" vertical="center" wrapText="1"/>
    </xf>
    <xf numFmtId="168" fontId="14" fillId="0" borderId="23" xfId="8" applyNumberFormat="1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9" fontId="14" fillId="0" borderId="1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168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168" fontId="14" fillId="0" borderId="23" xfId="8" applyNumberFormat="1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25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0" fillId="0" borderId="13" xfId="8" quotePrefix="1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0" fontId="3" fillId="0" borderId="24" xfId="2" applyFont="1" applyFill="1" applyBorder="1" applyAlignment="1" applyProtection="1">
      <alignment horizontal="left" vertical="center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2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24" xfId="8" applyFont="1" applyFill="1" applyBorder="1" applyAlignment="1" applyProtection="1">
      <alignment horizontal="left" vertical="center" wrapText="1"/>
    </xf>
    <xf numFmtId="167" fontId="14" fillId="5" borderId="24" xfId="2" applyNumberFormat="1" applyFont="1" applyFill="1" applyBorder="1" applyAlignment="1" applyProtection="1">
      <alignment horizontal="left" vertical="center" wrapText="1"/>
    </xf>
    <xf numFmtId="0" fontId="7" fillId="0" borderId="14" xfId="7" applyFont="1" applyFill="1" applyBorder="1" applyAlignment="1" applyProtection="1">
      <alignment horizontal="left" vertical="center" wrapText="1" indent="1"/>
      <protection locked="0"/>
    </xf>
    <xf numFmtId="49" fontId="5" fillId="0" borderId="0" xfId="4" applyFont="1" applyFill="1" applyBorder="1" applyAlignment="1" applyProtection="1">
      <alignment horizontal="left" vertical="center" wrapText="1"/>
    </xf>
    <xf numFmtId="44" fontId="5" fillId="0" borderId="0" xfId="2" applyNumberFormat="1" applyFont="1" applyFill="1" applyBorder="1" applyAlignment="1" applyProtection="1">
      <alignment horizontal="left" vertical="center" wrapText="1"/>
    </xf>
    <xf numFmtId="0" fontId="3" fillId="0" borderId="34" xfId="2" applyFont="1" applyBorder="1" applyAlignment="1" applyProtection="1">
      <alignment horizontal="left" vertical="center"/>
    </xf>
    <xf numFmtId="2" fontId="14" fillId="0" borderId="23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70" fillId="0" borderId="0" xfId="431" applyFont="1"/>
    <xf numFmtId="0" fontId="14" fillId="0" borderId="23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25" xfId="8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left" vertical="center"/>
    </xf>
    <xf numFmtId="0" fontId="12" fillId="0" borderId="23" xfId="7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171" fontId="48" fillId="0" borderId="0" xfId="1" applyNumberFormat="1" applyFont="1" applyFill="1" applyBorder="1" applyAlignment="1" applyProtection="1">
      <alignment horizontal="center" vertical="center" wrapText="1"/>
    </xf>
    <xf numFmtId="49" fontId="12" fillId="0" borderId="0" xfId="6" applyNumberFormat="1" applyFont="1" applyFill="1" applyBorder="1" applyAlignment="1" applyProtection="1">
      <alignment horizontal="left" vertical="center"/>
    </xf>
    <xf numFmtId="0" fontId="14" fillId="0" borderId="13" xfId="8" applyFont="1" applyFill="1" applyBorder="1" applyAlignment="1" applyProtection="1">
      <alignment horizontal="center" vertical="center" wrapText="1"/>
    </xf>
    <xf numFmtId="0" fontId="14" fillId="0" borderId="25" xfId="8" applyFont="1" applyFill="1" applyBorder="1" applyAlignment="1" applyProtection="1">
      <alignment horizontal="center" vertical="center" wrapText="1"/>
    </xf>
    <xf numFmtId="0" fontId="13" fillId="0" borderId="13" xfId="8" applyFont="1" applyFill="1" applyBorder="1" applyAlignment="1" applyProtection="1">
      <alignment horizontal="center" vertical="center" wrapText="1"/>
    </xf>
    <xf numFmtId="49" fontId="49" fillId="0" borderId="22" xfId="4" applyFont="1" applyFill="1" applyBorder="1" applyAlignment="1" applyProtection="1">
      <alignment horizontal="center" vertical="center"/>
    </xf>
    <xf numFmtId="14" fontId="41" fillId="2" borderId="24" xfId="2" applyNumberFormat="1" applyFont="1" applyFill="1" applyBorder="1" applyAlignment="1" applyProtection="1">
      <alignment horizontal="center" vertical="center"/>
    </xf>
    <xf numFmtId="49" fontId="49" fillId="0" borderId="2" xfId="4" applyFont="1" applyFill="1" applyBorder="1" applyAlignment="1" applyProtection="1">
      <alignment horizontal="center" vertical="center"/>
    </xf>
    <xf numFmtId="2" fontId="3" fillId="0" borderId="0" xfId="2" applyNumberFormat="1" applyFont="1" applyAlignment="1">
      <alignment horizontal="left" vertical="center"/>
    </xf>
    <xf numFmtId="168" fontId="14" fillId="0" borderId="23" xfId="8" applyNumberFormat="1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0" fontId="58" fillId="0" borderId="13" xfId="8" applyFont="1" applyFill="1" applyBorder="1" applyAlignment="1" applyProtection="1">
      <alignment horizontal="center" vertical="center" wrapText="1"/>
    </xf>
    <xf numFmtId="0" fontId="58" fillId="0" borderId="23" xfId="8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14" fontId="41" fillId="2" borderId="27" xfId="2" applyNumberFormat="1" applyFont="1" applyFill="1" applyBorder="1" applyAlignment="1" applyProtection="1">
      <alignment horizontal="center" vertical="center"/>
    </xf>
    <xf numFmtId="49" fontId="3" fillId="0" borderId="0" xfId="2" applyNumberFormat="1" applyFont="1" applyAlignment="1">
      <alignment horizontal="left" vertical="center"/>
    </xf>
    <xf numFmtId="49" fontId="3" fillId="0" borderId="0" xfId="2" applyNumberFormat="1" applyFont="1" applyAlignment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center" vertical="center" wrapText="1"/>
    </xf>
    <xf numFmtId="168" fontId="14" fillId="0" borderId="23" xfId="8" applyNumberFormat="1" applyFont="1" applyFill="1" applyBorder="1" applyAlignment="1" applyProtection="1">
      <alignment horizontal="center" vertical="center" wrapText="1"/>
    </xf>
    <xf numFmtId="14" fontId="41" fillId="2" borderId="0" xfId="2" applyNumberFormat="1" applyFont="1" applyFill="1" applyBorder="1" applyAlignment="1" applyProtection="1">
      <alignment horizontal="center" vertical="center"/>
    </xf>
    <xf numFmtId="2" fontId="14" fillId="0" borderId="13" xfId="8" applyNumberFormat="1" applyFont="1" applyFill="1" applyBorder="1" applyAlignment="1" applyProtection="1">
      <alignment horizontal="center" vertical="center" wrapText="1"/>
    </xf>
    <xf numFmtId="2" fontId="14" fillId="0" borderId="23" xfId="8" applyNumberFormat="1" applyFont="1" applyFill="1" applyBorder="1" applyAlignment="1" applyProtection="1">
      <alignment horizontal="center" vertical="center" wrapText="1"/>
    </xf>
    <xf numFmtId="2" fontId="49" fillId="0" borderId="22" xfId="4" applyNumberFormat="1" applyFont="1" applyFill="1" applyBorder="1" applyAlignment="1" applyProtection="1">
      <alignment horizontal="center" vertical="center"/>
    </xf>
    <xf numFmtId="2" fontId="5" fillId="0" borderId="14" xfId="4" applyNumberFormat="1" applyFont="1" applyFill="1" applyBorder="1" applyAlignment="1" applyProtection="1">
      <alignment horizontal="center" vertical="center" wrapText="1"/>
    </xf>
    <xf numFmtId="2" fontId="41" fillId="2" borderId="0" xfId="2" applyNumberFormat="1" applyFont="1" applyFill="1" applyBorder="1" applyAlignment="1" applyProtection="1">
      <alignment horizontal="center" vertical="center"/>
    </xf>
    <xf numFmtId="0" fontId="14" fillId="0" borderId="24" xfId="8" applyFont="1" applyFill="1" applyBorder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/>
    </xf>
    <xf numFmtId="0" fontId="12" fillId="0" borderId="25" xfId="7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61" fillId="0" borderId="0" xfId="0" applyFont="1"/>
    <xf numFmtId="0" fontId="73" fillId="0" borderId="0" xfId="0" applyFont="1" applyAlignment="1">
      <alignment horizontal="left" vertical="center"/>
    </xf>
    <xf numFmtId="3" fontId="73" fillId="0" borderId="0" xfId="0" applyNumberFormat="1" applyFont="1" applyAlignment="1">
      <alignment horizontal="left" vertical="center"/>
    </xf>
    <xf numFmtId="0" fontId="5" fillId="0" borderId="14" xfId="4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72" fillId="0" borderId="35" xfId="0" applyFont="1" applyBorder="1" applyAlignment="1">
      <alignment horizontal="left" vertical="center"/>
    </xf>
    <xf numFmtId="0" fontId="13" fillId="0" borderId="13" xfId="8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44" fontId="5" fillId="0" borderId="14" xfId="2" applyNumberFormat="1" applyFont="1" applyFill="1" applyBorder="1" applyAlignment="1" applyProtection="1">
      <alignment horizontal="center" vertical="center"/>
    </xf>
    <xf numFmtId="44" fontId="5" fillId="0" borderId="14" xfId="2" applyNumberFormat="1" applyFont="1" applyFill="1" applyBorder="1" applyAlignment="1" applyProtection="1">
      <alignment horizontal="left" vertical="center" wrapText="1"/>
    </xf>
    <xf numFmtId="0" fontId="13" fillId="0" borderId="0" xfId="8" applyFont="1" applyFill="1" applyBorder="1" applyAlignment="1" applyProtection="1">
      <alignment horizontal="left" vertical="center"/>
    </xf>
    <xf numFmtId="3" fontId="13" fillId="0" borderId="0" xfId="8" applyNumberFormat="1" applyFont="1" applyFill="1" applyBorder="1" applyAlignment="1" applyProtection="1">
      <alignment horizontal="left" vertical="center"/>
    </xf>
    <xf numFmtId="1" fontId="13" fillId="0" borderId="0" xfId="8" applyNumberFormat="1" applyFont="1" applyFill="1" applyBorder="1" applyAlignment="1" applyProtection="1">
      <alignment horizontal="left" vertical="center"/>
    </xf>
    <xf numFmtId="0" fontId="13" fillId="0" borderId="13" xfId="8" applyFont="1" applyFill="1" applyBorder="1" applyAlignment="1" applyProtection="1">
      <alignment horizontal="left" vertical="center" wrapText="1"/>
    </xf>
    <xf numFmtId="3" fontId="15" fillId="0" borderId="28" xfId="0" applyNumberFormat="1" applyFont="1" applyFill="1" applyBorder="1" applyAlignment="1">
      <alignment horizontal="center"/>
    </xf>
    <xf numFmtId="0" fontId="14" fillId="0" borderId="23" xfId="8" applyNumberFormat="1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9" fillId="0" borderId="0" xfId="0" applyFont="1" applyFill="1" applyAlignment="1">
      <alignment horizontal="right"/>
    </xf>
    <xf numFmtId="169" fontId="19" fillId="0" borderId="28" xfId="9" applyNumberFormat="1" applyFont="1" applyFill="1" applyBorder="1" applyAlignment="1">
      <alignment horizontal="right"/>
    </xf>
    <xf numFmtId="0" fontId="74" fillId="0" borderId="29" xfId="0" applyFont="1" applyFill="1" applyBorder="1" applyAlignment="1">
      <alignment horizontal="right" wrapText="1"/>
    </xf>
    <xf numFmtId="171" fontId="0" fillId="0" borderId="0" xfId="0" applyNumberFormat="1"/>
    <xf numFmtId="171" fontId="16" fillId="38" borderId="30" xfId="0" applyNumberFormat="1" applyFont="1" applyFill="1" applyBorder="1" applyAlignment="1">
      <alignment horizontal="center" vertical="center" wrapText="1"/>
    </xf>
    <xf numFmtId="171" fontId="0" fillId="0" borderId="28" xfId="1" applyNumberFormat="1" applyFont="1" applyFill="1" applyBorder="1"/>
    <xf numFmtId="0" fontId="75" fillId="4" borderId="28" xfId="0" applyNumberFormat="1" applyFont="1" applyFill="1" applyBorder="1" applyAlignment="1">
      <alignment horizontal="center"/>
    </xf>
    <xf numFmtId="0" fontId="16" fillId="5" borderId="3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16" fillId="5" borderId="36" xfId="0" applyNumberFormat="1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0" fontId="16" fillId="0" borderId="30" xfId="0" applyFont="1" applyFill="1" applyBorder="1" applyAlignment="1">
      <alignment horizontal="center" vertical="center" wrapText="1"/>
    </xf>
    <xf numFmtId="0" fontId="19" fillId="0" borderId="28" xfId="0" applyFont="1" applyBorder="1" applyAlignment="1">
      <alignment horizontal="left"/>
    </xf>
    <xf numFmtId="0" fontId="19" fillId="0" borderId="28" xfId="0" applyFont="1" applyBorder="1" applyAlignment="1">
      <alignment horizontal="center"/>
    </xf>
    <xf numFmtId="0" fontId="19" fillId="0" borderId="28" xfId="0" applyNumberFormat="1" applyFont="1" applyBorder="1" applyAlignment="1">
      <alignment horizontal="center"/>
    </xf>
    <xf numFmtId="169" fontId="19" fillId="0" borderId="28" xfId="9" applyNumberFormat="1" applyFont="1" applyBorder="1" applyAlignment="1">
      <alignment horizontal="center"/>
    </xf>
    <xf numFmtId="169" fontId="19" fillId="0" borderId="28" xfId="9" applyNumberFormat="1" applyFont="1" applyBorder="1" applyAlignment="1">
      <alignment horizontal="right"/>
    </xf>
    <xf numFmtId="0" fontId="19" fillId="0" borderId="28" xfId="0" applyFont="1" applyFill="1" applyBorder="1" applyAlignment="1">
      <alignment horizontal="left"/>
    </xf>
    <xf numFmtId="3" fontId="19" fillId="0" borderId="28" xfId="0" applyNumberFormat="1" applyFont="1" applyBorder="1" applyAlignment="1">
      <alignment horizontal="center" vertical="center"/>
    </xf>
    <xf numFmtId="3" fontId="0" fillId="2" borderId="28" xfId="0" applyNumberFormat="1" applyFill="1" applyBorder="1"/>
    <xf numFmtId="3" fontId="19" fillId="2" borderId="28" xfId="0" applyNumberFormat="1" applyFont="1" applyFill="1" applyBorder="1" applyAlignment="1">
      <alignment horizontal="right"/>
    </xf>
    <xf numFmtId="0" fontId="19" fillId="2" borderId="28" xfId="0" applyFont="1" applyFill="1" applyBorder="1" applyAlignment="1">
      <alignment horizontal="left"/>
    </xf>
    <xf numFmtId="0" fontId="19" fillId="2" borderId="28" xfId="0" applyFont="1" applyFill="1" applyBorder="1" applyAlignment="1">
      <alignment horizontal="center"/>
    </xf>
    <xf numFmtId="0" fontId="19" fillId="2" borderId="28" xfId="0" applyNumberFormat="1" applyFont="1" applyFill="1" applyBorder="1" applyAlignment="1">
      <alignment horizontal="center"/>
    </xf>
    <xf numFmtId="169" fontId="19" fillId="2" borderId="28" xfId="9" applyNumberFormat="1" applyFont="1" applyFill="1" applyBorder="1" applyAlignment="1">
      <alignment horizontal="center"/>
    </xf>
    <xf numFmtId="169" fontId="19" fillId="4" borderId="28" xfId="454" applyNumberFormat="1" applyFont="1" applyFill="1" applyBorder="1" applyAlignment="1">
      <alignment horizontal="center"/>
    </xf>
    <xf numFmtId="169" fontId="19" fillId="4" borderId="28" xfId="9" applyNumberFormat="1" applyFont="1" applyFill="1" applyBorder="1" applyAlignment="1">
      <alignment horizontal="right"/>
    </xf>
    <xf numFmtId="169" fontId="19" fillId="4" borderId="28" xfId="9" applyNumberFormat="1" applyFont="1" applyFill="1" applyBorder="1" applyAlignment="1">
      <alignment horizontal="center"/>
    </xf>
    <xf numFmtId="169" fontId="19" fillId="0" borderId="28" xfId="9" quotePrefix="1" applyNumberFormat="1" applyFont="1" applyBorder="1" applyAlignment="1">
      <alignment horizontal="center"/>
    </xf>
    <xf numFmtId="3" fontId="0" fillId="0" borderId="28" xfId="0" applyNumberFormat="1" applyBorder="1" applyAlignment="1">
      <alignment horizontal="center" vertical="center"/>
    </xf>
    <xf numFmtId="3" fontId="19" fillId="0" borderId="28" xfId="0" applyNumberFormat="1" applyFont="1" applyBorder="1" applyAlignment="1">
      <alignment horizontal="center"/>
    </xf>
    <xf numFmtId="4" fontId="19" fillId="0" borderId="28" xfId="0" applyNumberFormat="1" applyFont="1" applyFill="1" applyBorder="1" applyAlignment="1">
      <alignment horizontal="center"/>
    </xf>
    <xf numFmtId="0" fontId="19" fillId="0" borderId="28" xfId="0" applyFont="1" applyFill="1" applyBorder="1" applyAlignment="1">
      <alignment horizontal="center"/>
    </xf>
    <xf numFmtId="0" fontId="11" fillId="0" borderId="0" xfId="2" applyFont="1" applyBorder="1" applyAlignment="1" applyProtection="1">
      <alignment horizontal="center" vertical="center"/>
    </xf>
    <xf numFmtId="49" fontId="5" fillId="0" borderId="26" xfId="4" applyFont="1" applyFill="1" applyBorder="1" applyAlignment="1" applyProtection="1">
      <alignment horizontal="left" vertical="center" wrapText="1"/>
    </xf>
    <xf numFmtId="168" fontId="13" fillId="0" borderId="13" xfId="8" applyNumberFormat="1" applyFont="1" applyFill="1" applyBorder="1" applyAlignment="1" applyProtection="1">
      <alignment horizontal="left" vertical="center" wrapText="1"/>
    </xf>
    <xf numFmtId="0" fontId="13" fillId="0" borderId="13" xfId="8" applyFont="1" applyFill="1" applyBorder="1" applyAlignment="1" applyProtection="1">
      <alignment horizontal="left" vertical="center" wrapText="1"/>
    </xf>
    <xf numFmtId="0" fontId="44" fillId="0" borderId="14" xfId="7" applyFont="1" applyFill="1" applyBorder="1" applyAlignment="1" applyProtection="1">
      <alignment horizontal="left" vertical="center" wrapText="1"/>
    </xf>
    <xf numFmtId="49" fontId="5" fillId="0" borderId="14" xfId="4" applyFont="1" applyFill="1" applyBorder="1" applyAlignment="1" applyProtection="1">
      <alignment horizontal="left" vertical="center" wrapText="1"/>
    </xf>
    <xf numFmtId="0" fontId="44" fillId="0" borderId="15" xfId="7" applyFont="1" applyFill="1" applyBorder="1" applyAlignment="1" applyProtection="1">
      <alignment horizontal="left" vertical="center" wrapText="1"/>
    </xf>
    <xf numFmtId="0" fontId="44" fillId="0" borderId="17" xfId="7" applyFont="1" applyFill="1" applyBorder="1" applyAlignment="1" applyProtection="1">
      <alignment horizontal="left" vertical="center" wrapText="1"/>
    </xf>
    <xf numFmtId="0" fontId="44" fillId="0" borderId="18" xfId="7" applyFont="1" applyFill="1" applyBorder="1" applyAlignment="1" applyProtection="1">
      <alignment horizontal="left" vertical="center" wrapText="1"/>
    </xf>
    <xf numFmtId="0" fontId="14" fillId="0" borderId="13" xfId="8" applyFont="1" applyFill="1" applyBorder="1" applyAlignment="1" applyProtection="1">
      <alignment horizontal="left" vertical="center" wrapText="1"/>
    </xf>
    <xf numFmtId="0" fontId="14" fillId="0" borderId="23" xfId="8" applyFont="1" applyFill="1" applyBorder="1" applyAlignment="1" applyProtection="1">
      <alignment horizontal="left" vertical="center" wrapText="1"/>
    </xf>
    <xf numFmtId="0" fontId="13" fillId="0" borderId="23" xfId="8" applyFont="1" applyFill="1" applyBorder="1" applyAlignment="1" applyProtection="1">
      <alignment horizontal="left" vertical="center" wrapText="1"/>
    </xf>
    <xf numFmtId="168" fontId="14" fillId="0" borderId="23" xfId="8" applyNumberFormat="1" applyFont="1" applyFill="1" applyBorder="1" applyAlignment="1" applyProtection="1">
      <alignment horizontal="left" vertical="center" wrapText="1"/>
    </xf>
    <xf numFmtId="168" fontId="14" fillId="0" borderId="13" xfId="8" applyNumberFormat="1" applyFont="1" applyFill="1" applyBorder="1" applyAlignment="1" applyProtection="1">
      <alignment horizontal="left" vertical="center" wrapText="1"/>
    </xf>
    <xf numFmtId="0" fontId="14" fillId="0" borderId="25" xfId="8" applyFont="1" applyFill="1" applyBorder="1" applyAlignment="1" applyProtection="1">
      <alignment horizontal="left" vertical="center" wrapText="1"/>
    </xf>
    <xf numFmtId="14" fontId="6" fillId="0" borderId="0" xfId="2" applyNumberFormat="1" applyFont="1" applyFill="1" applyBorder="1" applyAlignment="1" applyProtection="1">
      <alignment horizontal="center" vertical="center"/>
    </xf>
    <xf numFmtId="0" fontId="5" fillId="0" borderId="0" xfId="2" applyFont="1" applyBorder="1" applyAlignment="1" applyProtection="1">
      <alignment horizontal="left" vertical="center"/>
    </xf>
    <xf numFmtId="0" fontId="44" fillId="0" borderId="15" xfId="7" applyFont="1" applyFill="1" applyBorder="1" applyAlignment="1" applyProtection="1">
      <alignment horizontal="left" vertical="top" wrapText="1"/>
    </xf>
    <xf numFmtId="0" fontId="44" fillId="0" borderId="17" xfId="7" applyFont="1" applyFill="1" applyBorder="1" applyAlignment="1" applyProtection="1">
      <alignment horizontal="left" vertical="top" wrapText="1"/>
    </xf>
    <xf numFmtId="0" fontId="44" fillId="0" borderId="18" xfId="7" applyFont="1" applyFill="1" applyBorder="1" applyAlignment="1" applyProtection="1">
      <alignment horizontal="left" vertical="top" wrapText="1"/>
    </xf>
    <xf numFmtId="0" fontId="3" fillId="0" borderId="13" xfId="8" applyFont="1" applyFill="1" applyBorder="1" applyAlignment="1" applyProtection="1">
      <alignment horizontal="left" vertical="center" wrapText="1"/>
    </xf>
    <xf numFmtId="0" fontId="12" fillId="0" borderId="13" xfId="7" applyFont="1" applyFill="1" applyBorder="1" applyAlignment="1" applyProtection="1">
      <alignment horizontal="left" vertical="center" wrapText="1"/>
    </xf>
    <xf numFmtId="49" fontId="52" fillId="0" borderId="21" xfId="6" applyNumberFormat="1" applyFont="1" applyFill="1" applyBorder="1" applyAlignment="1" applyProtection="1">
      <alignment horizontal="left" vertical="center" wrapText="1"/>
    </xf>
    <xf numFmtId="0" fontId="12" fillId="0" borderId="23" xfId="7" applyFont="1" applyFill="1" applyBorder="1" applyAlignment="1" applyProtection="1">
      <alignment horizontal="left" vertical="center" wrapText="1"/>
    </xf>
    <xf numFmtId="49" fontId="14" fillId="0" borderId="23" xfId="8" applyNumberFormat="1" applyFont="1" applyFill="1" applyBorder="1" applyAlignment="1" applyProtection="1">
      <alignment horizontal="left" vertical="center" wrapText="1"/>
    </xf>
    <xf numFmtId="49" fontId="6" fillId="0" borderId="0" xfId="6" applyNumberFormat="1" applyFont="1" applyFill="1" applyBorder="1" applyAlignment="1" applyProtection="1">
      <alignment horizontal="left" vertical="center" wrapText="1"/>
    </xf>
    <xf numFmtId="44" fontId="5" fillId="0" borderId="26" xfId="2" applyNumberFormat="1" applyFont="1" applyFill="1" applyBorder="1" applyAlignment="1" applyProtection="1">
      <alignment horizontal="center" vertical="center"/>
    </xf>
    <xf numFmtId="49" fontId="6" fillId="0" borderId="21" xfId="6" applyNumberFormat="1" applyFont="1" applyFill="1" applyBorder="1" applyAlignment="1" applyProtection="1">
      <alignment horizontal="left" vertical="center" wrapText="1"/>
    </xf>
    <xf numFmtId="168" fontId="14" fillId="0" borderId="25" xfId="8" applyNumberFormat="1" applyFont="1" applyFill="1" applyBorder="1" applyAlignment="1" applyProtection="1">
      <alignment horizontal="left" vertical="center" wrapText="1"/>
    </xf>
    <xf numFmtId="168" fontId="14" fillId="0" borderId="24" xfId="8" applyNumberFormat="1" applyFont="1" applyFill="1" applyBorder="1" applyAlignment="1" applyProtection="1">
      <alignment horizontal="left" vertical="center" wrapText="1"/>
    </xf>
    <xf numFmtId="44" fontId="5" fillId="0" borderId="33" xfId="2" applyNumberFormat="1" applyFont="1" applyFill="1" applyBorder="1" applyAlignment="1" applyProtection="1">
      <alignment horizontal="center" vertical="center"/>
    </xf>
    <xf numFmtId="49" fontId="5" fillId="0" borderId="0" xfId="4" applyFont="1" applyFill="1" applyBorder="1" applyAlignment="1" applyProtection="1">
      <alignment horizontal="left" vertical="center" wrapText="1"/>
    </xf>
  </cellXfs>
  <cellStyles count="455">
    <cellStyle name="20% - Акцент1" xfId="27" builtinId="30" customBuiltin="1"/>
    <cellStyle name="20% - Акцент1 2" xfId="110"/>
    <cellStyle name="20% — акцент1 2" xfId="60"/>
    <cellStyle name="20% - Акцент1 2 2" xfId="207"/>
    <cellStyle name="20% — акцент1 2 2" xfId="125"/>
    <cellStyle name="20% - Акцент1 2 2 2" xfId="401"/>
    <cellStyle name="20% — акцент1 2 2 2" xfId="222"/>
    <cellStyle name="20% — акцент1 2 2 2 2" xfId="416"/>
    <cellStyle name="20% — акцент1 2 2 3" xfId="319"/>
    <cellStyle name="20% - Акцент1 2 3" xfId="304"/>
    <cellStyle name="20% — акцент1 2 3" xfId="93"/>
    <cellStyle name="20% — акцент1 2 3 2" xfId="190"/>
    <cellStyle name="20% — акцент1 2 3 2 2" xfId="384"/>
    <cellStyle name="20% — акцент1 2 3 3" xfId="287"/>
    <cellStyle name="20% — акцент1 2 4" xfId="157"/>
    <cellStyle name="20% — акцент1 2 4 2" xfId="351"/>
    <cellStyle name="20% — акцент1 2 5" xfId="254"/>
    <cellStyle name="20% — акцент1 3" xfId="77"/>
    <cellStyle name="20% — акцент1 3 2" xfId="174"/>
    <cellStyle name="20% — акцент1 3 2 2" xfId="368"/>
    <cellStyle name="20% — акцент1 3 3" xfId="271"/>
    <cellStyle name="20% — акцент1 4" xfId="141"/>
    <cellStyle name="20% — акцент1 4 2" xfId="335"/>
    <cellStyle name="20% — акцент1 5" xfId="238"/>
    <cellStyle name="20% - Акцент2" xfId="31" builtinId="34" customBuiltin="1"/>
    <cellStyle name="20% - Акцент2 2" xfId="112"/>
    <cellStyle name="20% — акцент2 2" xfId="62"/>
    <cellStyle name="20% - Акцент2 2 2" xfId="209"/>
    <cellStyle name="20% — акцент2 2 2" xfId="127"/>
    <cellStyle name="20% - Акцент2 2 2 2" xfId="403"/>
    <cellStyle name="20% — акцент2 2 2 2" xfId="224"/>
    <cellStyle name="20% — акцент2 2 2 2 2" xfId="418"/>
    <cellStyle name="20% — акцент2 2 2 3" xfId="321"/>
    <cellStyle name="20% - Акцент2 2 3" xfId="306"/>
    <cellStyle name="20% — акцент2 2 3" xfId="95"/>
    <cellStyle name="20% — акцент2 2 3 2" xfId="192"/>
    <cellStyle name="20% — акцент2 2 3 2 2" xfId="386"/>
    <cellStyle name="20% — акцент2 2 3 3" xfId="289"/>
    <cellStyle name="20% — акцент2 2 4" xfId="159"/>
    <cellStyle name="20% — акцент2 2 4 2" xfId="353"/>
    <cellStyle name="20% — акцент2 2 5" xfId="256"/>
    <cellStyle name="20% — акцент2 3" xfId="79"/>
    <cellStyle name="20% — акцент2 3 2" xfId="176"/>
    <cellStyle name="20% — акцент2 3 2 2" xfId="370"/>
    <cellStyle name="20% — акцент2 3 3" xfId="273"/>
    <cellStyle name="20% — акцент2 4" xfId="143"/>
    <cellStyle name="20% — акцент2 4 2" xfId="337"/>
    <cellStyle name="20% — акцент2 5" xfId="240"/>
    <cellStyle name="20% - Акцент3" xfId="35" builtinId="38" customBuiltin="1"/>
    <cellStyle name="20% - Акцент3 2" xfId="114"/>
    <cellStyle name="20% — акцент3 2" xfId="64"/>
    <cellStyle name="20% - Акцент3 2 2" xfId="211"/>
    <cellStyle name="20% — акцент3 2 2" xfId="129"/>
    <cellStyle name="20% - Акцент3 2 2 2" xfId="405"/>
    <cellStyle name="20% — акцент3 2 2 2" xfId="226"/>
    <cellStyle name="20% — акцент3 2 2 2 2" xfId="420"/>
    <cellStyle name="20% — акцент3 2 2 3" xfId="323"/>
    <cellStyle name="20% - Акцент3 2 3" xfId="308"/>
    <cellStyle name="20% — акцент3 2 3" xfId="97"/>
    <cellStyle name="20% — акцент3 2 3 2" xfId="194"/>
    <cellStyle name="20% — акцент3 2 3 2 2" xfId="388"/>
    <cellStyle name="20% — акцент3 2 3 3" xfId="291"/>
    <cellStyle name="20% — акцент3 2 4" xfId="161"/>
    <cellStyle name="20% — акцент3 2 4 2" xfId="355"/>
    <cellStyle name="20% — акцент3 2 5" xfId="258"/>
    <cellStyle name="20% — акцент3 3" xfId="81"/>
    <cellStyle name="20% — акцент3 3 2" xfId="178"/>
    <cellStyle name="20% — акцент3 3 2 2" xfId="372"/>
    <cellStyle name="20% — акцент3 3 3" xfId="275"/>
    <cellStyle name="20% — акцент3 4" xfId="145"/>
    <cellStyle name="20% — акцент3 4 2" xfId="339"/>
    <cellStyle name="20% — акцент3 5" xfId="242"/>
    <cellStyle name="20% - Акцент4" xfId="39" builtinId="42" customBuiltin="1"/>
    <cellStyle name="20% - Акцент4 2" xfId="116"/>
    <cellStyle name="20% — акцент4 2" xfId="66"/>
    <cellStyle name="20% - Акцент4 2 2" xfId="213"/>
    <cellStyle name="20% — акцент4 2 2" xfId="131"/>
    <cellStyle name="20% - Акцент4 2 2 2" xfId="407"/>
    <cellStyle name="20% — акцент4 2 2 2" xfId="228"/>
    <cellStyle name="20% — акцент4 2 2 2 2" xfId="422"/>
    <cellStyle name="20% — акцент4 2 2 3" xfId="325"/>
    <cellStyle name="20% - Акцент4 2 3" xfId="310"/>
    <cellStyle name="20% — акцент4 2 3" xfId="99"/>
    <cellStyle name="20% — акцент4 2 3 2" xfId="196"/>
    <cellStyle name="20% — акцент4 2 3 2 2" xfId="390"/>
    <cellStyle name="20% — акцент4 2 3 3" xfId="293"/>
    <cellStyle name="20% — акцент4 2 4" xfId="163"/>
    <cellStyle name="20% — акцент4 2 4 2" xfId="357"/>
    <cellStyle name="20% — акцент4 2 5" xfId="260"/>
    <cellStyle name="20% — акцент4 3" xfId="83"/>
    <cellStyle name="20% — акцент4 3 2" xfId="180"/>
    <cellStyle name="20% — акцент4 3 2 2" xfId="374"/>
    <cellStyle name="20% — акцент4 3 3" xfId="277"/>
    <cellStyle name="20% — акцент4 4" xfId="147"/>
    <cellStyle name="20% — акцент4 4 2" xfId="341"/>
    <cellStyle name="20% — акцент4 5" xfId="244"/>
    <cellStyle name="20% - Акцент5" xfId="43" builtinId="46" customBuiltin="1"/>
    <cellStyle name="20% - Акцент5 2" xfId="118"/>
    <cellStyle name="20% — акцент5 2" xfId="68"/>
    <cellStyle name="20% - Акцент5 2 2" xfId="215"/>
    <cellStyle name="20% — акцент5 2 2" xfId="133"/>
    <cellStyle name="20% - Акцент5 2 2 2" xfId="409"/>
    <cellStyle name="20% — акцент5 2 2 2" xfId="230"/>
    <cellStyle name="20% — акцент5 2 2 2 2" xfId="424"/>
    <cellStyle name="20% — акцент5 2 2 3" xfId="327"/>
    <cellStyle name="20% - Акцент5 2 3" xfId="312"/>
    <cellStyle name="20% — акцент5 2 3" xfId="101"/>
    <cellStyle name="20% — акцент5 2 3 2" xfId="198"/>
    <cellStyle name="20% — акцент5 2 3 2 2" xfId="392"/>
    <cellStyle name="20% — акцент5 2 3 3" xfId="295"/>
    <cellStyle name="20% — акцент5 2 4" xfId="165"/>
    <cellStyle name="20% — акцент5 2 4 2" xfId="359"/>
    <cellStyle name="20% — акцент5 2 5" xfId="262"/>
    <cellStyle name="20% — акцент5 3" xfId="85"/>
    <cellStyle name="20% — акцент5 3 2" xfId="182"/>
    <cellStyle name="20% — акцент5 3 2 2" xfId="376"/>
    <cellStyle name="20% — акцент5 3 3" xfId="279"/>
    <cellStyle name="20% — акцент5 4" xfId="149"/>
    <cellStyle name="20% — акцент5 4 2" xfId="343"/>
    <cellStyle name="20% — акцент5 5" xfId="246"/>
    <cellStyle name="20% - Акцент6" xfId="47" builtinId="50" customBuiltin="1"/>
    <cellStyle name="20% - Акцент6 2" xfId="120"/>
    <cellStyle name="20% — акцент6 2" xfId="70"/>
    <cellStyle name="20% - Акцент6 2 2" xfId="217"/>
    <cellStyle name="20% — акцент6 2 2" xfId="135"/>
    <cellStyle name="20% - Акцент6 2 2 2" xfId="411"/>
    <cellStyle name="20% — акцент6 2 2 2" xfId="232"/>
    <cellStyle name="20% — акцент6 2 2 2 2" xfId="426"/>
    <cellStyle name="20% — акцент6 2 2 3" xfId="329"/>
    <cellStyle name="20% - Акцент6 2 3" xfId="314"/>
    <cellStyle name="20% — акцент6 2 3" xfId="103"/>
    <cellStyle name="20% — акцент6 2 3 2" xfId="200"/>
    <cellStyle name="20% — акцент6 2 3 2 2" xfId="394"/>
    <cellStyle name="20% — акцент6 2 3 3" xfId="297"/>
    <cellStyle name="20% — акцент6 2 4" xfId="167"/>
    <cellStyle name="20% — акцент6 2 4 2" xfId="361"/>
    <cellStyle name="20% — акцент6 2 5" xfId="264"/>
    <cellStyle name="20% — акцент6 3" xfId="87"/>
    <cellStyle name="20% — акцент6 3 2" xfId="184"/>
    <cellStyle name="20% — акцент6 3 2 2" xfId="378"/>
    <cellStyle name="20% — акцент6 3 3" xfId="281"/>
    <cellStyle name="20% — акцент6 4" xfId="151"/>
    <cellStyle name="20% — акцент6 4 2" xfId="345"/>
    <cellStyle name="20% — акцент6 5" xfId="248"/>
    <cellStyle name="40% - Акцент1" xfId="28" builtinId="31" customBuiltin="1"/>
    <cellStyle name="40% - Акцент1 2" xfId="111"/>
    <cellStyle name="40% — акцент1 2" xfId="61"/>
    <cellStyle name="40% - Акцент1 2 2" xfId="208"/>
    <cellStyle name="40% — акцент1 2 2" xfId="126"/>
    <cellStyle name="40% - Акцент1 2 2 2" xfId="402"/>
    <cellStyle name="40% — акцент1 2 2 2" xfId="223"/>
    <cellStyle name="40% — акцент1 2 2 2 2" xfId="417"/>
    <cellStyle name="40% — акцент1 2 2 3" xfId="320"/>
    <cellStyle name="40% - Акцент1 2 3" xfId="305"/>
    <cellStyle name="40% — акцент1 2 3" xfId="94"/>
    <cellStyle name="40% — акцент1 2 3 2" xfId="191"/>
    <cellStyle name="40% — акцент1 2 3 2 2" xfId="385"/>
    <cellStyle name="40% — акцент1 2 3 3" xfId="288"/>
    <cellStyle name="40% — акцент1 2 4" xfId="158"/>
    <cellStyle name="40% — акцент1 2 4 2" xfId="352"/>
    <cellStyle name="40% — акцент1 2 5" xfId="255"/>
    <cellStyle name="40% — акцент1 3" xfId="78"/>
    <cellStyle name="40% — акцент1 3 2" xfId="175"/>
    <cellStyle name="40% — акцент1 3 2 2" xfId="369"/>
    <cellStyle name="40% — акцент1 3 3" xfId="272"/>
    <cellStyle name="40% — акцент1 4" xfId="142"/>
    <cellStyle name="40% — акцент1 4 2" xfId="336"/>
    <cellStyle name="40% — акцент1 5" xfId="239"/>
    <cellStyle name="40% - Акцент2" xfId="32" builtinId="35" customBuiltin="1"/>
    <cellStyle name="40% - Акцент2 2" xfId="113"/>
    <cellStyle name="40% — акцент2 2" xfId="63"/>
    <cellStyle name="40% - Акцент2 2 2" xfId="210"/>
    <cellStyle name="40% — акцент2 2 2" xfId="128"/>
    <cellStyle name="40% - Акцент2 2 2 2" xfId="404"/>
    <cellStyle name="40% — акцент2 2 2 2" xfId="225"/>
    <cellStyle name="40% — акцент2 2 2 2 2" xfId="419"/>
    <cellStyle name="40% — акцент2 2 2 3" xfId="322"/>
    <cellStyle name="40% - Акцент2 2 3" xfId="307"/>
    <cellStyle name="40% — акцент2 2 3" xfId="96"/>
    <cellStyle name="40% — акцент2 2 3 2" xfId="193"/>
    <cellStyle name="40% — акцент2 2 3 2 2" xfId="387"/>
    <cellStyle name="40% — акцент2 2 3 3" xfId="290"/>
    <cellStyle name="40% — акцент2 2 4" xfId="160"/>
    <cellStyle name="40% — акцент2 2 4 2" xfId="354"/>
    <cellStyle name="40% — акцент2 2 5" xfId="257"/>
    <cellStyle name="40% — акцент2 3" xfId="80"/>
    <cellStyle name="40% — акцент2 3 2" xfId="177"/>
    <cellStyle name="40% — акцент2 3 2 2" xfId="371"/>
    <cellStyle name="40% — акцент2 3 3" xfId="274"/>
    <cellStyle name="40% — акцент2 4" xfId="144"/>
    <cellStyle name="40% — акцент2 4 2" xfId="338"/>
    <cellStyle name="40% — акцент2 5" xfId="241"/>
    <cellStyle name="40% - Акцент3" xfId="36" builtinId="39" customBuiltin="1"/>
    <cellStyle name="40% - Акцент3 2" xfId="115"/>
    <cellStyle name="40% — акцент3 2" xfId="65"/>
    <cellStyle name="40% - Акцент3 2 2" xfId="212"/>
    <cellStyle name="40% — акцент3 2 2" xfId="130"/>
    <cellStyle name="40% - Акцент3 2 2 2" xfId="406"/>
    <cellStyle name="40% — акцент3 2 2 2" xfId="227"/>
    <cellStyle name="40% — акцент3 2 2 2 2" xfId="421"/>
    <cellStyle name="40% — акцент3 2 2 3" xfId="324"/>
    <cellStyle name="40% - Акцент3 2 3" xfId="309"/>
    <cellStyle name="40% — акцент3 2 3" xfId="98"/>
    <cellStyle name="40% — акцент3 2 3 2" xfId="195"/>
    <cellStyle name="40% — акцент3 2 3 2 2" xfId="389"/>
    <cellStyle name="40% — акцент3 2 3 3" xfId="292"/>
    <cellStyle name="40% — акцент3 2 4" xfId="162"/>
    <cellStyle name="40% — акцент3 2 4 2" xfId="356"/>
    <cellStyle name="40% — акцент3 2 5" xfId="259"/>
    <cellStyle name="40% — акцент3 3" xfId="82"/>
    <cellStyle name="40% — акцент3 3 2" xfId="179"/>
    <cellStyle name="40% — акцент3 3 2 2" xfId="373"/>
    <cellStyle name="40% — акцент3 3 3" xfId="276"/>
    <cellStyle name="40% — акцент3 4" xfId="146"/>
    <cellStyle name="40% — акцент3 4 2" xfId="340"/>
    <cellStyle name="40% — акцент3 5" xfId="243"/>
    <cellStyle name="40% - Акцент4" xfId="40" builtinId="43" customBuiltin="1"/>
    <cellStyle name="40% - Акцент4 2" xfId="117"/>
    <cellStyle name="40% — акцент4 2" xfId="67"/>
    <cellStyle name="40% - Акцент4 2 2" xfId="214"/>
    <cellStyle name="40% — акцент4 2 2" xfId="132"/>
    <cellStyle name="40% - Акцент4 2 2 2" xfId="408"/>
    <cellStyle name="40% — акцент4 2 2 2" xfId="229"/>
    <cellStyle name="40% — акцент4 2 2 2 2" xfId="423"/>
    <cellStyle name="40% — акцент4 2 2 3" xfId="326"/>
    <cellStyle name="40% - Акцент4 2 3" xfId="311"/>
    <cellStyle name="40% — акцент4 2 3" xfId="100"/>
    <cellStyle name="40% — акцент4 2 3 2" xfId="197"/>
    <cellStyle name="40% — акцент4 2 3 2 2" xfId="391"/>
    <cellStyle name="40% — акцент4 2 3 3" xfId="294"/>
    <cellStyle name="40% — акцент4 2 4" xfId="164"/>
    <cellStyle name="40% — акцент4 2 4 2" xfId="358"/>
    <cellStyle name="40% — акцент4 2 5" xfId="261"/>
    <cellStyle name="40% — акцент4 3" xfId="84"/>
    <cellStyle name="40% — акцент4 3 2" xfId="181"/>
    <cellStyle name="40% — акцент4 3 2 2" xfId="375"/>
    <cellStyle name="40% — акцент4 3 3" xfId="278"/>
    <cellStyle name="40% — акцент4 4" xfId="148"/>
    <cellStyle name="40% — акцент4 4 2" xfId="342"/>
    <cellStyle name="40% — акцент4 5" xfId="245"/>
    <cellStyle name="40% - Акцент5" xfId="44" builtinId="47" customBuiltin="1"/>
    <cellStyle name="40% - Акцент5 2" xfId="119"/>
    <cellStyle name="40% — акцент5 2" xfId="69"/>
    <cellStyle name="40% - Акцент5 2 2" xfId="216"/>
    <cellStyle name="40% — акцент5 2 2" xfId="134"/>
    <cellStyle name="40% - Акцент5 2 2 2" xfId="410"/>
    <cellStyle name="40% — акцент5 2 2 2" xfId="231"/>
    <cellStyle name="40% — акцент5 2 2 2 2" xfId="425"/>
    <cellStyle name="40% — акцент5 2 2 3" xfId="328"/>
    <cellStyle name="40% - Акцент5 2 3" xfId="313"/>
    <cellStyle name="40% — акцент5 2 3" xfId="102"/>
    <cellStyle name="40% — акцент5 2 3 2" xfId="199"/>
    <cellStyle name="40% — акцент5 2 3 2 2" xfId="393"/>
    <cellStyle name="40% — акцент5 2 3 3" xfId="296"/>
    <cellStyle name="40% — акцент5 2 4" xfId="166"/>
    <cellStyle name="40% — акцент5 2 4 2" xfId="360"/>
    <cellStyle name="40% — акцент5 2 5" xfId="263"/>
    <cellStyle name="40% — акцент5 3" xfId="86"/>
    <cellStyle name="40% — акцент5 3 2" xfId="183"/>
    <cellStyle name="40% — акцент5 3 2 2" xfId="377"/>
    <cellStyle name="40% — акцент5 3 3" xfId="280"/>
    <cellStyle name="40% — акцент5 4" xfId="150"/>
    <cellStyle name="40% — акцент5 4 2" xfId="344"/>
    <cellStyle name="40% — акцент5 5" xfId="247"/>
    <cellStyle name="40% - Акцент6" xfId="48" builtinId="51" customBuiltin="1"/>
    <cellStyle name="40% - Акцент6 2" xfId="121"/>
    <cellStyle name="40% — акцент6 2" xfId="71"/>
    <cellStyle name="40% - Акцент6 2 2" xfId="218"/>
    <cellStyle name="40% — акцент6 2 2" xfId="136"/>
    <cellStyle name="40% - Акцент6 2 2 2" xfId="412"/>
    <cellStyle name="40% — акцент6 2 2 2" xfId="233"/>
    <cellStyle name="40% — акцент6 2 2 2 2" xfId="427"/>
    <cellStyle name="40% — акцент6 2 2 3" xfId="330"/>
    <cellStyle name="40% - Акцент6 2 3" xfId="315"/>
    <cellStyle name="40% — акцент6 2 3" xfId="104"/>
    <cellStyle name="40% — акцент6 2 3 2" xfId="201"/>
    <cellStyle name="40% — акцент6 2 3 2 2" xfId="395"/>
    <cellStyle name="40% — акцент6 2 3 3" xfId="298"/>
    <cellStyle name="40% — акцент6 2 4" xfId="168"/>
    <cellStyle name="40% — акцент6 2 4 2" xfId="362"/>
    <cellStyle name="40% — акцент6 2 5" xfId="265"/>
    <cellStyle name="40% — акцент6 3" xfId="88"/>
    <cellStyle name="40% — акцент6 3 2" xfId="185"/>
    <cellStyle name="40% — акцент6 3 2 2" xfId="379"/>
    <cellStyle name="40% — акцент6 3 3" xfId="282"/>
    <cellStyle name="40% — акцент6 4" xfId="152"/>
    <cellStyle name="40% — акцент6 4 2" xfId="346"/>
    <cellStyle name="40% — акцент6 5" xfId="249"/>
    <cellStyle name="60% - Акцент1" xfId="29" builtinId="32" customBuiltin="1"/>
    <cellStyle name="60% - Акцент2" xfId="33" builtinId="36" customBuiltin="1"/>
    <cellStyle name="60% - Акцент3" xfId="37" builtinId="40" customBuiltin="1"/>
    <cellStyle name="60% - Акцент4" xfId="41" builtinId="44" customBuiltin="1"/>
    <cellStyle name="60% - Акцент5" xfId="45" builtinId="48" customBuiltin="1"/>
    <cellStyle name="60% - Акцент6" xfId="49" builtinId="52" customBuiltin="1"/>
    <cellStyle name="Акцент1" xfId="26" builtinId="29" customBuiltin="1"/>
    <cellStyle name="Акцент2" xfId="30" builtinId="33" customBuiltin="1"/>
    <cellStyle name="Акцент3" xfId="34" builtinId="37" customBuiltin="1"/>
    <cellStyle name="Акцент4" xfId="38" builtinId="41" customBuiltin="1"/>
    <cellStyle name="Акцент5" xfId="42" builtinId="45" customBuiltin="1"/>
    <cellStyle name="Акцент6" xfId="46" builtinId="49" customBuiltin="1"/>
    <cellStyle name="Ввод " xfId="18" builtinId="20" customBuiltin="1"/>
    <cellStyle name="Вывод" xfId="19" builtinId="21" customBuiltin="1"/>
    <cellStyle name="Вычисление" xfId="20" builtinId="22" customBuiltin="1"/>
    <cellStyle name="Гиперссылка" xfId="431" builtinId="8"/>
    <cellStyle name="Денежный 2" xfId="3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25" builtinId="25" customBuiltin="1"/>
    <cellStyle name="Контрольная ячейка" xfId="22" builtinId="23" customBuiltin="1"/>
    <cellStyle name="Название 2" xfId="56"/>
    <cellStyle name="Нейтральный" xfId="17" builtinId="28" customBuiltin="1"/>
    <cellStyle name="Обычный" xfId="0" builtinId="0"/>
    <cellStyle name="Обычный 2" xfId="2"/>
    <cellStyle name="Обычный 2 2" xfId="52"/>
    <cellStyle name="Обычный 2 2 2" xfId="434"/>
    <cellStyle name="Обычный 3" xfId="51"/>
    <cellStyle name="Обычный 3 2" xfId="58"/>
    <cellStyle name="Обычный 3 2 2" xfId="124"/>
    <cellStyle name="Обычный 3 2 2 2" xfId="221"/>
    <cellStyle name="Обычный 3 2 2 2 2" xfId="415"/>
    <cellStyle name="Обычный 3 2 2 3" xfId="318"/>
    <cellStyle name="Обычный 3 2 3" xfId="92"/>
    <cellStyle name="Обычный 3 2 3 2" xfId="189"/>
    <cellStyle name="Обычный 3 2 3 2 2" xfId="383"/>
    <cellStyle name="Обычный 3 2 3 3" xfId="286"/>
    <cellStyle name="Обычный 3 2 4" xfId="156"/>
    <cellStyle name="Обычный 3 2 4 2" xfId="350"/>
    <cellStyle name="Обычный 3 2 5" xfId="253"/>
    <cellStyle name="Обычный 3 3" xfId="109"/>
    <cellStyle name="Обычный 3 3 2" xfId="206"/>
    <cellStyle name="Обычный 3 3 2 2" xfId="400"/>
    <cellStyle name="Обычный 3 3 3" xfId="303"/>
    <cellStyle name="Обычный 3 4" xfId="76"/>
    <cellStyle name="Обычный 3 4 2" xfId="173"/>
    <cellStyle name="Обычный 3 4 2 2" xfId="367"/>
    <cellStyle name="Обычный 3 4 3" xfId="270"/>
    <cellStyle name="Обычный 3 5" xfId="140"/>
    <cellStyle name="Обычный 3 5 2" xfId="334"/>
    <cellStyle name="Обычный 3 6" xfId="237"/>
    <cellStyle name="Обычный 4" xfId="53"/>
    <cellStyle name="Обычный 4 2" xfId="59"/>
    <cellStyle name="Обычный 4 2 2" xfId="436"/>
    <cellStyle name="Обычный 4 3" xfId="435"/>
    <cellStyle name="Обычный 5" xfId="54"/>
    <cellStyle name="Обычный 6" xfId="55"/>
    <cellStyle name="Обычный 6 2" xfId="72"/>
    <cellStyle name="Обычный 6 2 2" xfId="137"/>
    <cellStyle name="Обычный 6 2 2 2" xfId="234"/>
    <cellStyle name="Обычный 6 2 2 2 2" xfId="428"/>
    <cellStyle name="Обычный 6 2 2 3" xfId="331"/>
    <cellStyle name="Обычный 6 2 3" xfId="105"/>
    <cellStyle name="Обычный 6 2 3 2" xfId="202"/>
    <cellStyle name="Обычный 6 2 3 2 2" xfId="396"/>
    <cellStyle name="Обычный 6 2 3 3" xfId="299"/>
    <cellStyle name="Обычный 6 2 4" xfId="169"/>
    <cellStyle name="Обычный 6 2 4 2" xfId="363"/>
    <cellStyle name="Обычный 6 2 5" xfId="266"/>
    <cellStyle name="Обычный 6 3" xfId="122"/>
    <cellStyle name="Обычный 6 3 2" xfId="219"/>
    <cellStyle name="Обычный 6 3 2 2" xfId="413"/>
    <cellStyle name="Обычный 6 3 3" xfId="316"/>
    <cellStyle name="Обычный 6 4" xfId="89"/>
    <cellStyle name="Обычный 6 4 2" xfId="186"/>
    <cellStyle name="Обычный 6 4 2 2" xfId="380"/>
    <cellStyle name="Обычный 6 4 3" xfId="283"/>
    <cellStyle name="Обычный 6 5" xfId="153"/>
    <cellStyle name="Обычный 6 5 2" xfId="347"/>
    <cellStyle name="Обычный 6 6" xfId="250"/>
    <cellStyle name="Обычный 7" xfId="75"/>
    <cellStyle name="Обычный 7 2" xfId="139"/>
    <cellStyle name="Обычный 7 2 2" xfId="236"/>
    <cellStyle name="Обычный 7 2 2 2" xfId="430"/>
    <cellStyle name="Обычный 7 2 3" xfId="333"/>
    <cellStyle name="Обычный 7 3" xfId="108"/>
    <cellStyle name="Обычный 7 3 2" xfId="205"/>
    <cellStyle name="Обычный 7 3 2 2" xfId="399"/>
    <cellStyle name="Обычный 7 3 3" xfId="302"/>
    <cellStyle name="Обычный 7 4" xfId="172"/>
    <cellStyle name="Обычный 7 4 2" xfId="366"/>
    <cellStyle name="Обычный 7 5" xfId="269"/>
    <cellStyle name="Обычный 8" xfId="50"/>
    <cellStyle name="Обычный_Aquatherm 2007_ALL products" xfId="6"/>
    <cellStyle name="Плохой" xfId="16" builtinId="27" customBuiltin="1"/>
    <cellStyle name="Пояснение" xfId="24" builtinId="53" customBuiltin="1"/>
    <cellStyle name="Примечание 2" xfId="57"/>
    <cellStyle name="Примечание 2 2" xfId="73"/>
    <cellStyle name="Примечание 2 2 2" xfId="138"/>
    <cellStyle name="Примечание 2 2 2 2" xfId="235"/>
    <cellStyle name="Примечание 2 2 2 2 2" xfId="429"/>
    <cellStyle name="Примечание 2 2 2 3" xfId="332"/>
    <cellStyle name="Примечание 2 2 3" xfId="106"/>
    <cellStyle name="Примечание 2 2 3 2" xfId="203"/>
    <cellStyle name="Примечание 2 2 3 2 2" xfId="397"/>
    <cellStyle name="Примечание 2 2 3 3" xfId="300"/>
    <cellStyle name="Примечание 2 2 4" xfId="170"/>
    <cellStyle name="Примечание 2 2 4 2" xfId="364"/>
    <cellStyle name="Примечание 2 2 5" xfId="267"/>
    <cellStyle name="Примечание 2 3" xfId="123"/>
    <cellStyle name="Примечание 2 3 2" xfId="220"/>
    <cellStyle name="Примечание 2 3 2 2" xfId="414"/>
    <cellStyle name="Примечание 2 3 3" xfId="317"/>
    <cellStyle name="Примечание 2 4" xfId="90"/>
    <cellStyle name="Примечание 2 4 2" xfId="187"/>
    <cellStyle name="Примечание 2 4 2 2" xfId="381"/>
    <cellStyle name="Примечание 2 4 3" xfId="284"/>
    <cellStyle name="Примечание 2 5" xfId="154"/>
    <cellStyle name="Примечание 2 5 2" xfId="348"/>
    <cellStyle name="Примечание 2 6" xfId="251"/>
    <cellStyle name="Процентный" xfId="1" builtinId="5"/>
    <cellStyle name="Связанная ячейка" xfId="21" builtinId="24" customBuiltin="1"/>
    <cellStyle name="Таблица литраж цена прайс" xfId="5"/>
    <cellStyle name="Таблица наименование прайс" xfId="7"/>
    <cellStyle name="Таблица описание прайс" xfId="8"/>
    <cellStyle name="Текст предупреждения" xfId="23" builtinId="11" customBuiltin="1"/>
    <cellStyle name="Финансовый" xfId="9" builtinId="3"/>
    <cellStyle name="Финансовый 2" xfId="10"/>
    <cellStyle name="Финансовый 2 2" xfId="107"/>
    <cellStyle name="Финансовый 2 2 2" xfId="204"/>
    <cellStyle name="Финансовый 2 2 2 2" xfId="398"/>
    <cellStyle name="Финансовый 2 2 2 2 2" xfId="451"/>
    <cellStyle name="Финансовый 2 2 2 3" xfId="443"/>
    <cellStyle name="Финансовый 2 2 3" xfId="301"/>
    <cellStyle name="Финансовый 2 2 3 2" xfId="447"/>
    <cellStyle name="Финансовый 2 2 4" xfId="439"/>
    <cellStyle name="Финансовый 2 3" xfId="171"/>
    <cellStyle name="Финансовый 2 3 2" xfId="365"/>
    <cellStyle name="Финансовый 2 3 2 2" xfId="449"/>
    <cellStyle name="Финансовый 2 3 3" xfId="441"/>
    <cellStyle name="Финансовый 2 4" xfId="268"/>
    <cellStyle name="Финансовый 2 4 2" xfId="445"/>
    <cellStyle name="Финансовый 2 5" xfId="74"/>
    <cellStyle name="Финансовый 2 5 2" xfId="437"/>
    <cellStyle name="Финансовый 2 6" xfId="433"/>
    <cellStyle name="Финансовый 3" xfId="91"/>
    <cellStyle name="Финансовый 3 2" xfId="188"/>
    <cellStyle name="Финансовый 3 2 2" xfId="382"/>
    <cellStyle name="Финансовый 3 2 2 2" xfId="450"/>
    <cellStyle name="Финансовый 3 2 3" xfId="442"/>
    <cellStyle name="Финансовый 3 3" xfId="285"/>
    <cellStyle name="Финансовый 3 3 2" xfId="446"/>
    <cellStyle name="Финансовый 3 4" xfId="438"/>
    <cellStyle name="Финансовый 4" xfId="155"/>
    <cellStyle name="Финансовый 4 2" xfId="349"/>
    <cellStyle name="Финансовый 4 2 2" xfId="448"/>
    <cellStyle name="Финансовый 4 3" xfId="440"/>
    <cellStyle name="Финансовый 5" xfId="252"/>
    <cellStyle name="Финансовый 5 2" xfId="444"/>
    <cellStyle name="Финансовый 6" xfId="432"/>
    <cellStyle name="Финансовый 7" xfId="452"/>
    <cellStyle name="Финансовый 7 2" xfId="453"/>
    <cellStyle name="Финансовый 8" xfId="454"/>
    <cellStyle name="Хороший" xfId="15" builtinId="26" customBuiltin="1"/>
    <cellStyle name="Шапка таблицы прайс" xfId="4"/>
  </cellStyles>
  <dxfs count="3"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9A87D"/>
      <color rgb="FFFF5B5B"/>
      <color rgb="FFFF6161"/>
      <color rgb="FFFF4343"/>
      <color rgb="FFEE8544"/>
      <color rgb="FFDFF4DC"/>
      <color rgb="FFFFFF66"/>
      <color rgb="FF99FF99"/>
      <color rgb="FFD1FF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hyperlink" Target="https://www.youtube.com/c/Thermex1949/videos" TargetMode="External"/><Relationship Id="rId12" Type="http://schemas.openxmlformats.org/officeDocument/2006/relationships/hyperlink" Target="https://www.youtube.com/watch?v=hHipJ9qFJVQ" TargetMode="External"/><Relationship Id="rId17" Type="http://schemas.openxmlformats.org/officeDocument/2006/relationships/image" Target="../media/image11.png"/><Relationship Id="rId2" Type="http://schemas.microsoft.com/office/2007/relationships/hdphoto" Target="../media/hdphoto1.wdp"/><Relationship Id="rId16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openxmlformats.org/officeDocument/2006/relationships/image" Target="../media/image7.png"/><Relationship Id="rId5" Type="http://schemas.openxmlformats.org/officeDocument/2006/relationships/image" Target="../media/image4.png"/><Relationship Id="rId15" Type="http://schemas.openxmlformats.org/officeDocument/2006/relationships/image" Target="../media/image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hyperlink" Target="https://drive.google.com/drive/folders/1OYK9NgVAAvEDlpS1yVT1-uWlibJFX2Bx" TargetMode="External"/><Relationship Id="rId14" Type="http://schemas.openxmlformats.org/officeDocument/2006/relationships/hyperlink" Target="https://www.youtube.com/watch?v=KXzf4D9I5jk" TargetMode="Externa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png"/><Relationship Id="rId117" Type="http://schemas.openxmlformats.org/officeDocument/2006/relationships/image" Target="../media/image121.png"/><Relationship Id="rId21" Type="http://schemas.openxmlformats.org/officeDocument/2006/relationships/image" Target="../media/image32.emf"/><Relationship Id="rId42" Type="http://schemas.openxmlformats.org/officeDocument/2006/relationships/image" Target="../media/image53.png"/><Relationship Id="rId47" Type="http://schemas.openxmlformats.org/officeDocument/2006/relationships/image" Target="../media/image58.png"/><Relationship Id="rId63" Type="http://schemas.openxmlformats.org/officeDocument/2006/relationships/image" Target="../media/image74.png"/><Relationship Id="rId68" Type="http://schemas.openxmlformats.org/officeDocument/2006/relationships/image" Target="../media/image77.png"/><Relationship Id="rId84" Type="http://schemas.openxmlformats.org/officeDocument/2006/relationships/image" Target="../media/image91.png"/><Relationship Id="rId89" Type="http://schemas.openxmlformats.org/officeDocument/2006/relationships/image" Target="../media/image96.png"/><Relationship Id="rId112" Type="http://schemas.openxmlformats.org/officeDocument/2006/relationships/image" Target="../media/image5.png"/><Relationship Id="rId133" Type="http://schemas.openxmlformats.org/officeDocument/2006/relationships/image" Target="../media/image129.png"/><Relationship Id="rId138" Type="http://schemas.openxmlformats.org/officeDocument/2006/relationships/image" Target="../media/image134.png"/><Relationship Id="rId154" Type="http://schemas.openxmlformats.org/officeDocument/2006/relationships/image" Target="../media/image150.PNG"/><Relationship Id="rId159" Type="http://schemas.openxmlformats.org/officeDocument/2006/relationships/image" Target="../media/image155.PNG"/><Relationship Id="rId175" Type="http://schemas.openxmlformats.org/officeDocument/2006/relationships/image" Target="../media/image171.png"/><Relationship Id="rId170" Type="http://schemas.openxmlformats.org/officeDocument/2006/relationships/image" Target="../media/image166.PNG"/><Relationship Id="rId16" Type="http://schemas.openxmlformats.org/officeDocument/2006/relationships/image" Target="../media/image27.jpeg"/><Relationship Id="rId107" Type="http://schemas.openxmlformats.org/officeDocument/2006/relationships/image" Target="../media/image114.png"/><Relationship Id="rId11" Type="http://schemas.openxmlformats.org/officeDocument/2006/relationships/image" Target="../media/image22.jpeg"/><Relationship Id="rId32" Type="http://schemas.openxmlformats.org/officeDocument/2006/relationships/image" Target="../media/image43.png"/><Relationship Id="rId37" Type="http://schemas.openxmlformats.org/officeDocument/2006/relationships/image" Target="../media/image48.png"/><Relationship Id="rId53" Type="http://schemas.openxmlformats.org/officeDocument/2006/relationships/image" Target="../media/image64.png"/><Relationship Id="rId58" Type="http://schemas.openxmlformats.org/officeDocument/2006/relationships/image" Target="../media/image69.png"/><Relationship Id="rId74" Type="http://schemas.openxmlformats.org/officeDocument/2006/relationships/image" Target="../media/image81.png"/><Relationship Id="rId79" Type="http://schemas.openxmlformats.org/officeDocument/2006/relationships/image" Target="../media/image86.png"/><Relationship Id="rId102" Type="http://schemas.openxmlformats.org/officeDocument/2006/relationships/image" Target="../media/image109.png"/><Relationship Id="rId123" Type="http://schemas.openxmlformats.org/officeDocument/2006/relationships/image" Target="../media/image4.png"/><Relationship Id="rId128" Type="http://schemas.openxmlformats.org/officeDocument/2006/relationships/hyperlink" Target="#BLITZ___IBL"/><Relationship Id="rId144" Type="http://schemas.openxmlformats.org/officeDocument/2006/relationships/image" Target="../media/image140.png"/><Relationship Id="rId149" Type="http://schemas.openxmlformats.org/officeDocument/2006/relationships/image" Target="../media/image145.PNG"/><Relationship Id="rId5" Type="http://schemas.openxmlformats.org/officeDocument/2006/relationships/image" Target="../media/image16.jpeg"/><Relationship Id="rId90" Type="http://schemas.openxmlformats.org/officeDocument/2006/relationships/image" Target="../media/image97.png"/><Relationship Id="rId95" Type="http://schemas.openxmlformats.org/officeDocument/2006/relationships/image" Target="../media/image102.png"/><Relationship Id="rId160" Type="http://schemas.openxmlformats.org/officeDocument/2006/relationships/image" Target="../media/image156.PNG"/><Relationship Id="rId165" Type="http://schemas.openxmlformats.org/officeDocument/2006/relationships/image" Target="../media/image161.png"/><Relationship Id="rId181" Type="http://schemas.openxmlformats.org/officeDocument/2006/relationships/image" Target="../media/image177.png"/><Relationship Id="rId186" Type="http://schemas.openxmlformats.org/officeDocument/2006/relationships/image" Target="../media/image182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43" Type="http://schemas.openxmlformats.org/officeDocument/2006/relationships/image" Target="../media/image54.png"/><Relationship Id="rId48" Type="http://schemas.openxmlformats.org/officeDocument/2006/relationships/image" Target="../media/image59.png"/><Relationship Id="rId64" Type="http://schemas.microsoft.com/office/2007/relationships/hdphoto" Target="../media/hdphoto4.wdp"/><Relationship Id="rId69" Type="http://schemas.microsoft.com/office/2007/relationships/hdphoto" Target="../media/hdphoto6.wdp"/><Relationship Id="rId113" Type="http://schemas.openxmlformats.org/officeDocument/2006/relationships/image" Target="../media/image117.png"/><Relationship Id="rId118" Type="http://schemas.openxmlformats.org/officeDocument/2006/relationships/image" Target="../media/image122.png"/><Relationship Id="rId134" Type="http://schemas.openxmlformats.org/officeDocument/2006/relationships/image" Target="../media/image130.png"/><Relationship Id="rId139" Type="http://schemas.openxmlformats.org/officeDocument/2006/relationships/image" Target="../media/image135.png"/><Relationship Id="rId80" Type="http://schemas.openxmlformats.org/officeDocument/2006/relationships/image" Target="../media/image87.png"/><Relationship Id="rId85" Type="http://schemas.openxmlformats.org/officeDocument/2006/relationships/image" Target="../media/image92.png"/><Relationship Id="rId150" Type="http://schemas.openxmlformats.org/officeDocument/2006/relationships/image" Target="../media/image146.png"/><Relationship Id="rId155" Type="http://schemas.openxmlformats.org/officeDocument/2006/relationships/image" Target="../media/image151.PNG"/><Relationship Id="rId171" Type="http://schemas.openxmlformats.org/officeDocument/2006/relationships/image" Target="../media/image167.png"/><Relationship Id="rId176" Type="http://schemas.openxmlformats.org/officeDocument/2006/relationships/image" Target="../media/image172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33" Type="http://schemas.openxmlformats.org/officeDocument/2006/relationships/image" Target="../media/image44.png"/><Relationship Id="rId38" Type="http://schemas.openxmlformats.org/officeDocument/2006/relationships/image" Target="../media/image49.png"/><Relationship Id="rId59" Type="http://schemas.openxmlformats.org/officeDocument/2006/relationships/image" Target="../media/image70.png"/><Relationship Id="rId103" Type="http://schemas.openxmlformats.org/officeDocument/2006/relationships/image" Target="../media/image110.png"/><Relationship Id="rId108" Type="http://schemas.openxmlformats.org/officeDocument/2006/relationships/image" Target="../media/image115.emf"/><Relationship Id="rId124" Type="http://schemas.microsoft.com/office/2007/relationships/hdphoto" Target="../media/hdphoto2.wdp"/><Relationship Id="rId129" Type="http://schemas.openxmlformats.org/officeDocument/2006/relationships/hyperlink" Target="#SMARTLINE"/><Relationship Id="rId54" Type="http://schemas.openxmlformats.org/officeDocument/2006/relationships/image" Target="../media/image65.png"/><Relationship Id="rId70" Type="http://schemas.openxmlformats.org/officeDocument/2006/relationships/image" Target="../media/image78.png"/><Relationship Id="rId75" Type="http://schemas.openxmlformats.org/officeDocument/2006/relationships/image" Target="../media/image82.png"/><Relationship Id="rId91" Type="http://schemas.openxmlformats.org/officeDocument/2006/relationships/image" Target="../media/image98.emf"/><Relationship Id="rId96" Type="http://schemas.openxmlformats.org/officeDocument/2006/relationships/image" Target="../media/image103.png"/><Relationship Id="rId140" Type="http://schemas.openxmlformats.org/officeDocument/2006/relationships/image" Target="../media/image136.png"/><Relationship Id="rId145" Type="http://schemas.openxmlformats.org/officeDocument/2006/relationships/image" Target="../media/image141.png"/><Relationship Id="rId161" Type="http://schemas.openxmlformats.org/officeDocument/2006/relationships/image" Target="../media/image157.png"/><Relationship Id="rId166" Type="http://schemas.openxmlformats.org/officeDocument/2006/relationships/image" Target="../media/image162.png"/><Relationship Id="rId182" Type="http://schemas.openxmlformats.org/officeDocument/2006/relationships/image" Target="../media/image178.png"/><Relationship Id="rId187" Type="http://schemas.openxmlformats.org/officeDocument/2006/relationships/image" Target="../media/image183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49" Type="http://schemas.openxmlformats.org/officeDocument/2006/relationships/image" Target="../media/image60.png"/><Relationship Id="rId114" Type="http://schemas.openxmlformats.org/officeDocument/2006/relationships/image" Target="../media/image118.png"/><Relationship Id="rId119" Type="http://schemas.openxmlformats.org/officeDocument/2006/relationships/image" Target="../media/image123.png"/><Relationship Id="rId44" Type="http://schemas.openxmlformats.org/officeDocument/2006/relationships/image" Target="../media/image55.png"/><Relationship Id="rId60" Type="http://schemas.openxmlformats.org/officeDocument/2006/relationships/image" Target="../media/image71.png"/><Relationship Id="rId65" Type="http://schemas.openxmlformats.org/officeDocument/2006/relationships/image" Target="../media/image75.png"/><Relationship Id="rId81" Type="http://schemas.openxmlformats.org/officeDocument/2006/relationships/image" Target="../media/image88.png"/><Relationship Id="rId86" Type="http://schemas.openxmlformats.org/officeDocument/2006/relationships/image" Target="../media/image93.png"/><Relationship Id="rId130" Type="http://schemas.openxmlformats.org/officeDocument/2006/relationships/image" Target="../media/image126.png"/><Relationship Id="rId135" Type="http://schemas.openxmlformats.org/officeDocument/2006/relationships/image" Target="../media/image131.png"/><Relationship Id="rId151" Type="http://schemas.openxmlformats.org/officeDocument/2006/relationships/image" Target="../media/image147.PNG"/><Relationship Id="rId156" Type="http://schemas.openxmlformats.org/officeDocument/2006/relationships/image" Target="../media/image152.PNG"/><Relationship Id="rId177" Type="http://schemas.openxmlformats.org/officeDocument/2006/relationships/image" Target="../media/image173.png"/><Relationship Id="rId172" Type="http://schemas.openxmlformats.org/officeDocument/2006/relationships/image" Target="../media/image168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9" Type="http://schemas.openxmlformats.org/officeDocument/2006/relationships/image" Target="../media/image50.png"/><Relationship Id="rId109" Type="http://schemas.openxmlformats.org/officeDocument/2006/relationships/image" Target="../media/image116.png"/><Relationship Id="rId34" Type="http://schemas.openxmlformats.org/officeDocument/2006/relationships/image" Target="../media/image45.png"/><Relationship Id="rId50" Type="http://schemas.openxmlformats.org/officeDocument/2006/relationships/image" Target="../media/image61.png"/><Relationship Id="rId55" Type="http://schemas.openxmlformats.org/officeDocument/2006/relationships/image" Target="../media/image66.png"/><Relationship Id="rId76" Type="http://schemas.openxmlformats.org/officeDocument/2006/relationships/image" Target="../media/image83.png"/><Relationship Id="rId97" Type="http://schemas.openxmlformats.org/officeDocument/2006/relationships/image" Target="../media/image104.png"/><Relationship Id="rId104" Type="http://schemas.openxmlformats.org/officeDocument/2006/relationships/image" Target="../media/image111.emf"/><Relationship Id="rId120" Type="http://schemas.openxmlformats.org/officeDocument/2006/relationships/hyperlink" Target="#id"/><Relationship Id="rId125" Type="http://schemas.openxmlformats.org/officeDocument/2006/relationships/hyperlink" Target="#SMART"/><Relationship Id="rId141" Type="http://schemas.openxmlformats.org/officeDocument/2006/relationships/image" Target="../media/image137.png"/><Relationship Id="rId146" Type="http://schemas.openxmlformats.org/officeDocument/2006/relationships/image" Target="../media/image142.png"/><Relationship Id="rId167" Type="http://schemas.openxmlformats.org/officeDocument/2006/relationships/image" Target="../media/image163.PNG"/><Relationship Id="rId7" Type="http://schemas.openxmlformats.org/officeDocument/2006/relationships/image" Target="../media/image18.jpeg"/><Relationship Id="rId71" Type="http://schemas.microsoft.com/office/2007/relationships/hdphoto" Target="../media/hdphoto7.wdp"/><Relationship Id="rId92" Type="http://schemas.openxmlformats.org/officeDocument/2006/relationships/image" Target="../media/image99.emf"/><Relationship Id="rId162" Type="http://schemas.openxmlformats.org/officeDocument/2006/relationships/image" Target="../media/image158.png"/><Relationship Id="rId183" Type="http://schemas.openxmlformats.org/officeDocument/2006/relationships/image" Target="../media/image179.PNG"/><Relationship Id="rId2" Type="http://schemas.openxmlformats.org/officeDocument/2006/relationships/image" Target="../media/image14.png"/><Relationship Id="rId29" Type="http://schemas.openxmlformats.org/officeDocument/2006/relationships/image" Target="../media/image40.png"/><Relationship Id="rId24" Type="http://schemas.openxmlformats.org/officeDocument/2006/relationships/image" Target="../media/image35.pn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66" Type="http://schemas.microsoft.com/office/2007/relationships/hdphoto" Target="../media/hdphoto5.wdp"/><Relationship Id="rId87" Type="http://schemas.openxmlformats.org/officeDocument/2006/relationships/image" Target="../media/image94.png"/><Relationship Id="rId110" Type="http://schemas.openxmlformats.org/officeDocument/2006/relationships/image" Target="../media/image10.png"/><Relationship Id="rId115" Type="http://schemas.openxmlformats.org/officeDocument/2006/relationships/image" Target="../media/image119.png"/><Relationship Id="rId131" Type="http://schemas.openxmlformats.org/officeDocument/2006/relationships/image" Target="../media/image127.png"/><Relationship Id="rId136" Type="http://schemas.openxmlformats.org/officeDocument/2006/relationships/image" Target="../media/image132.png"/><Relationship Id="rId157" Type="http://schemas.openxmlformats.org/officeDocument/2006/relationships/image" Target="../media/image153.PNG"/><Relationship Id="rId178" Type="http://schemas.openxmlformats.org/officeDocument/2006/relationships/image" Target="../media/image174.PNG"/><Relationship Id="rId61" Type="http://schemas.openxmlformats.org/officeDocument/2006/relationships/image" Target="../media/image72.png"/><Relationship Id="rId82" Type="http://schemas.openxmlformats.org/officeDocument/2006/relationships/image" Target="../media/image89.png"/><Relationship Id="rId152" Type="http://schemas.openxmlformats.org/officeDocument/2006/relationships/image" Target="../media/image148.PNG"/><Relationship Id="rId173" Type="http://schemas.openxmlformats.org/officeDocument/2006/relationships/image" Target="../media/image169.PNG"/><Relationship Id="rId19" Type="http://schemas.openxmlformats.org/officeDocument/2006/relationships/image" Target="../media/image30.jpeg"/><Relationship Id="rId14" Type="http://schemas.openxmlformats.org/officeDocument/2006/relationships/image" Target="../media/image25.png"/><Relationship Id="rId30" Type="http://schemas.openxmlformats.org/officeDocument/2006/relationships/image" Target="../media/image41.png"/><Relationship Id="rId35" Type="http://schemas.openxmlformats.org/officeDocument/2006/relationships/image" Target="../media/image46.png"/><Relationship Id="rId56" Type="http://schemas.openxmlformats.org/officeDocument/2006/relationships/image" Target="../media/image67.png"/><Relationship Id="rId77" Type="http://schemas.openxmlformats.org/officeDocument/2006/relationships/image" Target="../media/image84.png"/><Relationship Id="rId100" Type="http://schemas.openxmlformats.org/officeDocument/2006/relationships/image" Target="../media/image107.png"/><Relationship Id="rId105" Type="http://schemas.openxmlformats.org/officeDocument/2006/relationships/image" Target="../media/image112.png"/><Relationship Id="rId126" Type="http://schemas.openxmlformats.org/officeDocument/2006/relationships/image" Target="../media/image125.png"/><Relationship Id="rId147" Type="http://schemas.openxmlformats.org/officeDocument/2006/relationships/image" Target="../media/image143.png"/><Relationship Id="rId168" Type="http://schemas.openxmlformats.org/officeDocument/2006/relationships/image" Target="../media/image164.PN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72" Type="http://schemas.openxmlformats.org/officeDocument/2006/relationships/image" Target="../media/image79.png"/><Relationship Id="rId93" Type="http://schemas.openxmlformats.org/officeDocument/2006/relationships/image" Target="../media/image100.png"/><Relationship Id="rId98" Type="http://schemas.openxmlformats.org/officeDocument/2006/relationships/image" Target="../media/image105.png"/><Relationship Id="rId121" Type="http://schemas.openxmlformats.org/officeDocument/2006/relationships/hyperlink" Target="#OMNIA"/><Relationship Id="rId142" Type="http://schemas.openxmlformats.org/officeDocument/2006/relationships/image" Target="../media/image138.png"/><Relationship Id="rId163" Type="http://schemas.openxmlformats.org/officeDocument/2006/relationships/image" Target="../media/image159.PNG"/><Relationship Id="rId184" Type="http://schemas.openxmlformats.org/officeDocument/2006/relationships/image" Target="../media/image180.png"/><Relationship Id="rId3" Type="http://schemas.openxmlformats.org/officeDocument/2006/relationships/image" Target="../media/image15.png"/><Relationship Id="rId25" Type="http://schemas.openxmlformats.org/officeDocument/2006/relationships/image" Target="../media/image36.png"/><Relationship Id="rId46" Type="http://schemas.openxmlformats.org/officeDocument/2006/relationships/image" Target="../media/image57.png"/><Relationship Id="rId67" Type="http://schemas.openxmlformats.org/officeDocument/2006/relationships/image" Target="../media/image76.png"/><Relationship Id="rId116" Type="http://schemas.openxmlformats.org/officeDocument/2006/relationships/image" Target="../media/image120.png"/><Relationship Id="rId137" Type="http://schemas.openxmlformats.org/officeDocument/2006/relationships/image" Target="../media/image133.png"/><Relationship Id="rId158" Type="http://schemas.openxmlformats.org/officeDocument/2006/relationships/image" Target="../media/image154.PNG"/><Relationship Id="rId20" Type="http://schemas.openxmlformats.org/officeDocument/2006/relationships/image" Target="../media/image31.png"/><Relationship Id="rId41" Type="http://schemas.openxmlformats.org/officeDocument/2006/relationships/image" Target="../media/image52.png"/><Relationship Id="rId62" Type="http://schemas.openxmlformats.org/officeDocument/2006/relationships/image" Target="../media/image73.png"/><Relationship Id="rId83" Type="http://schemas.openxmlformats.org/officeDocument/2006/relationships/image" Target="../media/image90.png"/><Relationship Id="rId88" Type="http://schemas.openxmlformats.org/officeDocument/2006/relationships/image" Target="../media/image95.png"/><Relationship Id="rId111" Type="http://schemas.openxmlformats.org/officeDocument/2006/relationships/hyperlink" Target="#&#1069;&#1083;&#1077;&#1082;&#1090;&#1088;&#1080;&#1095;&#1077;&#1089;&#1082;&#1080;&#1077;_&#1085;&#1072;&#1082;&#1086;&#1087;&#1080;&#1090;&#1077;&#1083;&#1100;&#1085;&#1099;&#1077;_&#1074;&#1086;&#1076;&#1086;&#1085;&#1072;&#1075;&#1088;&#1077;&#1074;&#1072;&#1090;&#1077;&#1083;&#1080;_&#1087;&#1083;&#1086;&#1089;&#1082;&#1086;&#1081;_&#1092;&#1086;&#1088;&#1084;&#1099;"/><Relationship Id="rId132" Type="http://schemas.openxmlformats.org/officeDocument/2006/relationships/image" Target="../media/image128.png"/><Relationship Id="rId153" Type="http://schemas.openxmlformats.org/officeDocument/2006/relationships/image" Target="../media/image149.PNG"/><Relationship Id="rId174" Type="http://schemas.openxmlformats.org/officeDocument/2006/relationships/image" Target="../media/image170.png"/><Relationship Id="rId179" Type="http://schemas.openxmlformats.org/officeDocument/2006/relationships/image" Target="../media/image175.png"/><Relationship Id="rId15" Type="http://schemas.openxmlformats.org/officeDocument/2006/relationships/image" Target="../media/image26.png"/><Relationship Id="rId36" Type="http://schemas.openxmlformats.org/officeDocument/2006/relationships/image" Target="../media/image47.png"/><Relationship Id="rId57" Type="http://schemas.openxmlformats.org/officeDocument/2006/relationships/image" Target="../media/image68.png"/><Relationship Id="rId106" Type="http://schemas.openxmlformats.org/officeDocument/2006/relationships/image" Target="../media/image113.png"/><Relationship Id="rId127" Type="http://schemas.openxmlformats.org/officeDocument/2006/relationships/hyperlink" Target="#THERMO"/><Relationship Id="rId10" Type="http://schemas.openxmlformats.org/officeDocument/2006/relationships/image" Target="../media/image21.png"/><Relationship Id="rId31" Type="http://schemas.openxmlformats.org/officeDocument/2006/relationships/image" Target="../media/image42.png"/><Relationship Id="rId52" Type="http://schemas.openxmlformats.org/officeDocument/2006/relationships/image" Target="../media/image63.png"/><Relationship Id="rId73" Type="http://schemas.openxmlformats.org/officeDocument/2006/relationships/image" Target="../media/image80.png"/><Relationship Id="rId78" Type="http://schemas.openxmlformats.org/officeDocument/2006/relationships/image" Target="../media/image85.png"/><Relationship Id="rId94" Type="http://schemas.openxmlformats.org/officeDocument/2006/relationships/image" Target="../media/image101.png"/><Relationship Id="rId99" Type="http://schemas.openxmlformats.org/officeDocument/2006/relationships/image" Target="../media/image106.png"/><Relationship Id="rId101" Type="http://schemas.openxmlformats.org/officeDocument/2006/relationships/image" Target="../media/image108.emf"/><Relationship Id="rId122" Type="http://schemas.openxmlformats.org/officeDocument/2006/relationships/image" Target="../media/image124.png"/><Relationship Id="rId143" Type="http://schemas.openxmlformats.org/officeDocument/2006/relationships/image" Target="../media/image139.png"/><Relationship Id="rId148" Type="http://schemas.openxmlformats.org/officeDocument/2006/relationships/image" Target="../media/image144.PNG"/><Relationship Id="rId164" Type="http://schemas.openxmlformats.org/officeDocument/2006/relationships/image" Target="../media/image160.png"/><Relationship Id="rId169" Type="http://schemas.openxmlformats.org/officeDocument/2006/relationships/image" Target="../media/image165.PNG"/><Relationship Id="rId185" Type="http://schemas.openxmlformats.org/officeDocument/2006/relationships/image" Target="../media/image181.png"/><Relationship Id="rId4" Type="http://schemas.microsoft.com/office/2007/relationships/hdphoto" Target="../media/hdphoto3.wdp"/><Relationship Id="rId9" Type="http://schemas.openxmlformats.org/officeDocument/2006/relationships/image" Target="../media/image20.png"/><Relationship Id="rId180" Type="http://schemas.openxmlformats.org/officeDocument/2006/relationships/image" Target="../media/image17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87.jpeg"/><Relationship Id="rId18" Type="http://schemas.openxmlformats.org/officeDocument/2006/relationships/image" Target="../media/image190.png"/><Relationship Id="rId3" Type="http://schemas.openxmlformats.org/officeDocument/2006/relationships/image" Target="../media/image185.png"/><Relationship Id="rId21" Type="http://schemas.openxmlformats.org/officeDocument/2006/relationships/hyperlink" Target="#&#1069;&#1083;&#1077;&#1082;&#1090;&#1088;&#1080;&#1095;&#1077;&#1089;&#1082;&#1080;&#1077;_&#1085;&#1072;&#1082;&#1086;&#1087;&#1080;&#1090;&#1077;&#1083;&#1100;&#1085;&#1099;&#1077;_&#1074;&#1086;&#1076;&#1086;&#1085;&#1072;&#1075;&#1088;&#1077;&#1074;&#1072;&#1090;&#1077;&#1083;&#1080;_&#1073;&#1086;&#1083;&#1100;&#1096;&#1086;&#1075;&#1086;_&#1086;&#1073;&#1098;&#1077;&#1084;&#1072;"/><Relationship Id="rId7" Type="http://schemas.openxmlformats.org/officeDocument/2006/relationships/image" Target="../media/image84.png"/><Relationship Id="rId12" Type="http://schemas.openxmlformats.org/officeDocument/2006/relationships/image" Target="../media/image22.jpeg"/><Relationship Id="rId17" Type="http://schemas.openxmlformats.org/officeDocument/2006/relationships/image" Target="../media/image189.png"/><Relationship Id="rId2" Type="http://schemas.openxmlformats.org/officeDocument/2006/relationships/image" Target="../media/image184.emf"/><Relationship Id="rId16" Type="http://schemas.openxmlformats.org/officeDocument/2006/relationships/image" Target="../media/image83.png"/><Relationship Id="rId20" Type="http://schemas.openxmlformats.org/officeDocument/2006/relationships/image" Target="../media/image10.png"/><Relationship Id="rId1" Type="http://schemas.openxmlformats.org/officeDocument/2006/relationships/image" Target="../media/image21.png"/><Relationship Id="rId6" Type="http://schemas.openxmlformats.org/officeDocument/2006/relationships/image" Target="../media/image64.png"/><Relationship Id="rId11" Type="http://schemas.openxmlformats.org/officeDocument/2006/relationships/image" Target="../media/image186.png"/><Relationship Id="rId5" Type="http://schemas.openxmlformats.org/officeDocument/2006/relationships/image" Target="../media/image63.png"/><Relationship Id="rId15" Type="http://schemas.microsoft.com/office/2007/relationships/hdphoto" Target="../media/hdphoto9.wdp"/><Relationship Id="rId23" Type="http://schemas.openxmlformats.org/officeDocument/2006/relationships/image" Target="../media/image192.png"/><Relationship Id="rId10" Type="http://schemas.openxmlformats.org/officeDocument/2006/relationships/image" Target="../media/image67.png"/><Relationship Id="rId19" Type="http://schemas.openxmlformats.org/officeDocument/2006/relationships/image" Target="../media/image191.png"/><Relationship Id="rId4" Type="http://schemas.microsoft.com/office/2007/relationships/hdphoto" Target="../media/hdphoto8.wdp"/><Relationship Id="rId9" Type="http://schemas.openxmlformats.org/officeDocument/2006/relationships/image" Target="../media/image66.png"/><Relationship Id="rId14" Type="http://schemas.openxmlformats.org/officeDocument/2006/relationships/image" Target="../media/image188.png"/><Relationship Id="rId22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22.jpeg"/><Relationship Id="rId18" Type="http://schemas.openxmlformats.org/officeDocument/2006/relationships/image" Target="../media/image63.png"/><Relationship Id="rId26" Type="http://schemas.openxmlformats.org/officeDocument/2006/relationships/image" Target="../media/image48.png"/><Relationship Id="rId39" Type="http://schemas.openxmlformats.org/officeDocument/2006/relationships/image" Target="../media/image209.PNG"/><Relationship Id="rId3" Type="http://schemas.openxmlformats.org/officeDocument/2006/relationships/image" Target="../media/image194.png"/><Relationship Id="rId21" Type="http://schemas.openxmlformats.org/officeDocument/2006/relationships/image" Target="../media/image202.png"/><Relationship Id="rId34" Type="http://schemas.openxmlformats.org/officeDocument/2006/relationships/image" Target="../media/image207.PNG"/><Relationship Id="rId7" Type="http://schemas.openxmlformats.org/officeDocument/2006/relationships/image" Target="../media/image196.png"/><Relationship Id="rId12" Type="http://schemas.openxmlformats.org/officeDocument/2006/relationships/image" Target="../media/image198.png"/><Relationship Id="rId17" Type="http://schemas.openxmlformats.org/officeDocument/2006/relationships/image" Target="../media/image201.png"/><Relationship Id="rId25" Type="http://schemas.openxmlformats.org/officeDocument/2006/relationships/image" Target="../media/image61.png"/><Relationship Id="rId33" Type="http://schemas.openxmlformats.org/officeDocument/2006/relationships/image" Target="../media/image206.PNG"/><Relationship Id="rId38" Type="http://schemas.openxmlformats.org/officeDocument/2006/relationships/image" Target="../media/image147.PNG"/><Relationship Id="rId2" Type="http://schemas.microsoft.com/office/2007/relationships/hdphoto" Target="../media/hdphoto10.wdp"/><Relationship Id="rId16" Type="http://schemas.microsoft.com/office/2007/relationships/hdphoto" Target="../media/hdphoto12.wdp"/><Relationship Id="rId20" Type="http://schemas.openxmlformats.org/officeDocument/2006/relationships/image" Target="../media/image66.png"/><Relationship Id="rId29" Type="http://schemas.openxmlformats.org/officeDocument/2006/relationships/hyperlink" Target="#&#1069;&#1083;&#1077;&#1082;&#1090;&#1088;&#1080;&#1095;&#1077;&#1089;&#1082;&#1080;&#1077;_&#1085;&#1072;&#1082;&#1086;&#1087;&#1080;&#1090;&#1077;&#1083;&#1100;&#1085;&#1099;&#1077;_&#1082;&#1086;&#1084;&#1073;&#1080;&#1085;&#1080;&#1088;&#1086;&#1074;&#1072;&#1085;&#1085;&#1099;&#1077;_&#1074;&#1086;&#1076;&#1086;&#1085;&#1072;&#1075;&#1088;&#1077;&#1074;&#1072;&#1090;&#1077;&#1083;&#1080;_&#1073;&#1086;&#1083;&#1100;&#1096;&#1086;&#1075;&#1086;_&#1086;&#1073;&#1098;&#1077;&#1084;&#1072;"/><Relationship Id="rId41" Type="http://schemas.openxmlformats.org/officeDocument/2006/relationships/image" Target="../media/image211.png"/><Relationship Id="rId1" Type="http://schemas.openxmlformats.org/officeDocument/2006/relationships/image" Target="../media/image193.png"/><Relationship Id="rId6" Type="http://schemas.openxmlformats.org/officeDocument/2006/relationships/image" Target="../media/image195.png"/><Relationship Id="rId11" Type="http://schemas.openxmlformats.org/officeDocument/2006/relationships/image" Target="../media/image186.png"/><Relationship Id="rId24" Type="http://schemas.openxmlformats.org/officeDocument/2006/relationships/image" Target="../media/image39.png"/><Relationship Id="rId32" Type="http://schemas.openxmlformats.org/officeDocument/2006/relationships/image" Target="../media/image205.PNG"/><Relationship Id="rId37" Type="http://schemas.openxmlformats.org/officeDocument/2006/relationships/image" Target="../media/image174.PNG"/><Relationship Id="rId40" Type="http://schemas.openxmlformats.org/officeDocument/2006/relationships/image" Target="../media/image210.PNG"/><Relationship Id="rId5" Type="http://schemas.openxmlformats.org/officeDocument/2006/relationships/image" Target="../media/image21.png"/><Relationship Id="rId15" Type="http://schemas.openxmlformats.org/officeDocument/2006/relationships/image" Target="../media/image200.png"/><Relationship Id="rId23" Type="http://schemas.openxmlformats.org/officeDocument/2006/relationships/image" Target="../media/image203.png"/><Relationship Id="rId28" Type="http://schemas.openxmlformats.org/officeDocument/2006/relationships/image" Target="../media/image10.png"/><Relationship Id="rId36" Type="http://schemas.openxmlformats.org/officeDocument/2006/relationships/image" Target="../media/image168.PNG"/><Relationship Id="rId10" Type="http://schemas.openxmlformats.org/officeDocument/2006/relationships/image" Target="../media/image67.png"/><Relationship Id="rId19" Type="http://schemas.openxmlformats.org/officeDocument/2006/relationships/image" Target="../media/image84.png"/><Relationship Id="rId31" Type="http://schemas.openxmlformats.org/officeDocument/2006/relationships/image" Target="../media/image204.png"/><Relationship Id="rId4" Type="http://schemas.microsoft.com/office/2007/relationships/hdphoto" Target="../media/hdphoto11.wdp"/><Relationship Id="rId9" Type="http://schemas.openxmlformats.org/officeDocument/2006/relationships/image" Target="../media/image197.png"/><Relationship Id="rId14" Type="http://schemas.openxmlformats.org/officeDocument/2006/relationships/image" Target="../media/image199.png"/><Relationship Id="rId22" Type="http://schemas.openxmlformats.org/officeDocument/2006/relationships/image" Target="../media/image83.png"/><Relationship Id="rId27" Type="http://schemas.openxmlformats.org/officeDocument/2006/relationships/image" Target="../media/image90.png"/><Relationship Id="rId30" Type="http://schemas.openxmlformats.org/officeDocument/2006/relationships/image" Target="../media/image5.png"/><Relationship Id="rId35" Type="http://schemas.openxmlformats.org/officeDocument/2006/relationships/image" Target="../media/image208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39.png"/><Relationship Id="rId117" Type="http://schemas.openxmlformats.org/officeDocument/2006/relationships/hyperlink" Target="#'&#1053;&#1069;&#1042;&#1053; &#1085;&#1072;&#1087;.'!A1"/><Relationship Id="rId21" Type="http://schemas.openxmlformats.org/officeDocument/2006/relationships/image" Target="../media/image235.png"/><Relationship Id="rId42" Type="http://schemas.openxmlformats.org/officeDocument/2006/relationships/image" Target="../media/image254.png"/><Relationship Id="rId47" Type="http://schemas.openxmlformats.org/officeDocument/2006/relationships/image" Target="../media/image257.png"/><Relationship Id="rId63" Type="http://schemas.openxmlformats.org/officeDocument/2006/relationships/image" Target="../media/image269.png"/><Relationship Id="rId68" Type="http://schemas.microsoft.com/office/2007/relationships/hdphoto" Target="../media/hdphoto15.wdp"/><Relationship Id="rId84" Type="http://schemas.openxmlformats.org/officeDocument/2006/relationships/image" Target="../media/image289.PNG"/><Relationship Id="rId89" Type="http://schemas.openxmlformats.org/officeDocument/2006/relationships/image" Target="../media/image294.PNG"/><Relationship Id="rId112" Type="http://schemas.openxmlformats.org/officeDocument/2006/relationships/hyperlink" Target="#&#1050;&#1069;&#1042;&#1053;!A1"/><Relationship Id="rId16" Type="http://schemas.openxmlformats.org/officeDocument/2006/relationships/image" Target="../media/image230.png"/><Relationship Id="rId107" Type="http://schemas.openxmlformats.org/officeDocument/2006/relationships/image" Target="../media/image312.png"/><Relationship Id="rId11" Type="http://schemas.openxmlformats.org/officeDocument/2006/relationships/image" Target="../media/image225.png"/><Relationship Id="rId32" Type="http://schemas.openxmlformats.org/officeDocument/2006/relationships/image" Target="../media/image245.png"/><Relationship Id="rId37" Type="http://schemas.openxmlformats.org/officeDocument/2006/relationships/image" Target="../media/image249.png"/><Relationship Id="rId53" Type="http://schemas.openxmlformats.org/officeDocument/2006/relationships/image" Target="../media/image259.png"/><Relationship Id="rId58" Type="http://schemas.openxmlformats.org/officeDocument/2006/relationships/image" Target="../media/image264.png"/><Relationship Id="rId74" Type="http://schemas.openxmlformats.org/officeDocument/2006/relationships/image" Target="../media/image279.PNG"/><Relationship Id="rId79" Type="http://schemas.openxmlformats.org/officeDocument/2006/relationships/image" Target="../media/image284.PNG"/><Relationship Id="rId102" Type="http://schemas.openxmlformats.org/officeDocument/2006/relationships/image" Target="../media/image307.png"/><Relationship Id="rId123" Type="http://schemas.openxmlformats.org/officeDocument/2006/relationships/hyperlink" Target="#&#1055;&#1077;&#1095;&#1072;&#1090;&#1100;_&#1079;&#1072;&#1082;&#1072;&#1079;&#1072;_"/><Relationship Id="rId128" Type="http://schemas.openxmlformats.org/officeDocument/2006/relationships/hyperlink" Target="#&#1069;&#1083;.&#1087;&#1086;&#1083;&#1086;&#1090;&#1077;&#1085;&#1094;&#1077;&#1089;&#1091;&#1096;"/><Relationship Id="rId5" Type="http://schemas.openxmlformats.org/officeDocument/2006/relationships/image" Target="../media/image21.png"/><Relationship Id="rId90" Type="http://schemas.openxmlformats.org/officeDocument/2006/relationships/image" Target="../media/image295.PNG"/><Relationship Id="rId95" Type="http://schemas.openxmlformats.org/officeDocument/2006/relationships/image" Target="../media/image300.PNG"/><Relationship Id="rId19" Type="http://schemas.openxmlformats.org/officeDocument/2006/relationships/image" Target="../media/image233.png"/><Relationship Id="rId14" Type="http://schemas.openxmlformats.org/officeDocument/2006/relationships/image" Target="../media/image228.png"/><Relationship Id="rId22" Type="http://schemas.openxmlformats.org/officeDocument/2006/relationships/image" Target="../media/image236.png"/><Relationship Id="rId27" Type="http://schemas.openxmlformats.org/officeDocument/2006/relationships/image" Target="../media/image240.png"/><Relationship Id="rId30" Type="http://schemas.openxmlformats.org/officeDocument/2006/relationships/image" Target="../media/image243.png"/><Relationship Id="rId35" Type="http://schemas.openxmlformats.org/officeDocument/2006/relationships/image" Target="../media/image247.png"/><Relationship Id="rId43" Type="http://schemas.openxmlformats.org/officeDocument/2006/relationships/image" Target="../media/image255.png"/><Relationship Id="rId48" Type="http://schemas.openxmlformats.org/officeDocument/2006/relationships/image" Target="../media/image45.png"/><Relationship Id="rId56" Type="http://schemas.openxmlformats.org/officeDocument/2006/relationships/image" Target="../media/image262.png"/><Relationship Id="rId64" Type="http://schemas.openxmlformats.org/officeDocument/2006/relationships/image" Target="../media/image270.png"/><Relationship Id="rId69" Type="http://schemas.openxmlformats.org/officeDocument/2006/relationships/image" Target="../media/image274.png"/><Relationship Id="rId77" Type="http://schemas.openxmlformats.org/officeDocument/2006/relationships/image" Target="../media/image282.PNG"/><Relationship Id="rId100" Type="http://schemas.openxmlformats.org/officeDocument/2006/relationships/image" Target="../media/image305.PNG"/><Relationship Id="rId105" Type="http://schemas.openxmlformats.org/officeDocument/2006/relationships/image" Target="../media/image310.PNG"/><Relationship Id="rId113" Type="http://schemas.openxmlformats.org/officeDocument/2006/relationships/hyperlink" Target="#&#1050;&#1086;&#1085;&#1074;&#1077;&#1082;&#1090;&#1086;&#1088;&#1099;!A1"/><Relationship Id="rId118" Type="http://schemas.openxmlformats.org/officeDocument/2006/relationships/hyperlink" Target="#'&#1058;&#1088;&#1077;&#1093;&#1093;&#1086;&#1076;&#1086;&#1074;&#1099;&#1077; &#1082;&#1083;&#1072;&#1087;&#1072;&#1085;&#1099;'!A1"/><Relationship Id="rId126" Type="http://schemas.openxmlformats.org/officeDocument/2006/relationships/hyperlink" Target="#&#1057;&#1087;&#1083;&#1080;&#1090;_&#1089;&#1080;&#1089;&#1090;&#1077;&#1084;&#1099;"/><Relationship Id="rId8" Type="http://schemas.openxmlformats.org/officeDocument/2006/relationships/image" Target="../media/image222.jpeg"/><Relationship Id="rId51" Type="http://schemas.openxmlformats.org/officeDocument/2006/relationships/hyperlink" Target="#&#1069;&#1083;&#1077;&#1082;&#1090;&#1088;&#1080;&#1095;&#1077;&#1089;&#1082;&#1080;&#1077;_&#1087;&#1088;&#1086;&#1090;&#1086;&#1095;&#1085;&#1099;&#1077;_&#1074;&#1086;&#1076;&#1086;&#1085;&#1072;&#1075;&#1088;&#1077;&#1074;&#1072;&#1090;&#1077;&#1083;&#1080;_&#1085;&#1072;&#1087;&#1086;&#1088;&#1085;&#1086;&#1075;&#1086;_&#1090;&#1080;&#1087;&#1072;"/><Relationship Id="rId72" Type="http://schemas.openxmlformats.org/officeDocument/2006/relationships/image" Target="../media/image277.PNG"/><Relationship Id="rId80" Type="http://schemas.openxmlformats.org/officeDocument/2006/relationships/image" Target="../media/image285.PNG"/><Relationship Id="rId85" Type="http://schemas.openxmlformats.org/officeDocument/2006/relationships/image" Target="../media/image290.PNG"/><Relationship Id="rId93" Type="http://schemas.openxmlformats.org/officeDocument/2006/relationships/image" Target="../media/image298.PNG"/><Relationship Id="rId98" Type="http://schemas.openxmlformats.org/officeDocument/2006/relationships/image" Target="../media/image303.PNG"/><Relationship Id="rId121" Type="http://schemas.openxmlformats.org/officeDocument/2006/relationships/hyperlink" Target="#&#1056;&#1072;&#1089;&#1087;&#1088;&#1086;&#1076;&#1072;&#1078;&#1072;!A1"/><Relationship Id="rId3" Type="http://schemas.openxmlformats.org/officeDocument/2006/relationships/image" Target="../media/image219.png"/><Relationship Id="rId12" Type="http://schemas.openxmlformats.org/officeDocument/2006/relationships/image" Target="../media/image226.png"/><Relationship Id="rId17" Type="http://schemas.openxmlformats.org/officeDocument/2006/relationships/image" Target="../media/image231.png"/><Relationship Id="rId25" Type="http://schemas.openxmlformats.org/officeDocument/2006/relationships/image" Target="../media/image238.png"/><Relationship Id="rId33" Type="http://schemas.openxmlformats.org/officeDocument/2006/relationships/image" Target="../media/image64.png"/><Relationship Id="rId38" Type="http://schemas.openxmlformats.org/officeDocument/2006/relationships/image" Target="../media/image250.png"/><Relationship Id="rId46" Type="http://schemas.openxmlformats.org/officeDocument/2006/relationships/image" Target="../media/image256.png"/><Relationship Id="rId59" Type="http://schemas.openxmlformats.org/officeDocument/2006/relationships/image" Target="../media/image265.PNG"/><Relationship Id="rId67" Type="http://schemas.openxmlformats.org/officeDocument/2006/relationships/image" Target="../media/image273.png"/><Relationship Id="rId103" Type="http://schemas.openxmlformats.org/officeDocument/2006/relationships/image" Target="../media/image308.PNG"/><Relationship Id="rId108" Type="http://schemas.openxmlformats.org/officeDocument/2006/relationships/image" Target="../media/image313.png"/><Relationship Id="rId116" Type="http://schemas.openxmlformats.org/officeDocument/2006/relationships/hyperlink" Target="#&#1053;&#1069;&#1042;&#1053;"/><Relationship Id="rId124" Type="http://schemas.openxmlformats.org/officeDocument/2006/relationships/hyperlink" Target="#&#1048;&#1050;_&#1086;&#1073;&#1086;&#1075;&#1088;&#1077;&#1074;&#1072;&#1090;&#1077;&#1083;&#1080;"/><Relationship Id="rId129" Type="http://schemas.openxmlformats.org/officeDocument/2006/relationships/image" Target="../media/image314.png"/><Relationship Id="rId20" Type="http://schemas.openxmlformats.org/officeDocument/2006/relationships/image" Target="../media/image234.png"/><Relationship Id="rId41" Type="http://schemas.openxmlformats.org/officeDocument/2006/relationships/image" Target="../media/image253.png"/><Relationship Id="rId54" Type="http://schemas.openxmlformats.org/officeDocument/2006/relationships/image" Target="../media/image260.png"/><Relationship Id="rId62" Type="http://schemas.openxmlformats.org/officeDocument/2006/relationships/image" Target="../media/image268.png"/><Relationship Id="rId70" Type="http://schemas.openxmlformats.org/officeDocument/2006/relationships/image" Target="../media/image275.PNG"/><Relationship Id="rId75" Type="http://schemas.openxmlformats.org/officeDocument/2006/relationships/image" Target="../media/image280.PNG"/><Relationship Id="rId83" Type="http://schemas.openxmlformats.org/officeDocument/2006/relationships/image" Target="../media/image288.PNG"/><Relationship Id="rId88" Type="http://schemas.openxmlformats.org/officeDocument/2006/relationships/image" Target="../media/image293.PNG"/><Relationship Id="rId91" Type="http://schemas.openxmlformats.org/officeDocument/2006/relationships/image" Target="../media/image296.PNG"/><Relationship Id="rId96" Type="http://schemas.openxmlformats.org/officeDocument/2006/relationships/image" Target="../media/image301.PNG"/><Relationship Id="rId111" Type="http://schemas.openxmlformats.org/officeDocument/2006/relationships/hyperlink" Target="#&#1043;&#1055;&#1042;&#1053;!A1"/><Relationship Id="rId1" Type="http://schemas.openxmlformats.org/officeDocument/2006/relationships/image" Target="../media/image218.png"/><Relationship Id="rId6" Type="http://schemas.openxmlformats.org/officeDocument/2006/relationships/image" Target="../media/image220.png"/><Relationship Id="rId15" Type="http://schemas.openxmlformats.org/officeDocument/2006/relationships/image" Target="../media/image229.png"/><Relationship Id="rId23" Type="http://schemas.openxmlformats.org/officeDocument/2006/relationships/image" Target="../media/image237.png"/><Relationship Id="rId28" Type="http://schemas.openxmlformats.org/officeDocument/2006/relationships/image" Target="../media/image241.png"/><Relationship Id="rId36" Type="http://schemas.openxmlformats.org/officeDocument/2006/relationships/image" Target="../media/image248.png"/><Relationship Id="rId49" Type="http://schemas.openxmlformats.org/officeDocument/2006/relationships/image" Target="../media/image258.png"/><Relationship Id="rId57" Type="http://schemas.openxmlformats.org/officeDocument/2006/relationships/image" Target="../media/image263.png"/><Relationship Id="rId106" Type="http://schemas.openxmlformats.org/officeDocument/2006/relationships/image" Target="../media/image311.PNG"/><Relationship Id="rId114" Type="http://schemas.openxmlformats.org/officeDocument/2006/relationships/hyperlink" Target="#'&#1050;&#1086;&#1090;&#1083;&#1099; &#1101;&#1083;.'!A1"/><Relationship Id="rId119" Type="http://schemas.openxmlformats.org/officeDocument/2006/relationships/hyperlink" Target="#&#1058;&#1077;&#1088;&#1084;&#1086;&#1089;&#1090;&#1072;&#1090;&#1099;"/><Relationship Id="rId127" Type="http://schemas.openxmlformats.org/officeDocument/2006/relationships/hyperlink" Target="#&#1059;&#1074;&#1083;&#1072;&#1078;&#1085;&#1080;&#1090;&#1077;&#1083;&#1080;_&#1074;&#1086;&#1079;&#1076;&#1091;&#1093;&#1072;"/><Relationship Id="rId10" Type="http://schemas.openxmlformats.org/officeDocument/2006/relationships/image" Target="../media/image224.png"/><Relationship Id="rId31" Type="http://schemas.openxmlformats.org/officeDocument/2006/relationships/image" Target="../media/image244.png"/><Relationship Id="rId44" Type="http://schemas.openxmlformats.org/officeDocument/2006/relationships/image" Target="../media/image118.png"/><Relationship Id="rId52" Type="http://schemas.openxmlformats.org/officeDocument/2006/relationships/image" Target="../media/image5.png"/><Relationship Id="rId60" Type="http://schemas.openxmlformats.org/officeDocument/2006/relationships/image" Target="../media/image266.png"/><Relationship Id="rId65" Type="http://schemas.openxmlformats.org/officeDocument/2006/relationships/image" Target="../media/image271.png"/><Relationship Id="rId73" Type="http://schemas.openxmlformats.org/officeDocument/2006/relationships/image" Target="../media/image278.PNG"/><Relationship Id="rId78" Type="http://schemas.openxmlformats.org/officeDocument/2006/relationships/image" Target="../media/image283.PNG"/><Relationship Id="rId81" Type="http://schemas.openxmlformats.org/officeDocument/2006/relationships/image" Target="../media/image286.PNG"/><Relationship Id="rId86" Type="http://schemas.openxmlformats.org/officeDocument/2006/relationships/image" Target="../media/image291.PNG"/><Relationship Id="rId94" Type="http://schemas.openxmlformats.org/officeDocument/2006/relationships/image" Target="../media/image299.PNG"/><Relationship Id="rId99" Type="http://schemas.openxmlformats.org/officeDocument/2006/relationships/image" Target="../media/image304.PNG"/><Relationship Id="rId101" Type="http://schemas.openxmlformats.org/officeDocument/2006/relationships/image" Target="../media/image306.png"/><Relationship Id="rId122" Type="http://schemas.openxmlformats.org/officeDocument/2006/relationships/image" Target="../media/image9.png"/><Relationship Id="rId4" Type="http://schemas.microsoft.com/office/2007/relationships/hdphoto" Target="../media/hdphoto14.wdp"/><Relationship Id="rId9" Type="http://schemas.openxmlformats.org/officeDocument/2006/relationships/image" Target="../media/image223.png"/><Relationship Id="rId13" Type="http://schemas.openxmlformats.org/officeDocument/2006/relationships/image" Target="../media/image227.png"/><Relationship Id="rId18" Type="http://schemas.openxmlformats.org/officeDocument/2006/relationships/image" Target="../media/image232.png"/><Relationship Id="rId39" Type="http://schemas.openxmlformats.org/officeDocument/2006/relationships/image" Target="../media/image251.png"/><Relationship Id="rId109" Type="http://schemas.openxmlformats.org/officeDocument/2006/relationships/hyperlink" Target="#&#1075;&#1083;&#1072;&#1074;&#1085;&#1072;&#1103;"/><Relationship Id="rId34" Type="http://schemas.openxmlformats.org/officeDocument/2006/relationships/image" Target="../media/image246.png"/><Relationship Id="rId50" Type="http://schemas.openxmlformats.org/officeDocument/2006/relationships/image" Target="../media/image10.png"/><Relationship Id="rId55" Type="http://schemas.openxmlformats.org/officeDocument/2006/relationships/image" Target="../media/image261.png"/><Relationship Id="rId76" Type="http://schemas.openxmlformats.org/officeDocument/2006/relationships/image" Target="../media/image281.PNG"/><Relationship Id="rId97" Type="http://schemas.openxmlformats.org/officeDocument/2006/relationships/image" Target="../media/image302.PNG"/><Relationship Id="rId104" Type="http://schemas.openxmlformats.org/officeDocument/2006/relationships/image" Target="../media/image309.PNG"/><Relationship Id="rId120" Type="http://schemas.openxmlformats.org/officeDocument/2006/relationships/hyperlink" Target="#&#1042;&#1086;&#1079;&#1076;&#1091;&#1093;&#1086;&#1086;&#1095;&#1080;&#1089;&#1090;&#1080;&#1090;&#1077;&#1083;&#1080;!A1"/><Relationship Id="rId125" Type="http://schemas.openxmlformats.org/officeDocument/2006/relationships/hyperlink" Target="#&#1053;&#1072;&#1089;&#1086;&#1089;&#1085;&#1099;&#1077;_&#1089;&#1090;&#1072;&#1085;&#1094;&#1080;&#1080;"/><Relationship Id="rId7" Type="http://schemas.openxmlformats.org/officeDocument/2006/relationships/image" Target="../media/image221.png"/><Relationship Id="rId71" Type="http://schemas.openxmlformats.org/officeDocument/2006/relationships/image" Target="../media/image276.PNG"/><Relationship Id="rId92" Type="http://schemas.openxmlformats.org/officeDocument/2006/relationships/image" Target="../media/image297.PNG"/><Relationship Id="rId2" Type="http://schemas.microsoft.com/office/2007/relationships/hdphoto" Target="../media/hdphoto13.wdp"/><Relationship Id="rId29" Type="http://schemas.openxmlformats.org/officeDocument/2006/relationships/image" Target="../media/image242.png"/><Relationship Id="rId24" Type="http://schemas.openxmlformats.org/officeDocument/2006/relationships/image" Target="../media/image22.jpeg"/><Relationship Id="rId40" Type="http://schemas.openxmlformats.org/officeDocument/2006/relationships/image" Target="../media/image252.png"/><Relationship Id="rId45" Type="http://schemas.openxmlformats.org/officeDocument/2006/relationships/image" Target="../media/image67.png"/><Relationship Id="rId66" Type="http://schemas.openxmlformats.org/officeDocument/2006/relationships/image" Target="../media/image272.png"/><Relationship Id="rId87" Type="http://schemas.openxmlformats.org/officeDocument/2006/relationships/image" Target="../media/image292.PNG"/><Relationship Id="rId110" Type="http://schemas.openxmlformats.org/officeDocument/2006/relationships/hyperlink" Target="#&#1092;&#1080;&#1083;&#1100;&#1090;&#1088;"/><Relationship Id="rId115" Type="http://schemas.openxmlformats.org/officeDocument/2006/relationships/hyperlink" Target="#&#1058;&#1077;&#1087;&#1083;&#1086;&#1074;&#1077;&#1085;&#1090;&#1080;&#1083;&#1103;&#1090;&#1086;&#1088;&#1099;!A1"/><Relationship Id="rId61" Type="http://schemas.openxmlformats.org/officeDocument/2006/relationships/image" Target="../media/image267.png"/><Relationship Id="rId82" Type="http://schemas.openxmlformats.org/officeDocument/2006/relationships/image" Target="../media/image287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3.png"/><Relationship Id="rId18" Type="http://schemas.openxmlformats.org/officeDocument/2006/relationships/image" Target="../media/image45.png"/><Relationship Id="rId26" Type="http://schemas.microsoft.com/office/2007/relationships/hdphoto" Target="../media/hdphoto20.wdp"/><Relationship Id="rId39" Type="http://schemas.openxmlformats.org/officeDocument/2006/relationships/image" Target="../media/image342.png"/><Relationship Id="rId21" Type="http://schemas.openxmlformats.org/officeDocument/2006/relationships/image" Target="../media/image327.png"/><Relationship Id="rId34" Type="http://schemas.openxmlformats.org/officeDocument/2006/relationships/image" Target="../media/image338.png"/><Relationship Id="rId42" Type="http://schemas.openxmlformats.org/officeDocument/2006/relationships/image" Target="../media/image345.jpeg"/><Relationship Id="rId47" Type="http://schemas.openxmlformats.org/officeDocument/2006/relationships/image" Target="../media/image347.png"/><Relationship Id="rId50" Type="http://schemas.openxmlformats.org/officeDocument/2006/relationships/image" Target="../media/image350.png"/><Relationship Id="rId55" Type="http://schemas.openxmlformats.org/officeDocument/2006/relationships/image" Target="../media/image355.png"/><Relationship Id="rId7" Type="http://schemas.openxmlformats.org/officeDocument/2006/relationships/image" Target="../media/image319.png"/><Relationship Id="rId12" Type="http://schemas.openxmlformats.org/officeDocument/2006/relationships/image" Target="../media/image21.png"/><Relationship Id="rId17" Type="http://schemas.openxmlformats.org/officeDocument/2006/relationships/image" Target="../media/image325.png"/><Relationship Id="rId25" Type="http://schemas.openxmlformats.org/officeDocument/2006/relationships/image" Target="../media/image330.png"/><Relationship Id="rId33" Type="http://schemas.openxmlformats.org/officeDocument/2006/relationships/image" Target="../media/image337.png"/><Relationship Id="rId38" Type="http://schemas.openxmlformats.org/officeDocument/2006/relationships/image" Target="../media/image341.png"/><Relationship Id="rId46" Type="http://schemas.openxmlformats.org/officeDocument/2006/relationships/image" Target="../media/image5.png"/><Relationship Id="rId59" Type="http://schemas.openxmlformats.org/officeDocument/2006/relationships/image" Target="../media/image359.png"/><Relationship Id="rId2" Type="http://schemas.microsoft.com/office/2007/relationships/hdphoto" Target="../media/hdphoto16.wdp"/><Relationship Id="rId16" Type="http://schemas.microsoft.com/office/2007/relationships/hdphoto" Target="../media/hdphoto18.wdp"/><Relationship Id="rId20" Type="http://schemas.openxmlformats.org/officeDocument/2006/relationships/image" Target="../media/image326.png"/><Relationship Id="rId29" Type="http://schemas.openxmlformats.org/officeDocument/2006/relationships/image" Target="../media/image333.png"/><Relationship Id="rId41" Type="http://schemas.openxmlformats.org/officeDocument/2006/relationships/image" Target="../media/image344.jpeg"/><Relationship Id="rId54" Type="http://schemas.openxmlformats.org/officeDocument/2006/relationships/image" Target="../media/image354.png"/><Relationship Id="rId1" Type="http://schemas.openxmlformats.org/officeDocument/2006/relationships/image" Target="../media/image315.png"/><Relationship Id="rId6" Type="http://schemas.openxmlformats.org/officeDocument/2006/relationships/image" Target="../media/image318.png"/><Relationship Id="rId11" Type="http://schemas.openxmlformats.org/officeDocument/2006/relationships/image" Target="../media/image22.jpeg"/><Relationship Id="rId24" Type="http://schemas.openxmlformats.org/officeDocument/2006/relationships/image" Target="../media/image329.png"/><Relationship Id="rId32" Type="http://schemas.openxmlformats.org/officeDocument/2006/relationships/image" Target="../media/image336.png"/><Relationship Id="rId37" Type="http://schemas.openxmlformats.org/officeDocument/2006/relationships/image" Target="../media/image340.png"/><Relationship Id="rId40" Type="http://schemas.openxmlformats.org/officeDocument/2006/relationships/image" Target="../media/image343.jpeg"/><Relationship Id="rId45" Type="http://schemas.openxmlformats.org/officeDocument/2006/relationships/hyperlink" Target="#&#1075;&#1072;&#1079;"/><Relationship Id="rId53" Type="http://schemas.openxmlformats.org/officeDocument/2006/relationships/image" Target="../media/image353.png"/><Relationship Id="rId58" Type="http://schemas.openxmlformats.org/officeDocument/2006/relationships/image" Target="../media/image358.png"/><Relationship Id="rId5" Type="http://schemas.openxmlformats.org/officeDocument/2006/relationships/image" Target="../media/image317.png"/><Relationship Id="rId15" Type="http://schemas.openxmlformats.org/officeDocument/2006/relationships/image" Target="../media/image324.png"/><Relationship Id="rId23" Type="http://schemas.openxmlformats.org/officeDocument/2006/relationships/image" Target="../media/image328.png"/><Relationship Id="rId28" Type="http://schemas.openxmlformats.org/officeDocument/2006/relationships/image" Target="../media/image332.png"/><Relationship Id="rId36" Type="http://schemas.openxmlformats.org/officeDocument/2006/relationships/image" Target="../media/image339.png"/><Relationship Id="rId49" Type="http://schemas.openxmlformats.org/officeDocument/2006/relationships/image" Target="../media/image349.png"/><Relationship Id="rId57" Type="http://schemas.openxmlformats.org/officeDocument/2006/relationships/image" Target="../media/image357.png"/><Relationship Id="rId10" Type="http://schemas.openxmlformats.org/officeDocument/2006/relationships/image" Target="../media/image322.png"/><Relationship Id="rId19" Type="http://schemas.openxmlformats.org/officeDocument/2006/relationships/image" Target="../media/image44.png"/><Relationship Id="rId31" Type="http://schemas.openxmlformats.org/officeDocument/2006/relationships/image" Target="../media/image335.png"/><Relationship Id="rId44" Type="http://schemas.openxmlformats.org/officeDocument/2006/relationships/image" Target="../media/image10.png"/><Relationship Id="rId52" Type="http://schemas.openxmlformats.org/officeDocument/2006/relationships/image" Target="../media/image352.PNG"/><Relationship Id="rId4" Type="http://schemas.openxmlformats.org/officeDocument/2006/relationships/image" Target="../media/image316.png"/><Relationship Id="rId9" Type="http://schemas.openxmlformats.org/officeDocument/2006/relationships/image" Target="../media/image321.png"/><Relationship Id="rId14" Type="http://schemas.microsoft.com/office/2007/relationships/hdphoto" Target="../media/hdphoto17.wdp"/><Relationship Id="rId22" Type="http://schemas.microsoft.com/office/2007/relationships/hdphoto" Target="../media/hdphoto19.wdp"/><Relationship Id="rId27" Type="http://schemas.openxmlformats.org/officeDocument/2006/relationships/image" Target="../media/image331.png"/><Relationship Id="rId30" Type="http://schemas.openxmlformats.org/officeDocument/2006/relationships/image" Target="../media/image334.png"/><Relationship Id="rId35" Type="http://schemas.microsoft.com/office/2007/relationships/hdphoto" Target="../media/hdphoto21.wdp"/><Relationship Id="rId43" Type="http://schemas.openxmlformats.org/officeDocument/2006/relationships/image" Target="../media/image346.png"/><Relationship Id="rId48" Type="http://schemas.openxmlformats.org/officeDocument/2006/relationships/image" Target="../media/image348.png"/><Relationship Id="rId56" Type="http://schemas.openxmlformats.org/officeDocument/2006/relationships/image" Target="../media/image356.png"/><Relationship Id="rId8" Type="http://schemas.openxmlformats.org/officeDocument/2006/relationships/image" Target="../media/image320.png"/><Relationship Id="rId51" Type="http://schemas.openxmlformats.org/officeDocument/2006/relationships/image" Target="../media/image351.png"/><Relationship Id="rId3" Type="http://schemas.openxmlformats.org/officeDocument/2006/relationships/image" Target="../media/image26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2.png"/><Relationship Id="rId13" Type="http://schemas.openxmlformats.org/officeDocument/2006/relationships/image" Target="../media/image364.png"/><Relationship Id="rId18" Type="http://schemas.openxmlformats.org/officeDocument/2006/relationships/image" Target="../media/image369.png"/><Relationship Id="rId26" Type="http://schemas.openxmlformats.org/officeDocument/2006/relationships/image" Target="../media/image377.png"/><Relationship Id="rId3" Type="http://schemas.openxmlformats.org/officeDocument/2006/relationships/hyperlink" Target="#&#1101;&#1083;&#1082;&#1086;&#1090;&#1083;&#1099;"/><Relationship Id="rId21" Type="http://schemas.openxmlformats.org/officeDocument/2006/relationships/image" Target="../media/image372.png"/><Relationship Id="rId7" Type="http://schemas.openxmlformats.org/officeDocument/2006/relationships/image" Target="../media/image361.png"/><Relationship Id="rId12" Type="http://schemas.openxmlformats.org/officeDocument/2006/relationships/image" Target="../media/image363.png"/><Relationship Id="rId17" Type="http://schemas.openxmlformats.org/officeDocument/2006/relationships/image" Target="../media/image368.png"/><Relationship Id="rId25" Type="http://schemas.openxmlformats.org/officeDocument/2006/relationships/image" Target="../media/image376.png"/><Relationship Id="rId2" Type="http://schemas.openxmlformats.org/officeDocument/2006/relationships/image" Target="../media/image10.png"/><Relationship Id="rId16" Type="http://schemas.openxmlformats.org/officeDocument/2006/relationships/image" Target="../media/image367.png"/><Relationship Id="rId20" Type="http://schemas.openxmlformats.org/officeDocument/2006/relationships/image" Target="../media/image371.png"/><Relationship Id="rId1" Type="http://schemas.openxmlformats.org/officeDocument/2006/relationships/image" Target="../media/image22.jpeg"/><Relationship Id="rId6" Type="http://schemas.openxmlformats.org/officeDocument/2006/relationships/image" Target="../media/image360.png"/><Relationship Id="rId11" Type="http://schemas.openxmlformats.org/officeDocument/2006/relationships/image" Target="../media/image118.png"/><Relationship Id="rId24" Type="http://schemas.openxmlformats.org/officeDocument/2006/relationships/image" Target="../media/image375.png"/><Relationship Id="rId5" Type="http://schemas.openxmlformats.org/officeDocument/2006/relationships/image" Target="../media/image21.png"/><Relationship Id="rId15" Type="http://schemas.openxmlformats.org/officeDocument/2006/relationships/image" Target="../media/image366.png"/><Relationship Id="rId23" Type="http://schemas.openxmlformats.org/officeDocument/2006/relationships/image" Target="../media/image374.png"/><Relationship Id="rId28" Type="http://schemas.openxmlformats.org/officeDocument/2006/relationships/image" Target="../media/image379.png"/><Relationship Id="rId10" Type="http://schemas.openxmlformats.org/officeDocument/2006/relationships/image" Target="../media/image230.png"/><Relationship Id="rId19" Type="http://schemas.openxmlformats.org/officeDocument/2006/relationships/image" Target="../media/image370.png"/><Relationship Id="rId4" Type="http://schemas.openxmlformats.org/officeDocument/2006/relationships/image" Target="../media/image5.png"/><Relationship Id="rId9" Type="http://schemas.openxmlformats.org/officeDocument/2006/relationships/image" Target="../media/image166.PNG"/><Relationship Id="rId14" Type="http://schemas.openxmlformats.org/officeDocument/2006/relationships/image" Target="../media/image365.png"/><Relationship Id="rId22" Type="http://schemas.openxmlformats.org/officeDocument/2006/relationships/image" Target="../media/image373.png"/><Relationship Id="rId27" Type="http://schemas.openxmlformats.org/officeDocument/2006/relationships/image" Target="../media/image378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2.png"/><Relationship Id="rId21" Type="http://schemas.openxmlformats.org/officeDocument/2006/relationships/image" Target="../media/image62.png"/><Relationship Id="rId34" Type="http://schemas.openxmlformats.org/officeDocument/2006/relationships/image" Target="../media/image89.png"/><Relationship Id="rId42" Type="http://schemas.openxmlformats.org/officeDocument/2006/relationships/image" Target="../media/image384.png"/><Relationship Id="rId47" Type="http://schemas.openxmlformats.org/officeDocument/2006/relationships/image" Target="../media/image224.png"/><Relationship Id="rId50" Type="http://schemas.openxmlformats.org/officeDocument/2006/relationships/image" Target="../media/image227.png"/><Relationship Id="rId55" Type="http://schemas.openxmlformats.org/officeDocument/2006/relationships/image" Target="../media/image229.png"/><Relationship Id="rId63" Type="http://schemas.openxmlformats.org/officeDocument/2006/relationships/image" Target="../media/image236.png"/><Relationship Id="rId68" Type="http://schemas.openxmlformats.org/officeDocument/2006/relationships/image" Target="../media/image387.png"/><Relationship Id="rId76" Type="http://schemas.openxmlformats.org/officeDocument/2006/relationships/image" Target="../media/image388.png"/><Relationship Id="rId84" Type="http://schemas.openxmlformats.org/officeDocument/2006/relationships/image" Target="../media/image393.png"/><Relationship Id="rId89" Type="http://schemas.openxmlformats.org/officeDocument/2006/relationships/image" Target="../media/image398.png"/><Relationship Id="rId97" Type="http://schemas.openxmlformats.org/officeDocument/2006/relationships/image" Target="../media/image404.png"/><Relationship Id="rId7" Type="http://schemas.openxmlformats.org/officeDocument/2006/relationships/image" Target="../media/image44.png"/><Relationship Id="rId71" Type="http://schemas.openxmlformats.org/officeDocument/2006/relationships/image" Target="../media/image189.png"/><Relationship Id="rId92" Type="http://schemas.openxmlformats.org/officeDocument/2006/relationships/image" Target="../media/image401.png"/><Relationship Id="rId2" Type="http://schemas.openxmlformats.org/officeDocument/2006/relationships/image" Target="../media/image39.png"/><Relationship Id="rId16" Type="http://schemas.openxmlformats.org/officeDocument/2006/relationships/image" Target="../media/image382.png"/><Relationship Id="rId29" Type="http://schemas.openxmlformats.org/officeDocument/2006/relationships/image" Target="../media/image68.png"/><Relationship Id="rId11" Type="http://schemas.openxmlformats.org/officeDocument/2006/relationships/image" Target="../media/image48.png"/><Relationship Id="rId24" Type="http://schemas.openxmlformats.org/officeDocument/2006/relationships/image" Target="../media/image383.png"/><Relationship Id="rId32" Type="http://schemas.openxmlformats.org/officeDocument/2006/relationships/image" Target="../media/image82.png"/><Relationship Id="rId37" Type="http://schemas.openxmlformats.org/officeDocument/2006/relationships/image" Target="../media/image64.png"/><Relationship Id="rId40" Type="http://schemas.openxmlformats.org/officeDocument/2006/relationships/image" Target="../media/image93.png"/><Relationship Id="rId45" Type="http://schemas.openxmlformats.org/officeDocument/2006/relationships/image" Target="../media/image71.png"/><Relationship Id="rId53" Type="http://schemas.openxmlformats.org/officeDocument/2006/relationships/image" Target="../media/image230.png"/><Relationship Id="rId58" Type="http://schemas.openxmlformats.org/officeDocument/2006/relationships/image" Target="../media/image232.png"/><Relationship Id="rId66" Type="http://schemas.openxmlformats.org/officeDocument/2006/relationships/image" Target="../media/image245.png"/><Relationship Id="rId74" Type="http://schemas.openxmlformats.org/officeDocument/2006/relationships/image" Target="../media/image196.png"/><Relationship Id="rId79" Type="http://schemas.openxmlformats.org/officeDocument/2006/relationships/image" Target="../media/image317.png"/><Relationship Id="rId87" Type="http://schemas.openxmlformats.org/officeDocument/2006/relationships/image" Target="../media/image396.png"/><Relationship Id="rId5" Type="http://schemas.openxmlformats.org/officeDocument/2006/relationships/image" Target="../media/image42.png"/><Relationship Id="rId61" Type="http://schemas.openxmlformats.org/officeDocument/2006/relationships/image" Target="../media/image233.png"/><Relationship Id="rId82" Type="http://schemas.openxmlformats.org/officeDocument/2006/relationships/image" Target="../media/image392.png"/><Relationship Id="rId90" Type="http://schemas.openxmlformats.org/officeDocument/2006/relationships/image" Target="../media/image399.png"/><Relationship Id="rId95" Type="http://schemas.openxmlformats.org/officeDocument/2006/relationships/image" Target="../media/image73.png"/><Relationship Id="rId19" Type="http://schemas.openxmlformats.org/officeDocument/2006/relationships/image" Target="../media/image61.png"/><Relationship Id="rId14" Type="http://schemas.openxmlformats.org/officeDocument/2006/relationships/image" Target="../media/image120.png"/><Relationship Id="rId22" Type="http://schemas.openxmlformats.org/officeDocument/2006/relationships/image" Target="../media/image53.png"/><Relationship Id="rId27" Type="http://schemas.openxmlformats.org/officeDocument/2006/relationships/image" Target="../media/image84.png"/><Relationship Id="rId30" Type="http://schemas.openxmlformats.org/officeDocument/2006/relationships/image" Target="../media/image138.png"/><Relationship Id="rId35" Type="http://schemas.openxmlformats.org/officeDocument/2006/relationships/image" Target="../media/image90.png"/><Relationship Id="rId43" Type="http://schemas.openxmlformats.org/officeDocument/2006/relationships/image" Target="../media/image63.png"/><Relationship Id="rId48" Type="http://schemas.openxmlformats.org/officeDocument/2006/relationships/image" Target="../media/image225.png"/><Relationship Id="rId56" Type="http://schemas.openxmlformats.org/officeDocument/2006/relationships/image" Target="../media/image385.png"/><Relationship Id="rId64" Type="http://schemas.openxmlformats.org/officeDocument/2006/relationships/image" Target="../media/image237.png"/><Relationship Id="rId69" Type="http://schemas.openxmlformats.org/officeDocument/2006/relationships/image" Target="../media/image118.png"/><Relationship Id="rId77" Type="http://schemas.openxmlformats.org/officeDocument/2006/relationships/image" Target="../media/image389.png"/><Relationship Id="rId8" Type="http://schemas.openxmlformats.org/officeDocument/2006/relationships/image" Target="../media/image45.png"/><Relationship Id="rId51" Type="http://schemas.openxmlformats.org/officeDocument/2006/relationships/image" Target="../media/image228.png"/><Relationship Id="rId72" Type="http://schemas.openxmlformats.org/officeDocument/2006/relationships/image" Target="../media/image190.png"/><Relationship Id="rId80" Type="http://schemas.openxmlformats.org/officeDocument/2006/relationships/image" Target="../media/image391.png"/><Relationship Id="rId85" Type="http://schemas.openxmlformats.org/officeDocument/2006/relationships/image" Target="../media/image394.png"/><Relationship Id="rId93" Type="http://schemas.openxmlformats.org/officeDocument/2006/relationships/image" Target="../media/image402.png"/><Relationship Id="rId98" Type="http://schemas.openxmlformats.org/officeDocument/2006/relationships/image" Target="../media/image374.png"/><Relationship Id="rId3" Type="http://schemas.openxmlformats.org/officeDocument/2006/relationships/image" Target="../media/image40.png"/><Relationship Id="rId12" Type="http://schemas.openxmlformats.org/officeDocument/2006/relationships/image" Target="../media/image381.png"/><Relationship Id="rId17" Type="http://schemas.openxmlformats.org/officeDocument/2006/relationships/image" Target="../media/image81.png"/><Relationship Id="rId25" Type="http://schemas.openxmlformats.org/officeDocument/2006/relationships/image" Target="../media/image57.png"/><Relationship Id="rId33" Type="http://schemas.openxmlformats.org/officeDocument/2006/relationships/image" Target="../media/image86.png"/><Relationship Id="rId38" Type="http://schemas.openxmlformats.org/officeDocument/2006/relationships/image" Target="../media/image87.png"/><Relationship Id="rId46" Type="http://schemas.openxmlformats.org/officeDocument/2006/relationships/image" Target="../media/image69.png"/><Relationship Id="rId59" Type="http://schemas.openxmlformats.org/officeDocument/2006/relationships/image" Target="../media/image261.png"/><Relationship Id="rId67" Type="http://schemas.openxmlformats.org/officeDocument/2006/relationships/image" Target="../media/image234.png"/><Relationship Id="rId20" Type="http://schemas.openxmlformats.org/officeDocument/2006/relationships/image" Target="../media/image52.png"/><Relationship Id="rId41" Type="http://schemas.openxmlformats.org/officeDocument/2006/relationships/image" Target="../media/image65.png"/><Relationship Id="rId54" Type="http://schemas.openxmlformats.org/officeDocument/2006/relationships/image" Target="../media/image257.png"/><Relationship Id="rId62" Type="http://schemas.openxmlformats.org/officeDocument/2006/relationships/image" Target="../media/image235.png"/><Relationship Id="rId70" Type="http://schemas.openxmlformats.org/officeDocument/2006/relationships/image" Target="../media/image186.png"/><Relationship Id="rId75" Type="http://schemas.openxmlformats.org/officeDocument/2006/relationships/image" Target="../media/image197.png"/><Relationship Id="rId83" Type="http://schemas.openxmlformats.org/officeDocument/2006/relationships/image" Target="../media/image321.png"/><Relationship Id="rId88" Type="http://schemas.openxmlformats.org/officeDocument/2006/relationships/image" Target="../media/image397.png"/><Relationship Id="rId91" Type="http://schemas.openxmlformats.org/officeDocument/2006/relationships/image" Target="../media/image400.png"/><Relationship Id="rId96" Type="http://schemas.openxmlformats.org/officeDocument/2006/relationships/image" Target="../media/image403.png"/><Relationship Id="rId1" Type="http://schemas.openxmlformats.org/officeDocument/2006/relationships/image" Target="../media/image380.png"/><Relationship Id="rId6" Type="http://schemas.openxmlformats.org/officeDocument/2006/relationships/image" Target="../media/image43.png"/><Relationship Id="rId15" Type="http://schemas.openxmlformats.org/officeDocument/2006/relationships/image" Target="../media/image119.png"/><Relationship Id="rId23" Type="http://schemas.openxmlformats.org/officeDocument/2006/relationships/image" Target="../media/image56.png"/><Relationship Id="rId28" Type="http://schemas.openxmlformats.org/officeDocument/2006/relationships/image" Target="../media/image67.png"/><Relationship Id="rId36" Type="http://schemas.openxmlformats.org/officeDocument/2006/relationships/image" Target="../media/image85.png"/><Relationship Id="rId49" Type="http://schemas.openxmlformats.org/officeDocument/2006/relationships/image" Target="../media/image226.png"/><Relationship Id="rId57" Type="http://schemas.openxmlformats.org/officeDocument/2006/relationships/image" Target="../media/image386.png"/><Relationship Id="rId10" Type="http://schemas.openxmlformats.org/officeDocument/2006/relationships/image" Target="../media/image47.png"/><Relationship Id="rId31" Type="http://schemas.openxmlformats.org/officeDocument/2006/relationships/image" Target="../media/image139.png"/><Relationship Id="rId44" Type="http://schemas.openxmlformats.org/officeDocument/2006/relationships/image" Target="../media/image66.png"/><Relationship Id="rId52" Type="http://schemas.openxmlformats.org/officeDocument/2006/relationships/image" Target="../media/image256.png"/><Relationship Id="rId60" Type="http://schemas.openxmlformats.org/officeDocument/2006/relationships/image" Target="../media/image231.png"/><Relationship Id="rId65" Type="http://schemas.openxmlformats.org/officeDocument/2006/relationships/image" Target="../media/image244.png"/><Relationship Id="rId73" Type="http://schemas.openxmlformats.org/officeDocument/2006/relationships/image" Target="../media/image198.png"/><Relationship Id="rId78" Type="http://schemas.openxmlformats.org/officeDocument/2006/relationships/image" Target="../media/image390.png"/><Relationship Id="rId81" Type="http://schemas.openxmlformats.org/officeDocument/2006/relationships/image" Target="../media/image319.png"/><Relationship Id="rId86" Type="http://schemas.openxmlformats.org/officeDocument/2006/relationships/image" Target="../media/image395.png"/><Relationship Id="rId94" Type="http://schemas.openxmlformats.org/officeDocument/2006/relationships/image" Target="../media/image172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Relationship Id="rId13" Type="http://schemas.openxmlformats.org/officeDocument/2006/relationships/image" Target="../media/image117.png"/><Relationship Id="rId18" Type="http://schemas.openxmlformats.org/officeDocument/2006/relationships/image" Target="../media/image136.png"/><Relationship Id="rId39" Type="http://schemas.openxmlformats.org/officeDocument/2006/relationships/image" Target="../media/image9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4.emf"/><Relationship Id="rId2" Type="http://schemas.openxmlformats.org/officeDocument/2006/relationships/image" Target="../media/image213.emf"/><Relationship Id="rId1" Type="http://schemas.openxmlformats.org/officeDocument/2006/relationships/image" Target="../media/image212.emf"/><Relationship Id="rId6" Type="http://schemas.openxmlformats.org/officeDocument/2006/relationships/image" Target="../media/image217.emf"/><Relationship Id="rId5" Type="http://schemas.openxmlformats.org/officeDocument/2006/relationships/image" Target="../media/image216.emf"/><Relationship Id="rId4" Type="http://schemas.openxmlformats.org/officeDocument/2006/relationships/image" Target="../media/image2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916784</xdr:colOff>
      <xdr:row>26</xdr:row>
      <xdr:rowOff>131849</xdr:rowOff>
    </xdr:from>
    <xdr:to>
      <xdr:col>6</xdr:col>
      <xdr:colOff>1348043</xdr:colOff>
      <xdr:row>29</xdr:row>
      <xdr:rowOff>190349</xdr:rowOff>
    </xdr:to>
    <xdr:pic>
      <xdr:nvPicPr>
        <xdr:cNvPr id="10" name="Рисунок 9" descr="Most popular rubber stamp Royalty Free Vector Imag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9697" b="72222" l="394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t="20202" b="24874"/>
        <a:stretch/>
      </xdr:blipFill>
      <xdr:spPr bwMode="auto">
        <a:xfrm>
          <a:off x="6822284" y="4751474"/>
          <a:ext cx="1467103" cy="6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76340</xdr:rowOff>
    </xdr:from>
    <xdr:to>
      <xdr:col>1</xdr:col>
      <xdr:colOff>1019025</xdr:colOff>
      <xdr:row>29</xdr:row>
      <xdr:rowOff>133490</xdr:rowOff>
    </xdr:to>
    <xdr:pic>
      <xdr:nvPicPr>
        <xdr:cNvPr id="9" name="Рисунок 8" descr="Много новостей на 2022 год, бронирование открыто - AC Boat Rentals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55164"/>
          <a:ext cx="118711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1</xdr:rowOff>
    </xdr:from>
    <xdr:to>
      <xdr:col>1</xdr:col>
      <xdr:colOff>1131093</xdr:colOff>
      <xdr:row>3</xdr:row>
      <xdr:rowOff>261152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8" y="1"/>
          <a:ext cx="1092993" cy="114221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8</xdr:col>
      <xdr:colOff>304800</xdr:colOff>
      <xdr:row>2</xdr:row>
      <xdr:rowOff>47625</xdr:rowOff>
    </xdr:to>
    <xdr:sp macro="" textlink="">
      <xdr:nvSpPr>
        <xdr:cNvPr id="1027" name="AutoShape 3" descr="Thermex"/>
        <xdr:cNvSpPr>
          <a:spLocks noChangeAspect="1" noChangeArrowheads="1"/>
        </xdr:cNvSpPr>
      </xdr:nvSpPr>
      <xdr:spPr bwMode="auto">
        <a:xfrm>
          <a:off x="9648825" y="30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348278</xdr:colOff>
      <xdr:row>3</xdr:row>
      <xdr:rowOff>83343</xdr:rowOff>
    </xdr:from>
    <xdr:to>
      <xdr:col>3</xdr:col>
      <xdr:colOff>582327</xdr:colOff>
      <xdr:row>4</xdr:row>
      <xdr:rowOff>6467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3863"/>
                  </a14:imgEffect>
                  <a14:imgEffect>
                    <a14:saturation sat="7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872" y="964406"/>
          <a:ext cx="234049" cy="2326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perspectiveLeft"/>
          <a:lightRig rig="threePt" dir="t"/>
        </a:scene3d>
        <a:sp3d/>
      </xdr:spPr>
    </xdr:pic>
    <xdr:clientData/>
  </xdr:twoCellAnchor>
  <xdr:twoCellAnchor>
    <xdr:from>
      <xdr:col>0</xdr:col>
      <xdr:colOff>142879</xdr:colOff>
      <xdr:row>173</xdr:row>
      <xdr:rowOff>166687</xdr:rowOff>
    </xdr:from>
    <xdr:to>
      <xdr:col>2</xdr:col>
      <xdr:colOff>1262064</xdr:colOff>
      <xdr:row>176</xdr:row>
      <xdr:rowOff>173833</xdr:rowOff>
    </xdr:to>
    <xdr:grpSp>
      <xdr:nvGrpSpPr>
        <xdr:cNvPr id="4" name="Группа 3"/>
        <xdr:cNvGrpSpPr/>
      </xdr:nvGrpSpPr>
      <xdr:grpSpPr>
        <a:xfrm>
          <a:off x="142879" y="33551812"/>
          <a:ext cx="2702716" cy="578646"/>
          <a:chOff x="95252" y="8441531"/>
          <a:chExt cx="4822028" cy="959645"/>
        </a:xfrm>
      </xdr:grpSpPr>
      <xdr:pic>
        <xdr:nvPicPr>
          <xdr:cNvPr id="6" name="Рисунок 5" descr="Youtube – Бесплатные иконки: социальные медиа">
            <a:hlinkClick xmlns:r="http://schemas.openxmlformats.org/officeDocument/2006/relationships" r:id="rId7"/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13427" b="12841"/>
          <a:stretch/>
        </xdr:blipFill>
        <xdr:spPr bwMode="auto">
          <a:xfrm>
            <a:off x="95252" y="8538784"/>
            <a:ext cx="1095373" cy="8076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" name="Группа 1">
            <a:hlinkClick xmlns:r="http://schemas.openxmlformats.org/officeDocument/2006/relationships" r:id="rId9"/>
          </xdr:cNvPr>
          <xdr:cNvGrpSpPr/>
        </xdr:nvGrpSpPr>
        <xdr:grpSpPr>
          <a:xfrm>
            <a:off x="1357313" y="8441531"/>
            <a:ext cx="1452562" cy="947738"/>
            <a:chOff x="1357313" y="8441531"/>
            <a:chExt cx="1452562" cy="947738"/>
          </a:xfrm>
        </xdr:grpSpPr>
        <xdr:pic>
          <xdr:nvPicPr>
            <xdr:cNvPr id="12" name="Рисунок 11" descr="Гугл драйв – Бесплатные иконки: социальные медиа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57313" y="8441531"/>
              <a:ext cx="945887" cy="94773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4" name="Рисунок 13" descr="Бесплатная векторная графика Значок установить плеер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35969" y="8838417"/>
              <a:ext cx="773906" cy="50798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5" name="Рисунок 14" descr="Завод – Бесплатные иконки: здания">
            <a:hlinkClick xmlns:r="http://schemas.openxmlformats.org/officeDocument/2006/relationships" r:id="rId12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4657" y="8489155"/>
            <a:ext cx="910238" cy="91201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Рисунок 15" descr="Сантехника THERMEX (Термекс).Страна производитель - Россия. Китай Купить  THERMEX (Термекс) с доставкой по Москве и России — Home-Santehnika.ru">
            <a:hlinkClick xmlns:r="http://schemas.openxmlformats.org/officeDocument/2006/relationships" r:id="rId14"/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75182"/>
          <a:stretch/>
        </xdr:blipFill>
        <xdr:spPr bwMode="auto">
          <a:xfrm>
            <a:off x="3964781" y="8489086"/>
            <a:ext cx="952499" cy="9120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2</xdr:col>
      <xdr:colOff>607218</xdr:colOff>
      <xdr:row>4</xdr:row>
      <xdr:rowOff>186854</xdr:rowOff>
    </xdr:from>
    <xdr:to>
      <xdr:col>2</xdr:col>
      <xdr:colOff>833438</xdr:colOff>
      <xdr:row>6</xdr:row>
      <xdr:rowOff>59022</xdr:rowOff>
    </xdr:to>
    <xdr:pic>
      <xdr:nvPicPr>
        <xdr:cNvPr id="20" name="Рисунок 19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2190749" y="1377479"/>
          <a:ext cx="226220" cy="253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35718</xdr:colOff>
      <xdr:row>146</xdr:row>
      <xdr:rowOff>74702</xdr:rowOff>
    </xdr:from>
    <xdr:to>
      <xdr:col>2</xdr:col>
      <xdr:colOff>1059656</xdr:colOff>
      <xdr:row>152</xdr:row>
      <xdr:rowOff>66675</xdr:rowOff>
    </xdr:to>
    <xdr:grpSp>
      <xdr:nvGrpSpPr>
        <xdr:cNvPr id="5" name="Группа 4"/>
        <xdr:cNvGrpSpPr/>
      </xdr:nvGrpSpPr>
      <xdr:grpSpPr>
        <a:xfrm>
          <a:off x="202406" y="28316327"/>
          <a:ext cx="2440781" cy="1134973"/>
          <a:chOff x="202406" y="8504327"/>
          <a:chExt cx="2440781" cy="1134973"/>
        </a:xfrm>
      </xdr:grpSpPr>
      <xdr:pic>
        <xdr:nvPicPr>
          <xdr:cNvPr id="17" name="Рисунок 16" descr="Видео-плеер – Бесплатные иконки: ui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2406" y="8504327"/>
            <a:ext cx="1131094" cy="113497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TextBox 2"/>
          <xdr:cNvSpPr txBox="1"/>
        </xdr:nvSpPr>
        <xdr:spPr>
          <a:xfrm>
            <a:off x="1190624" y="8774906"/>
            <a:ext cx="1452563" cy="2619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400" b="1"/>
              <a:t>Видеообзоры</a:t>
            </a:r>
          </a:p>
        </xdr:txBody>
      </xdr:sp>
    </xdr:grpSp>
    <xdr:clientData/>
  </xdr:twoCellAnchor>
  <xdr:twoCellAnchor editAs="oneCell">
    <xdr:from>
      <xdr:col>1</xdr:col>
      <xdr:colOff>702469</xdr:colOff>
      <xdr:row>160</xdr:row>
      <xdr:rowOff>35720</xdr:rowOff>
    </xdr:from>
    <xdr:to>
      <xdr:col>7</xdr:col>
      <xdr:colOff>0</xdr:colOff>
      <xdr:row>167</xdr:row>
      <xdr:rowOff>47625</xdr:rowOff>
    </xdr:to>
    <xdr:pic>
      <xdr:nvPicPr>
        <xdr:cNvPr id="19" name="Рисунок 18"/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157" y="12084845"/>
          <a:ext cx="7715249" cy="1345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118</xdr:row>
      <xdr:rowOff>628059</xdr:rowOff>
    </xdr:from>
    <xdr:to>
      <xdr:col>1</xdr:col>
      <xdr:colOff>1158876</xdr:colOff>
      <xdr:row>122</xdr:row>
      <xdr:rowOff>237309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0" y="40887059"/>
          <a:ext cx="809626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18</xdr:row>
      <xdr:rowOff>38750</xdr:rowOff>
    </xdr:from>
    <xdr:to>
      <xdr:col>1</xdr:col>
      <xdr:colOff>1246516</xdr:colOff>
      <xdr:row>24</xdr:row>
      <xdr:rowOff>63500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04625"/>
          <a:ext cx="1167141" cy="19456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164</xdr:row>
      <xdr:rowOff>520531</xdr:rowOff>
    </xdr:from>
    <xdr:to>
      <xdr:col>1</xdr:col>
      <xdr:colOff>1008063</xdr:colOff>
      <xdr:row>167</xdr:row>
      <xdr:rowOff>199221</xdr:rowOff>
    </xdr:to>
    <xdr:pic>
      <xdr:nvPicPr>
        <xdr:cNvPr id="923" name="Рисунок 922">
          <a:extLst>
            <a:ext uri="{FF2B5EF4-FFF2-40B4-BE49-F238E27FC236}">
              <a16:creationId xmlns="" xmlns:a16="http://schemas.microsoft.com/office/drawing/2014/main" id="{00000000-0008-0000-0100-00009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r="-1725"/>
        <a:stretch/>
      </xdr:blipFill>
      <xdr:spPr>
        <a:xfrm>
          <a:off x="492125" y="46859656"/>
          <a:ext cx="531813" cy="117093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272120</xdr:colOff>
      <xdr:row>229</xdr:row>
      <xdr:rowOff>327043</xdr:rowOff>
    </xdr:from>
    <xdr:to>
      <xdr:col>1</xdr:col>
      <xdr:colOff>1113547</xdr:colOff>
      <xdr:row>234</xdr:row>
      <xdr:rowOff>60689</xdr:rowOff>
    </xdr:to>
    <xdr:pic>
      <xdr:nvPicPr>
        <xdr:cNvPr id="995" name="Рисунок 128">
          <a:extLst>
            <a:ext uri="{FF2B5EF4-FFF2-40B4-BE49-F238E27FC236}">
              <a16:creationId xmlns="" xmlns:a16="http://schemas.microsoft.com/office/drawing/2014/main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995" y="72796418"/>
          <a:ext cx="841427" cy="1448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780651</xdr:colOff>
      <xdr:row>3</xdr:row>
      <xdr:rowOff>0</xdr:rowOff>
    </xdr:from>
    <xdr:to>
      <xdr:col>12</xdr:col>
      <xdr:colOff>780651</xdr:colOff>
      <xdr:row>3</xdr:row>
      <xdr:rowOff>464342</xdr:rowOff>
    </xdr:to>
    <xdr:cxnSp macro="">
      <xdr:nvCxnSpPr>
        <xdr:cNvPr id="414" name="Прямая соединительная линия 413">
          <a:extLst>
            <a:ext uri="{FF2B5EF4-FFF2-40B4-BE49-F238E27FC236}">
              <a16:creationId xmlns="" xmlns:a16="http://schemas.microsoft.com/office/drawing/2014/main" id="{00000000-0008-0000-0100-00009E010000}"/>
            </a:ext>
          </a:extLst>
        </xdr:cNvPr>
        <xdr:cNvCxnSpPr>
          <a:cxnSpLocks noChangeAspect="1"/>
        </xdr:cNvCxnSpPr>
      </xdr:nvCxnSpPr>
      <xdr:spPr>
        <a:xfrm>
          <a:off x="9050592" y="1322669"/>
          <a:ext cx="0" cy="46546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67469</xdr:colOff>
      <xdr:row>235</xdr:row>
      <xdr:rowOff>361156</xdr:rowOff>
    </xdr:from>
    <xdr:to>
      <xdr:col>1</xdr:col>
      <xdr:colOff>1404938</xdr:colOff>
      <xdr:row>236</xdr:row>
      <xdr:rowOff>129928</xdr:rowOff>
    </xdr:to>
    <xdr:pic>
      <xdr:nvPicPr>
        <xdr:cNvPr id="571" name="Рисунок 570">
          <a:extLst>
            <a:ext uri="{FF2B5EF4-FFF2-40B4-BE49-F238E27FC236}">
              <a16:creationId xmlns="" xmlns:a16="http://schemas.microsoft.com/office/drawing/2014/main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" y="46807437"/>
          <a:ext cx="1337469" cy="133898"/>
        </a:xfrm>
        <a:prstGeom prst="rect">
          <a:avLst/>
        </a:prstGeom>
      </xdr:spPr>
    </xdr:pic>
    <xdr:clientData/>
  </xdr:twoCellAnchor>
  <xdr:twoCellAnchor editAs="oneCell">
    <xdr:from>
      <xdr:col>1</xdr:col>
      <xdr:colOff>257969</xdr:colOff>
      <xdr:row>236</xdr:row>
      <xdr:rowOff>305594</xdr:rowOff>
    </xdr:from>
    <xdr:to>
      <xdr:col>1</xdr:col>
      <xdr:colOff>1174335</xdr:colOff>
      <xdr:row>240</xdr:row>
      <xdr:rowOff>138904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4" y="68679219"/>
          <a:ext cx="916366" cy="126206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79374</xdr:colOff>
      <xdr:row>302</xdr:row>
      <xdr:rowOff>382316</xdr:rowOff>
    </xdr:from>
    <xdr:to>
      <xdr:col>1</xdr:col>
      <xdr:colOff>1333500</xdr:colOff>
      <xdr:row>307</xdr:row>
      <xdr:rowOff>210912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94489316"/>
          <a:ext cx="1254126" cy="1225595"/>
        </a:xfrm>
        <a:prstGeom prst="rect">
          <a:avLst/>
        </a:prstGeom>
      </xdr:spPr>
    </xdr:pic>
    <xdr:clientData/>
  </xdr:twoCellAnchor>
  <xdr:twoCellAnchor editAs="oneCell">
    <xdr:from>
      <xdr:col>1</xdr:col>
      <xdr:colOff>308429</xdr:colOff>
      <xdr:row>255</xdr:row>
      <xdr:rowOff>571500</xdr:rowOff>
    </xdr:from>
    <xdr:to>
      <xdr:col>1</xdr:col>
      <xdr:colOff>1315359</xdr:colOff>
      <xdr:row>260</xdr:row>
      <xdr:rowOff>127049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429" y="96996250"/>
          <a:ext cx="1006930" cy="1460548"/>
        </a:xfrm>
        <a:prstGeom prst="rect">
          <a:avLst/>
        </a:prstGeom>
      </xdr:spPr>
    </xdr:pic>
    <xdr:clientData/>
  </xdr:twoCellAnchor>
  <xdr:twoCellAnchor editAs="oneCell">
    <xdr:from>
      <xdr:col>1</xdr:col>
      <xdr:colOff>342580</xdr:colOff>
      <xdr:row>31</xdr:row>
      <xdr:rowOff>324469</xdr:rowOff>
    </xdr:from>
    <xdr:to>
      <xdr:col>1</xdr:col>
      <xdr:colOff>1414423</xdr:colOff>
      <xdr:row>31</xdr:row>
      <xdr:rowOff>567548</xdr:rowOff>
    </xdr:to>
    <xdr:pic>
      <xdr:nvPicPr>
        <xdr:cNvPr id="753" name="Рисунок 752">
          <a:extLst>
            <a:ext uri="{FF2B5EF4-FFF2-40B4-BE49-F238E27FC236}">
              <a16:creationId xmlns="" xmlns:a16="http://schemas.microsoft.com/office/drawing/2014/main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187" y="20422219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0</xdr:row>
      <xdr:rowOff>63501</xdr:rowOff>
    </xdr:from>
    <xdr:to>
      <xdr:col>1</xdr:col>
      <xdr:colOff>1317625</xdr:colOff>
      <xdr:row>2</xdr:row>
      <xdr:rowOff>373514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63501"/>
          <a:ext cx="1206500" cy="124663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200086</xdr:colOff>
      <xdr:row>63</xdr:row>
      <xdr:rowOff>287903</xdr:rowOff>
    </xdr:from>
    <xdr:to>
      <xdr:col>1</xdr:col>
      <xdr:colOff>1271929</xdr:colOff>
      <xdr:row>63</xdr:row>
      <xdr:rowOff>530982</xdr:rowOff>
    </xdr:to>
    <xdr:pic>
      <xdr:nvPicPr>
        <xdr:cNvPr id="880" name="Рисунок 879">
          <a:extLst>
            <a:ext uri="{FF2B5EF4-FFF2-40B4-BE49-F238E27FC236}">
              <a16:creationId xmlns="" xmlns:a16="http://schemas.microsoft.com/office/drawing/2014/main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92" y="1659946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780651</xdr:colOff>
      <xdr:row>132</xdr:row>
      <xdr:rowOff>0</xdr:rowOff>
    </xdr:from>
    <xdr:to>
      <xdr:col>12</xdr:col>
      <xdr:colOff>780651</xdr:colOff>
      <xdr:row>132</xdr:row>
      <xdr:rowOff>464342</xdr:rowOff>
    </xdr:to>
    <xdr:cxnSp macro="">
      <xdr:nvCxnSpPr>
        <xdr:cNvPr id="498" name="Прямая соединительная линия 497">
          <a:extLst>
            <a:ext uri="{FF2B5EF4-FFF2-40B4-BE49-F238E27FC236}">
              <a16:creationId xmlns="" xmlns:a16="http://schemas.microsoft.com/office/drawing/2014/main" id="{00000000-0008-0000-0100-0000F2010000}"/>
            </a:ext>
          </a:extLst>
        </xdr:cNvPr>
        <xdr:cNvCxnSpPr>
          <a:cxnSpLocks noChangeAspect="1"/>
        </xdr:cNvCxnSpPr>
      </xdr:nvCxnSpPr>
      <xdr:spPr>
        <a:xfrm>
          <a:off x="8895951" y="1562100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276136</xdr:colOff>
      <xdr:row>151</xdr:row>
      <xdr:rowOff>238124</xdr:rowOff>
    </xdr:from>
    <xdr:to>
      <xdr:col>1</xdr:col>
      <xdr:colOff>1238250</xdr:colOff>
      <xdr:row>157</xdr:row>
      <xdr:rowOff>38891</xdr:rowOff>
    </xdr:to>
    <xdr:grpSp>
      <xdr:nvGrpSpPr>
        <xdr:cNvPr id="206" name="Группа 205"/>
        <xdr:cNvGrpSpPr/>
      </xdr:nvGrpSpPr>
      <xdr:grpSpPr>
        <a:xfrm>
          <a:off x="276136" y="63320838"/>
          <a:ext cx="962114" cy="2168410"/>
          <a:chOff x="149136" y="53990874"/>
          <a:chExt cx="1133566" cy="2277268"/>
        </a:xfrm>
      </xdr:grpSpPr>
      <xdr:pic>
        <xdr:nvPicPr>
          <xdr:cNvPr id="861" name="Рисунок 860">
            <a:extLst>
              <a:ext uri="{FF2B5EF4-FFF2-40B4-BE49-F238E27FC236}">
                <a16:creationId xmlns="" xmlns:a16="http://schemas.microsoft.com/office/drawing/2014/main" id="{00000000-0008-0000-0100-00005D0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9578" y="54286944"/>
            <a:ext cx="884180" cy="1431929"/>
          </a:xfrm>
          <a:prstGeom prst="rect">
            <a:avLst/>
          </a:prstGeom>
        </xdr:spPr>
      </xdr:pic>
      <xdr:pic>
        <xdr:nvPicPr>
          <xdr:cNvPr id="863" name="Рисунок 862">
            <a:extLst>
              <a:ext uri="{FF2B5EF4-FFF2-40B4-BE49-F238E27FC236}">
                <a16:creationId xmlns="" xmlns:a16="http://schemas.microsoft.com/office/drawing/2014/main" id="{00000000-0008-0000-0100-00005F03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4129"/>
          <a:stretch/>
        </xdr:blipFill>
        <xdr:spPr>
          <a:xfrm>
            <a:off x="149136" y="55756968"/>
            <a:ext cx="1133566" cy="511174"/>
          </a:xfrm>
          <a:prstGeom prst="rect">
            <a:avLst/>
          </a:prstGeom>
          <a:effectLst>
            <a:softEdge rad="31750"/>
          </a:effectLst>
        </xdr:spPr>
      </xdr:pic>
      <xdr:pic>
        <xdr:nvPicPr>
          <xdr:cNvPr id="532" name="Рисунок 531">
            <a:extLst>
              <a:ext uri="{FF2B5EF4-FFF2-40B4-BE49-F238E27FC236}">
                <a16:creationId xmlns="" xmlns:a16="http://schemas.microsoft.com/office/drawing/2014/main" id="{00000000-0008-0000-0100-000014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4468" y="53990874"/>
            <a:ext cx="1071843" cy="243079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173830</xdr:colOff>
      <xdr:row>164</xdr:row>
      <xdr:rowOff>245267</xdr:rowOff>
    </xdr:from>
    <xdr:to>
      <xdr:col>1</xdr:col>
      <xdr:colOff>1245673</xdr:colOff>
      <xdr:row>164</xdr:row>
      <xdr:rowOff>488346</xdr:rowOff>
    </xdr:to>
    <xdr:pic>
      <xdr:nvPicPr>
        <xdr:cNvPr id="599" name="Рисунок 598">
          <a:extLst>
            <a:ext uri="{FF2B5EF4-FFF2-40B4-BE49-F238E27FC236}">
              <a16:creationId xmlns="" xmlns:a16="http://schemas.microsoft.com/office/drawing/2014/main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6" y="3026092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230982</xdr:colOff>
      <xdr:row>181</xdr:row>
      <xdr:rowOff>0</xdr:rowOff>
    </xdr:from>
    <xdr:to>
      <xdr:col>1</xdr:col>
      <xdr:colOff>1302825</xdr:colOff>
      <xdr:row>181</xdr:row>
      <xdr:rowOff>243079</xdr:rowOff>
    </xdr:to>
    <xdr:pic>
      <xdr:nvPicPr>
        <xdr:cNvPr id="685" name="Рисунок 684">
          <a:extLst>
            <a:ext uri="{FF2B5EF4-FFF2-40B4-BE49-F238E27FC236}">
              <a16:creationId xmlns="" xmlns:a16="http://schemas.microsoft.com/office/drawing/2014/main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8" y="35152009"/>
          <a:ext cx="1071843" cy="243079"/>
        </a:xfrm>
        <a:prstGeom prst="rect">
          <a:avLst/>
        </a:prstGeom>
      </xdr:spPr>
    </xdr:pic>
    <xdr:clientData/>
  </xdr:twoCellAnchor>
  <xdr:twoCellAnchor>
    <xdr:from>
      <xdr:col>1</xdr:col>
      <xdr:colOff>198761</xdr:colOff>
      <xdr:row>192</xdr:row>
      <xdr:rowOff>184941</xdr:rowOff>
    </xdr:from>
    <xdr:to>
      <xdr:col>1</xdr:col>
      <xdr:colOff>1288536</xdr:colOff>
      <xdr:row>198</xdr:row>
      <xdr:rowOff>113963</xdr:rowOff>
    </xdr:to>
    <xdr:grpSp>
      <xdr:nvGrpSpPr>
        <xdr:cNvPr id="202" name="Группа 201"/>
        <xdr:cNvGrpSpPr/>
      </xdr:nvGrpSpPr>
      <xdr:grpSpPr>
        <a:xfrm>
          <a:off x="198761" y="80603155"/>
          <a:ext cx="1089775" cy="2351094"/>
          <a:chOff x="214636" y="58890691"/>
          <a:chExt cx="1089775" cy="2342022"/>
        </a:xfrm>
      </xdr:grpSpPr>
      <xdr:pic>
        <xdr:nvPicPr>
          <xdr:cNvPr id="768" name="Рисунок 767">
            <a:extLst>
              <a:ext uri="{FF2B5EF4-FFF2-40B4-BE49-F238E27FC236}">
                <a16:creationId xmlns="" xmlns:a16="http://schemas.microsoft.com/office/drawing/2014/main" id="{00000000-0008-0000-0100-0000000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050" y="59130405"/>
            <a:ext cx="824732" cy="1558326"/>
          </a:xfrm>
          <a:prstGeom prst="rect">
            <a:avLst/>
          </a:prstGeom>
        </xdr:spPr>
      </xdr:pic>
      <xdr:pic>
        <xdr:nvPicPr>
          <xdr:cNvPr id="769" name="Рисунок 768">
            <a:extLst>
              <a:ext uri="{FF2B5EF4-FFF2-40B4-BE49-F238E27FC236}">
                <a16:creationId xmlns="" xmlns:a16="http://schemas.microsoft.com/office/drawing/2014/main" id="{00000000-0008-0000-0100-00000103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14636" y="60737750"/>
            <a:ext cx="1087115" cy="494963"/>
          </a:xfrm>
          <a:prstGeom prst="rect">
            <a:avLst/>
          </a:prstGeom>
          <a:effectLst>
            <a:softEdge rad="31750"/>
          </a:effectLst>
        </xdr:spPr>
      </xdr:pic>
      <xdr:pic>
        <xdr:nvPicPr>
          <xdr:cNvPr id="686" name="Рисунок 685">
            <a:extLst>
              <a:ext uri="{FF2B5EF4-FFF2-40B4-BE49-F238E27FC236}">
                <a16:creationId xmlns="" xmlns:a16="http://schemas.microsoft.com/office/drawing/2014/main" id="{00000000-0008-0000-0100-0000AE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2568" y="58890691"/>
            <a:ext cx="1071843" cy="243079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107155</xdr:colOff>
      <xdr:row>228</xdr:row>
      <xdr:rowOff>309563</xdr:rowOff>
    </xdr:from>
    <xdr:to>
      <xdr:col>1</xdr:col>
      <xdr:colOff>1397688</xdr:colOff>
      <xdr:row>229</xdr:row>
      <xdr:rowOff>152257</xdr:rowOff>
    </xdr:to>
    <xdr:pic>
      <xdr:nvPicPr>
        <xdr:cNvPr id="396" name="Рисунок 395">
          <a:extLst>
            <a:ext uri="{FF2B5EF4-FFF2-40B4-BE49-F238E27FC236}">
              <a16:creationId xmlns="" xmlns:a16="http://schemas.microsoft.com/office/drawing/2014/main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1" y="44493657"/>
          <a:ext cx="1290533" cy="207817"/>
        </a:xfrm>
        <a:prstGeom prst="rect">
          <a:avLst/>
        </a:prstGeom>
      </xdr:spPr>
    </xdr:pic>
    <xdr:clientData/>
  </xdr:twoCellAnchor>
  <xdr:twoCellAnchor editAs="oneCell">
    <xdr:from>
      <xdr:col>1</xdr:col>
      <xdr:colOff>215107</xdr:colOff>
      <xdr:row>199</xdr:row>
      <xdr:rowOff>167478</xdr:rowOff>
    </xdr:from>
    <xdr:to>
      <xdr:col>1</xdr:col>
      <xdr:colOff>1286950</xdr:colOff>
      <xdr:row>199</xdr:row>
      <xdr:rowOff>410557</xdr:rowOff>
    </xdr:to>
    <xdr:pic>
      <xdr:nvPicPr>
        <xdr:cNvPr id="399" name="Рисунок 398">
          <a:extLst>
            <a:ext uri="{FF2B5EF4-FFF2-40B4-BE49-F238E27FC236}">
              <a16:creationId xmlns="" xmlns:a16="http://schemas.microsoft.com/office/drawing/2014/main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82" y="56349103"/>
          <a:ext cx="1071843" cy="243079"/>
        </a:xfrm>
        <a:prstGeom prst="rect">
          <a:avLst/>
        </a:prstGeom>
      </xdr:spPr>
    </xdr:pic>
    <xdr:clientData/>
  </xdr:twoCellAnchor>
  <xdr:twoCellAnchor>
    <xdr:from>
      <xdr:col>1</xdr:col>
      <xdr:colOff>103187</xdr:colOff>
      <xdr:row>199</xdr:row>
      <xdr:rowOff>623095</xdr:rowOff>
    </xdr:from>
    <xdr:to>
      <xdr:col>1</xdr:col>
      <xdr:colOff>1285875</xdr:colOff>
      <xdr:row>204</xdr:row>
      <xdr:rowOff>72182</xdr:rowOff>
    </xdr:to>
    <xdr:grpSp>
      <xdr:nvGrpSpPr>
        <xdr:cNvPr id="201" name="Группа 200"/>
        <xdr:cNvGrpSpPr/>
      </xdr:nvGrpSpPr>
      <xdr:grpSpPr>
        <a:xfrm>
          <a:off x="103187" y="83749131"/>
          <a:ext cx="1182688" cy="1667051"/>
          <a:chOff x="119062" y="56836470"/>
          <a:chExt cx="1182688" cy="1671587"/>
        </a:xfrm>
      </xdr:grpSpPr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2" y="56836470"/>
            <a:ext cx="845344" cy="1513708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=""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396623" y="57602930"/>
            <a:ext cx="1564432" cy="24582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190500</xdr:colOff>
      <xdr:row>243</xdr:row>
      <xdr:rowOff>272143</xdr:rowOff>
    </xdr:from>
    <xdr:to>
      <xdr:col>1</xdr:col>
      <xdr:colOff>1262343</xdr:colOff>
      <xdr:row>243</xdr:row>
      <xdr:rowOff>515222</xdr:rowOff>
    </xdr:to>
    <xdr:pic>
      <xdr:nvPicPr>
        <xdr:cNvPr id="425" name="Рисунок 424">
          <a:extLst>
            <a:ext uri="{FF2B5EF4-FFF2-40B4-BE49-F238E27FC236}">
              <a16:creationId xmlns="" xmlns:a16="http://schemas.microsoft.com/office/drawing/2014/main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5238750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193221</xdr:colOff>
      <xdr:row>255</xdr:row>
      <xdr:rowOff>220436</xdr:rowOff>
    </xdr:from>
    <xdr:to>
      <xdr:col>1</xdr:col>
      <xdr:colOff>1265064</xdr:colOff>
      <xdr:row>255</xdr:row>
      <xdr:rowOff>463515</xdr:rowOff>
    </xdr:to>
    <xdr:pic>
      <xdr:nvPicPr>
        <xdr:cNvPr id="426" name="Рисунок 425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5432243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260804</xdr:colOff>
      <xdr:row>244</xdr:row>
      <xdr:rowOff>127000</xdr:rowOff>
    </xdr:from>
    <xdr:to>
      <xdr:col>1</xdr:col>
      <xdr:colOff>1241976</xdr:colOff>
      <xdr:row>248</xdr:row>
      <xdr:rowOff>79376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679" y="61960125"/>
          <a:ext cx="981172" cy="1301751"/>
        </a:xfrm>
        <a:prstGeom prst="rect">
          <a:avLst/>
        </a:prstGeom>
      </xdr:spPr>
    </xdr:pic>
    <xdr:clientData/>
  </xdr:twoCellAnchor>
  <xdr:twoCellAnchor editAs="oneCell">
    <xdr:from>
      <xdr:col>5</xdr:col>
      <xdr:colOff>431514</xdr:colOff>
      <xdr:row>235</xdr:row>
      <xdr:rowOff>63500</xdr:rowOff>
    </xdr:from>
    <xdr:to>
      <xdr:col>7</xdr:col>
      <xdr:colOff>37814</xdr:colOff>
      <xdr:row>235</xdr:row>
      <xdr:rowOff>317500</xdr:rowOff>
    </xdr:to>
    <xdr:sp macro="" textlink="">
      <xdr:nvSpPr>
        <xdr:cNvPr id="225" name="Скругленный прямоугольник 224">
          <a:extLst>
            <a:ext uri="{FF2B5EF4-FFF2-40B4-BE49-F238E27FC236}">
              <a16:creationId xmlns="" xmlns:a16="http://schemas.microsoft.com/office/drawing/2014/main" id="{00000000-0008-0000-0100-0000E1000000}"/>
            </a:ext>
          </a:extLst>
        </xdr:cNvPr>
        <xdr:cNvSpPr>
          <a:spLocks noChangeAspect="1"/>
        </xdr:cNvSpPr>
      </xdr:nvSpPr>
      <xdr:spPr>
        <a:xfrm>
          <a:off x="4987639" y="69707125"/>
          <a:ext cx="1463675" cy="2540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4</xdr:col>
      <xdr:colOff>0</xdr:colOff>
      <xdr:row>151</xdr:row>
      <xdr:rowOff>206375</xdr:rowOff>
    </xdr:from>
    <xdr:to>
      <xdr:col>6</xdr:col>
      <xdr:colOff>142875</xdr:colOff>
      <xdr:row>151</xdr:row>
      <xdr:rowOff>650875</xdr:rowOff>
    </xdr:to>
    <xdr:sp macro="" textlink="">
      <xdr:nvSpPr>
        <xdr:cNvPr id="228" name="Скругленный прямоугольник 227">
          <a:extLst>
            <a:ext uri="{FF2B5EF4-FFF2-40B4-BE49-F238E27FC236}">
              <a16:creationId xmlns="" xmlns:a16="http://schemas.microsoft.com/office/drawing/2014/main" id="{00000000-0008-0000-0100-0000E4000000}"/>
            </a:ext>
          </a:extLst>
        </xdr:cNvPr>
        <xdr:cNvSpPr>
          <a:spLocks noChangeAspect="1"/>
        </xdr:cNvSpPr>
      </xdr:nvSpPr>
      <xdr:spPr>
        <a:xfrm>
          <a:off x="4048125" y="2678112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173830</xdr:colOff>
      <xdr:row>168</xdr:row>
      <xdr:rowOff>245267</xdr:rowOff>
    </xdr:from>
    <xdr:to>
      <xdr:col>1</xdr:col>
      <xdr:colOff>1245673</xdr:colOff>
      <xdr:row>168</xdr:row>
      <xdr:rowOff>488346</xdr:rowOff>
    </xdr:to>
    <xdr:pic>
      <xdr:nvPicPr>
        <xdr:cNvPr id="230" name="Рисунок 229">
          <a:extLst>
            <a:ext uri="{FF2B5EF4-FFF2-40B4-BE49-F238E27FC236}">
              <a16:creationId xmlns=""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05" y="56601517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173830</xdr:colOff>
      <xdr:row>145</xdr:row>
      <xdr:rowOff>245267</xdr:rowOff>
    </xdr:from>
    <xdr:to>
      <xdr:col>1</xdr:col>
      <xdr:colOff>1245673</xdr:colOff>
      <xdr:row>145</xdr:row>
      <xdr:rowOff>488346</xdr:rowOff>
    </xdr:to>
    <xdr:pic>
      <xdr:nvPicPr>
        <xdr:cNvPr id="254" name="Рисунок 253">
          <a:extLst>
            <a:ext uri="{FF2B5EF4-FFF2-40B4-BE49-F238E27FC236}">
              <a16:creationId xmlns=""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48" y="3250904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260778</xdr:colOff>
      <xdr:row>168</xdr:row>
      <xdr:rowOff>476250</xdr:rowOff>
    </xdr:from>
    <xdr:to>
      <xdr:col>1</xdr:col>
      <xdr:colOff>1121720</xdr:colOff>
      <xdr:row>173</xdr:row>
      <xdr:rowOff>216478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204" t="4431" r="17045" b="7632"/>
        <a:stretch/>
      </xdr:blipFill>
      <xdr:spPr>
        <a:xfrm>
          <a:off x="276653" y="59150250"/>
          <a:ext cx="860942" cy="18198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301</xdr:row>
      <xdr:rowOff>238125</xdr:rowOff>
    </xdr:from>
    <xdr:to>
      <xdr:col>6</xdr:col>
      <xdr:colOff>222250</xdr:colOff>
      <xdr:row>301</xdr:row>
      <xdr:rowOff>682625</xdr:rowOff>
    </xdr:to>
    <xdr:sp macro="" textlink="">
      <xdr:nvSpPr>
        <xdr:cNvPr id="250" name="Скругленный прямоугольник 249">
          <a:extLst>
            <a:ext uri="{FF2B5EF4-FFF2-40B4-BE49-F238E27FC236}">
              <a16:creationId xmlns="" xmlns:a16="http://schemas.microsoft.com/office/drawing/2014/main" id="{00000000-0008-0000-0100-0000FA000000}"/>
            </a:ext>
          </a:extLst>
        </xdr:cNvPr>
        <xdr:cNvSpPr>
          <a:spLocks noChangeAspect="1"/>
        </xdr:cNvSpPr>
      </xdr:nvSpPr>
      <xdr:spPr>
        <a:xfrm>
          <a:off x="4111625" y="6832600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177346</xdr:colOff>
      <xdr:row>269</xdr:row>
      <xdr:rowOff>141061</xdr:rowOff>
    </xdr:from>
    <xdr:to>
      <xdr:col>1</xdr:col>
      <xdr:colOff>1249189</xdr:colOff>
      <xdr:row>269</xdr:row>
      <xdr:rowOff>384140</xdr:rowOff>
    </xdr:to>
    <xdr:pic>
      <xdr:nvPicPr>
        <xdr:cNvPr id="242" name="Рисунок 241">
          <a:extLst>
            <a:ext uri="{FF2B5EF4-FFF2-40B4-BE49-F238E27FC236}">
              <a16:creationId xmlns=""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21" y="96915061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4</xdr:col>
      <xdr:colOff>31751</xdr:colOff>
      <xdr:row>255</xdr:row>
      <xdr:rowOff>177800</xdr:rowOff>
    </xdr:from>
    <xdr:to>
      <xdr:col>6</xdr:col>
      <xdr:colOff>291815</xdr:colOff>
      <xdr:row>255</xdr:row>
      <xdr:rowOff>622300</xdr:rowOff>
    </xdr:to>
    <xdr:sp macro="" textlink="">
      <xdr:nvSpPr>
        <xdr:cNvPr id="258" name="Скругленный прямоугольник 257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SpPr>
          <a:spLocks noChangeAspect="1"/>
        </xdr:cNvSpPr>
      </xdr:nvSpPr>
      <xdr:spPr>
        <a:xfrm>
          <a:off x="4079876" y="87252175"/>
          <a:ext cx="17205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4</xdr:col>
      <xdr:colOff>1</xdr:colOff>
      <xdr:row>269</xdr:row>
      <xdr:rowOff>92075</xdr:rowOff>
    </xdr:from>
    <xdr:to>
      <xdr:col>6</xdr:col>
      <xdr:colOff>158465</xdr:colOff>
      <xdr:row>269</xdr:row>
      <xdr:rowOff>536575</xdr:rowOff>
    </xdr:to>
    <xdr:sp macro="" textlink="">
      <xdr:nvSpPr>
        <xdr:cNvPr id="259" name="Скругленный прямоугольник 258">
          <a:extLst>
            <a:ext uri="{FF2B5EF4-FFF2-40B4-BE49-F238E27FC236}">
              <a16:creationId xmlns="" xmlns:a16="http://schemas.microsoft.com/office/drawing/2014/main" id="{00000000-0008-0000-0100-000003010000}"/>
            </a:ext>
          </a:extLst>
        </xdr:cNvPr>
        <xdr:cNvSpPr>
          <a:spLocks noChangeAspect="1"/>
        </xdr:cNvSpPr>
      </xdr:nvSpPr>
      <xdr:spPr>
        <a:xfrm>
          <a:off x="4048126" y="96866075"/>
          <a:ext cx="16189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1</xdr:col>
      <xdr:colOff>228600</xdr:colOff>
      <xdr:row>211</xdr:row>
      <xdr:rowOff>323848</xdr:rowOff>
    </xdr:from>
    <xdr:to>
      <xdr:col>1</xdr:col>
      <xdr:colOff>1300443</xdr:colOff>
      <xdr:row>211</xdr:row>
      <xdr:rowOff>566927</xdr:rowOff>
    </xdr:to>
    <xdr:pic>
      <xdr:nvPicPr>
        <xdr:cNvPr id="253" name="Рисунок 252">
          <a:extLst>
            <a:ext uri="{FF2B5EF4-FFF2-40B4-BE49-F238E27FC236}">
              <a16:creationId xmlns=""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" y="49917348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225</xdr:row>
      <xdr:rowOff>0</xdr:rowOff>
    </xdr:from>
    <xdr:to>
      <xdr:col>28</xdr:col>
      <xdr:colOff>304800</xdr:colOff>
      <xdr:row>226</xdr:row>
      <xdr:rowOff>19049</xdr:rowOff>
    </xdr:to>
    <xdr:sp macro="" textlink="">
      <xdr:nvSpPr>
        <xdr:cNvPr id="2050" name="AutoShape 2" descr="https://www.shareicon.net/data/2015/12/23/691685_arrows_512x512.png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23212425" y="5349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224</xdr:row>
      <xdr:rowOff>0</xdr:rowOff>
    </xdr:from>
    <xdr:to>
      <xdr:col>28</xdr:col>
      <xdr:colOff>304800</xdr:colOff>
      <xdr:row>225</xdr:row>
      <xdr:rowOff>82549</xdr:rowOff>
    </xdr:to>
    <xdr:sp macro="" textlink="">
      <xdr:nvSpPr>
        <xdr:cNvPr id="2051" name="AutoShape 3" descr="https://www.shareicon.net/data/2015/12/23/691685_arrows_512x512.png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23212425" y="5292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15875</xdr:colOff>
      <xdr:row>211</xdr:row>
      <xdr:rowOff>184150</xdr:rowOff>
    </xdr:from>
    <xdr:to>
      <xdr:col>8</xdr:col>
      <xdr:colOff>285750</xdr:colOff>
      <xdr:row>211</xdr:row>
      <xdr:rowOff>628650</xdr:rowOff>
    </xdr:to>
    <xdr:sp macro="" textlink="">
      <xdr:nvSpPr>
        <xdr:cNvPr id="279" name="Скругленный прямоугольник 278">
          <a:extLst>
            <a:ext uri="{FF2B5EF4-FFF2-40B4-BE49-F238E27FC236}">
              <a16:creationId xmlns="" xmlns:a16="http://schemas.microsoft.com/office/drawing/2014/main" id="{00000000-0008-0000-0100-000017010000}"/>
            </a:ext>
          </a:extLst>
        </xdr:cNvPr>
        <xdr:cNvSpPr>
          <a:spLocks noChangeAspect="1"/>
        </xdr:cNvSpPr>
      </xdr:nvSpPr>
      <xdr:spPr>
        <a:xfrm>
          <a:off x="4064000" y="44650025"/>
          <a:ext cx="296862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УНИВЕРСАЛЬНЫЙ</a:t>
          </a:r>
          <a:r>
            <a:rPr lang="ru-RU" sz="1600" baseline="0"/>
            <a:t> МОНТАЖ</a:t>
          </a:r>
          <a:endParaRPr lang="ru-RU" sz="2000"/>
        </a:p>
      </xdr:txBody>
    </xdr:sp>
    <xdr:clientData/>
  </xdr:twoCellAnchor>
  <xdr:twoCellAnchor editAs="oneCell">
    <xdr:from>
      <xdr:col>1</xdr:col>
      <xdr:colOff>381000</xdr:colOff>
      <xdr:row>269</xdr:row>
      <xdr:rowOff>602483</xdr:rowOff>
    </xdr:from>
    <xdr:to>
      <xdr:col>1</xdr:col>
      <xdr:colOff>1174749</xdr:colOff>
      <xdr:row>274</xdr:row>
      <xdr:rowOff>61083</xdr:rowOff>
    </xdr:to>
    <xdr:pic>
      <xdr:nvPicPr>
        <xdr:cNvPr id="280" name="Рисунок 279">
          <a:extLst>
            <a:ext uri="{FF2B5EF4-FFF2-40B4-BE49-F238E27FC236}">
              <a16:creationId xmlns=""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99170358"/>
          <a:ext cx="793749" cy="137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15875</xdr:colOff>
      <xdr:row>63</xdr:row>
      <xdr:rowOff>190500</xdr:rowOff>
    </xdr:from>
    <xdr:to>
      <xdr:col>6</xdr:col>
      <xdr:colOff>158750</xdr:colOff>
      <xdr:row>63</xdr:row>
      <xdr:rowOff>635000</xdr:rowOff>
    </xdr:to>
    <xdr:sp macro="" textlink="">
      <xdr:nvSpPr>
        <xdr:cNvPr id="284" name="Скругленный прямоугольник 283">
          <a:extLst>
            <a:ext uri="{FF2B5EF4-FFF2-40B4-BE49-F238E27FC236}">
              <a16:creationId xmlns="" xmlns:a16="http://schemas.microsoft.com/office/drawing/2014/main" id="{00000000-0008-0000-0100-00001C010000}"/>
            </a:ext>
          </a:extLst>
        </xdr:cNvPr>
        <xdr:cNvSpPr>
          <a:spLocks noChangeAspect="1"/>
        </xdr:cNvSpPr>
      </xdr:nvSpPr>
      <xdr:spPr>
        <a:xfrm>
          <a:off x="4064000" y="1309687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127000</xdr:colOff>
      <xdr:row>211</xdr:row>
      <xdr:rowOff>714375</xdr:rowOff>
    </xdr:from>
    <xdr:to>
      <xdr:col>2</xdr:col>
      <xdr:colOff>166349</xdr:colOff>
      <xdr:row>215</xdr:row>
      <xdr:rowOff>127002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85629750"/>
          <a:ext cx="1547474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31</xdr:row>
      <xdr:rowOff>127000</xdr:rowOff>
    </xdr:from>
    <xdr:to>
      <xdr:col>6</xdr:col>
      <xdr:colOff>254000</xdr:colOff>
      <xdr:row>31</xdr:row>
      <xdr:rowOff>571500</xdr:rowOff>
    </xdr:to>
    <xdr:sp macro="" textlink="">
      <xdr:nvSpPr>
        <xdr:cNvPr id="291" name="Скругленный прямоугольник 290">
          <a:extLst>
            <a:ext uri="{FF2B5EF4-FFF2-40B4-BE49-F238E27FC236}">
              <a16:creationId xmlns="" xmlns:a16="http://schemas.microsoft.com/office/drawing/2014/main" id="{00000000-0008-0000-0100-000023010000}"/>
            </a:ext>
          </a:extLst>
        </xdr:cNvPr>
        <xdr:cNvSpPr>
          <a:spLocks noChangeAspect="1"/>
        </xdr:cNvSpPr>
      </xdr:nvSpPr>
      <xdr:spPr>
        <a:xfrm>
          <a:off x="4159250" y="1909762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1</xdr:col>
      <xdr:colOff>149678</xdr:colOff>
      <xdr:row>145</xdr:row>
      <xdr:rowOff>498461</xdr:rowOff>
    </xdr:from>
    <xdr:to>
      <xdr:col>1</xdr:col>
      <xdr:colOff>1038678</xdr:colOff>
      <xdr:row>150</xdr:row>
      <xdr:rowOff>93471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1251632"/>
          <a:ext cx="889000" cy="1761268"/>
        </a:xfrm>
        <a:prstGeom prst="rect">
          <a:avLst/>
        </a:prstGeom>
      </xdr:spPr>
    </xdr:pic>
    <xdr:clientData/>
  </xdr:twoCellAnchor>
  <xdr:twoCellAnchor editAs="oneCell">
    <xdr:from>
      <xdr:col>1</xdr:col>
      <xdr:colOff>950802</xdr:colOff>
      <xdr:row>146</xdr:row>
      <xdr:rowOff>396875</xdr:rowOff>
    </xdr:from>
    <xdr:to>
      <xdr:col>1</xdr:col>
      <xdr:colOff>1428750</xdr:colOff>
      <xdr:row>150</xdr:row>
      <xdr:rowOff>144128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6677" y="39179500"/>
          <a:ext cx="477948" cy="1176003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4</xdr:col>
      <xdr:colOff>15875</xdr:colOff>
      <xdr:row>168</xdr:row>
      <xdr:rowOff>190500</xdr:rowOff>
    </xdr:from>
    <xdr:to>
      <xdr:col>6</xdr:col>
      <xdr:colOff>19050</xdr:colOff>
      <xdr:row>168</xdr:row>
      <xdr:rowOff>635000</xdr:rowOff>
    </xdr:to>
    <xdr:sp macro="" textlink="">
      <xdr:nvSpPr>
        <xdr:cNvPr id="303" name="Скругленный прямоугольник 302">
          <a:extLst>
            <a:ext uri="{FF2B5EF4-FFF2-40B4-BE49-F238E27FC236}">
              <a16:creationId xmlns="" xmlns:a16="http://schemas.microsoft.com/office/drawing/2014/main" id="{00000000-0008-0000-0100-00002F010000}"/>
            </a:ext>
          </a:extLst>
        </xdr:cNvPr>
        <xdr:cNvSpPr>
          <a:spLocks noChangeAspect="1"/>
        </xdr:cNvSpPr>
      </xdr:nvSpPr>
      <xdr:spPr>
        <a:xfrm>
          <a:off x="4064000" y="34432875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1</xdr:col>
      <xdr:colOff>228600</xdr:colOff>
      <xdr:row>216</xdr:row>
      <xdr:rowOff>323848</xdr:rowOff>
    </xdr:from>
    <xdr:to>
      <xdr:col>1</xdr:col>
      <xdr:colOff>1300443</xdr:colOff>
      <xdr:row>216</xdr:row>
      <xdr:rowOff>566927</xdr:rowOff>
    </xdr:to>
    <xdr:pic>
      <xdr:nvPicPr>
        <xdr:cNvPr id="256" name="Рисунок 255">
          <a:extLst>
            <a:ext uri="{FF2B5EF4-FFF2-40B4-BE49-F238E27FC236}">
              <a16:creationId xmlns=""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" y="47345598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137940</xdr:colOff>
      <xdr:row>220</xdr:row>
      <xdr:rowOff>254000</xdr:rowOff>
    </xdr:from>
    <xdr:to>
      <xdr:col>1</xdr:col>
      <xdr:colOff>1206512</xdr:colOff>
      <xdr:row>225</xdr:row>
      <xdr:rowOff>139967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15" y="70453250"/>
          <a:ext cx="1068572" cy="1187717"/>
        </a:xfrm>
        <a:prstGeom prst="rect">
          <a:avLst/>
        </a:prstGeom>
      </xdr:spPr>
    </xdr:pic>
    <xdr:clientData/>
  </xdr:twoCellAnchor>
  <xdr:twoCellAnchor editAs="oneCell">
    <xdr:from>
      <xdr:col>1</xdr:col>
      <xdr:colOff>224359</xdr:colOff>
      <xdr:row>216</xdr:row>
      <xdr:rowOff>809625</xdr:rowOff>
    </xdr:from>
    <xdr:to>
      <xdr:col>1</xdr:col>
      <xdr:colOff>1158886</xdr:colOff>
      <xdr:row>221</xdr:row>
      <xdr:rowOff>24404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234" y="52101750"/>
          <a:ext cx="934527" cy="1405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52177</xdr:rowOff>
    </xdr:from>
    <xdr:to>
      <xdr:col>1</xdr:col>
      <xdr:colOff>1352824</xdr:colOff>
      <xdr:row>228</xdr:row>
      <xdr:rowOff>47637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108677"/>
          <a:ext cx="1352824" cy="852710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31</xdr:row>
      <xdr:rowOff>111125</xdr:rowOff>
    </xdr:from>
    <xdr:to>
      <xdr:col>17</xdr:col>
      <xdr:colOff>1057274</xdr:colOff>
      <xdr:row>31</xdr:row>
      <xdr:rowOff>703294</xdr:rowOff>
    </xdr:to>
    <xdr:grpSp>
      <xdr:nvGrpSpPr>
        <xdr:cNvPr id="361" name="Группа 360">
          <a:extLst>
            <a:ext uri="{FF2B5EF4-FFF2-40B4-BE49-F238E27FC236}">
              <a16:creationId xmlns="" xmlns:a16="http://schemas.microsoft.com/office/drawing/2014/main" id="{00000000-0008-0000-0100-000069010000}"/>
            </a:ext>
          </a:extLst>
        </xdr:cNvPr>
        <xdr:cNvGrpSpPr>
          <a:grpSpLocks noChangeAspect="1"/>
        </xdr:cNvGrpSpPr>
      </xdr:nvGrpSpPr>
      <xdr:grpSpPr>
        <a:xfrm>
          <a:off x="9831161" y="13595804"/>
          <a:ext cx="5731327" cy="592169"/>
          <a:chOff x="3971927" y="588932"/>
          <a:chExt cx="5724524" cy="592169"/>
        </a:xfrm>
      </xdr:grpSpPr>
      <xdr:pic>
        <xdr:nvPicPr>
          <xdr:cNvPr id="362" name="Рисунок 361">
            <a:extLst>
              <a:ext uri="{FF2B5EF4-FFF2-40B4-BE49-F238E27FC236}">
                <a16:creationId xmlns="" xmlns:a16="http://schemas.microsoft.com/office/drawing/2014/main" id="{00000000-0008-0000-0100-00006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363" name="Рисунок 362">
            <a:extLst>
              <a:ext uri="{FF2B5EF4-FFF2-40B4-BE49-F238E27FC236}">
                <a16:creationId xmlns="" xmlns:a16="http://schemas.microsoft.com/office/drawing/2014/main" id="{00000000-0008-0000-0100-00006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364" name="Рисунок 363">
            <a:extLst>
              <a:ext uri="{FF2B5EF4-FFF2-40B4-BE49-F238E27FC236}">
                <a16:creationId xmlns="" xmlns:a16="http://schemas.microsoft.com/office/drawing/2014/main" id="{00000000-0008-0000-0100-00006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365" name="Рисунок 364">
            <a:extLst>
              <a:ext uri="{FF2B5EF4-FFF2-40B4-BE49-F238E27FC236}">
                <a16:creationId xmlns="" xmlns:a16="http://schemas.microsoft.com/office/drawing/2014/main" id="{00000000-0008-0000-0100-00006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366" name="Рисунок 365">
            <a:extLst>
              <a:ext uri="{FF2B5EF4-FFF2-40B4-BE49-F238E27FC236}">
                <a16:creationId xmlns="" xmlns:a16="http://schemas.microsoft.com/office/drawing/2014/main" id="{00000000-0008-0000-0100-00006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598457"/>
            <a:ext cx="619124" cy="563594"/>
          </a:xfrm>
          <a:prstGeom prst="rect">
            <a:avLst/>
          </a:prstGeom>
        </xdr:spPr>
      </xdr:pic>
      <xdr:pic>
        <xdr:nvPicPr>
          <xdr:cNvPr id="370" name="Рисунок 369">
            <a:extLst>
              <a:ext uri="{FF2B5EF4-FFF2-40B4-BE49-F238E27FC236}">
                <a16:creationId xmlns="" xmlns:a16="http://schemas.microsoft.com/office/drawing/2014/main" id="{00000000-0008-0000-0100-00007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29427" y="598457"/>
            <a:ext cx="619124" cy="563594"/>
          </a:xfrm>
          <a:prstGeom prst="rect">
            <a:avLst/>
          </a:prstGeom>
        </xdr:spPr>
      </xdr:pic>
      <xdr:pic>
        <xdr:nvPicPr>
          <xdr:cNvPr id="371" name="Рисунок 370">
            <a:extLst>
              <a:ext uri="{FF2B5EF4-FFF2-40B4-BE49-F238E27FC236}">
                <a16:creationId xmlns="" xmlns:a16="http://schemas.microsoft.com/office/drawing/2014/main" id="{00000000-0008-0000-01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7391402" y="588932"/>
            <a:ext cx="619124" cy="563594"/>
          </a:xfrm>
          <a:prstGeom prst="rect">
            <a:avLst/>
          </a:prstGeom>
        </xdr:spPr>
      </xdr:pic>
      <xdr:pic>
        <xdr:nvPicPr>
          <xdr:cNvPr id="384" name="Рисунок 383">
            <a:extLst>
              <a:ext uri="{FF2B5EF4-FFF2-40B4-BE49-F238E27FC236}">
                <a16:creationId xmlns="" xmlns:a16="http://schemas.microsoft.com/office/drawing/2014/main" id="{00000000-0008-0000-0100-00008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53377" y="598457"/>
            <a:ext cx="619124" cy="563594"/>
          </a:xfrm>
          <a:prstGeom prst="rect">
            <a:avLst/>
          </a:prstGeom>
        </xdr:spPr>
      </xdr:pic>
      <xdr:pic>
        <xdr:nvPicPr>
          <xdr:cNvPr id="391" name="Рисунок 390">
            <a:extLst>
              <a:ext uri="{FF2B5EF4-FFF2-40B4-BE49-F238E27FC236}">
                <a16:creationId xmlns="" xmlns:a16="http://schemas.microsoft.com/office/drawing/2014/main" id="{00000000-0008-0000-0100-00008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8515352" y="607982"/>
            <a:ext cx="619124" cy="563594"/>
          </a:xfrm>
          <a:prstGeom prst="rect">
            <a:avLst/>
          </a:prstGeom>
        </xdr:spPr>
      </xdr:pic>
      <xdr:pic>
        <xdr:nvPicPr>
          <xdr:cNvPr id="395" name="Рисунок 394">
            <a:extLst>
              <a:ext uri="{FF2B5EF4-FFF2-40B4-BE49-F238E27FC236}">
                <a16:creationId xmlns="" xmlns:a16="http://schemas.microsoft.com/office/drawing/2014/main" id="{00000000-0008-0000-0100-00008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77327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1269999</xdr:colOff>
      <xdr:row>63</xdr:row>
      <xdr:rowOff>158750</xdr:rowOff>
    </xdr:from>
    <xdr:to>
      <xdr:col>18</xdr:col>
      <xdr:colOff>0</xdr:colOff>
      <xdr:row>64</xdr:row>
      <xdr:rowOff>560</xdr:rowOff>
    </xdr:to>
    <xdr:grpSp>
      <xdr:nvGrpSpPr>
        <xdr:cNvPr id="451" name="Группа 450">
          <a:extLst>
            <a:ext uri="{FF2B5EF4-FFF2-40B4-BE49-F238E27FC236}">
              <a16:creationId xmlns="" xmlns:a16="http://schemas.microsoft.com/office/drawing/2014/main" id="{00000000-0008-0000-0100-0000C3010000}"/>
            </a:ext>
          </a:extLst>
        </xdr:cNvPr>
        <xdr:cNvGrpSpPr>
          <a:grpSpLocks noChangeAspect="1"/>
        </xdr:cNvGrpSpPr>
      </xdr:nvGrpSpPr>
      <xdr:grpSpPr>
        <a:xfrm>
          <a:off x="11516178" y="27128107"/>
          <a:ext cx="4050393" cy="590203"/>
          <a:chOff x="3971924" y="598457"/>
          <a:chExt cx="4057652" cy="582644"/>
        </a:xfrm>
      </xdr:grpSpPr>
      <xdr:pic>
        <xdr:nvPicPr>
          <xdr:cNvPr id="452" name="Рисунок 451">
            <a:extLst>
              <a:ext uri="{FF2B5EF4-FFF2-40B4-BE49-F238E27FC236}">
                <a16:creationId xmlns="" xmlns:a16="http://schemas.microsoft.com/office/drawing/2014/main" id="{00000000-0008-0000-0100-0000C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4" y="607982"/>
            <a:ext cx="619124" cy="563594"/>
          </a:xfrm>
          <a:prstGeom prst="rect">
            <a:avLst/>
          </a:prstGeom>
        </xdr:spPr>
      </xdr:pic>
      <xdr:pic>
        <xdr:nvPicPr>
          <xdr:cNvPr id="454" name="Рисунок 453">
            <a:extLst>
              <a:ext uri="{FF2B5EF4-FFF2-40B4-BE49-F238E27FC236}">
                <a16:creationId xmlns="" xmlns:a16="http://schemas.microsoft.com/office/drawing/2014/main" id="{00000000-0008-0000-0100-0000C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0" y="598457"/>
            <a:ext cx="619124" cy="563594"/>
          </a:xfrm>
          <a:prstGeom prst="rect">
            <a:avLst/>
          </a:prstGeom>
        </xdr:spPr>
      </xdr:pic>
      <xdr:pic>
        <xdr:nvPicPr>
          <xdr:cNvPr id="455" name="Рисунок 454">
            <a:extLst>
              <a:ext uri="{FF2B5EF4-FFF2-40B4-BE49-F238E27FC236}">
                <a16:creationId xmlns="" xmlns:a16="http://schemas.microsoft.com/office/drawing/2014/main" id="{00000000-0008-0000-0100-0000C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0" y="598457"/>
            <a:ext cx="619124" cy="563594"/>
          </a:xfrm>
          <a:prstGeom prst="rect">
            <a:avLst/>
          </a:prstGeom>
        </xdr:spPr>
      </xdr:pic>
      <xdr:pic>
        <xdr:nvPicPr>
          <xdr:cNvPr id="457" name="Рисунок 456">
            <a:extLst>
              <a:ext uri="{FF2B5EF4-FFF2-40B4-BE49-F238E27FC236}">
                <a16:creationId xmlns="" xmlns:a16="http://schemas.microsoft.com/office/drawing/2014/main" id="{00000000-0008-0000-0100-0000C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4" y="617507"/>
            <a:ext cx="619124" cy="563594"/>
          </a:xfrm>
          <a:prstGeom prst="rect">
            <a:avLst/>
          </a:prstGeom>
        </xdr:spPr>
      </xdr:pic>
      <xdr:pic>
        <xdr:nvPicPr>
          <xdr:cNvPr id="459" name="Рисунок 458">
            <a:extLst>
              <a:ext uri="{FF2B5EF4-FFF2-40B4-BE49-F238E27FC236}">
                <a16:creationId xmlns="" xmlns:a16="http://schemas.microsoft.com/office/drawing/2014/main" id="{00000000-0008-0000-0100-0000C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4"/>
          </a:xfrm>
          <a:prstGeom prst="rect">
            <a:avLst/>
          </a:prstGeom>
        </xdr:spPr>
      </xdr:pic>
      <xdr:pic>
        <xdr:nvPicPr>
          <xdr:cNvPr id="461" name="Рисунок 460">
            <a:extLst>
              <a:ext uri="{FF2B5EF4-FFF2-40B4-BE49-F238E27FC236}">
                <a16:creationId xmlns="" xmlns:a16="http://schemas.microsoft.com/office/drawing/2014/main" id="{00000000-0008-0000-0100-0000C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1" y="598457"/>
            <a:ext cx="619124" cy="563594"/>
          </a:xfrm>
          <a:prstGeom prst="rect">
            <a:avLst/>
          </a:prstGeom>
        </xdr:spPr>
      </xdr:pic>
      <xdr:pic>
        <xdr:nvPicPr>
          <xdr:cNvPr id="464" name="Рисунок 463">
            <a:extLst>
              <a:ext uri="{FF2B5EF4-FFF2-40B4-BE49-F238E27FC236}">
                <a16:creationId xmlns="" xmlns:a16="http://schemas.microsoft.com/office/drawing/2014/main" id="{00000000-0008-0000-0100-0000D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10452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714375</xdr:colOff>
      <xdr:row>145</xdr:row>
      <xdr:rowOff>31750</xdr:rowOff>
    </xdr:from>
    <xdr:to>
      <xdr:col>18</xdr:col>
      <xdr:colOff>0</xdr:colOff>
      <xdr:row>146</xdr:row>
      <xdr:rowOff>0</xdr:rowOff>
    </xdr:to>
    <xdr:grpSp>
      <xdr:nvGrpSpPr>
        <xdr:cNvPr id="474" name="Группа 473">
          <a:extLst>
            <a:ext uri="{FF2B5EF4-FFF2-40B4-BE49-F238E27FC236}">
              <a16:creationId xmlns="" xmlns:a16="http://schemas.microsoft.com/office/drawing/2014/main" id="{00000000-0008-0000-0100-0000DA010000}"/>
            </a:ext>
          </a:extLst>
        </xdr:cNvPr>
        <xdr:cNvGrpSpPr>
          <a:grpSpLocks noChangeAspect="1"/>
        </xdr:cNvGrpSpPr>
      </xdr:nvGrpSpPr>
      <xdr:grpSpPr>
        <a:xfrm>
          <a:off x="10960554" y="60651571"/>
          <a:ext cx="4606017" cy="716643"/>
          <a:chOff x="3943352" y="3800475"/>
          <a:chExt cx="4619624" cy="714376"/>
        </a:xfrm>
      </xdr:grpSpPr>
      <xdr:pic>
        <xdr:nvPicPr>
          <xdr:cNvPr id="475" name="Рисунок 474">
            <a:extLst>
              <a:ext uri="{FF2B5EF4-FFF2-40B4-BE49-F238E27FC236}">
                <a16:creationId xmlns="" xmlns:a16="http://schemas.microsoft.com/office/drawing/2014/main" id="{00000000-0008-0000-0100-0000D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476" name="Рисунок 475">
            <a:extLst>
              <a:ext uri="{FF2B5EF4-FFF2-40B4-BE49-F238E27FC236}">
                <a16:creationId xmlns="" xmlns:a16="http://schemas.microsoft.com/office/drawing/2014/main" id="{00000000-0008-0000-0100-0000D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477" name="Рисунок 476">
            <a:extLst>
              <a:ext uri="{FF2B5EF4-FFF2-40B4-BE49-F238E27FC236}">
                <a16:creationId xmlns="" xmlns:a16="http://schemas.microsoft.com/office/drawing/2014/main" id="{00000000-0008-0000-0100-0000D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478" name="Рисунок 477">
            <a:extLst>
              <a:ext uri="{FF2B5EF4-FFF2-40B4-BE49-F238E27FC236}">
                <a16:creationId xmlns="" xmlns:a16="http://schemas.microsoft.com/office/drawing/2014/main" id="{00000000-0008-0000-0100-0000D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51257"/>
            <a:ext cx="619124" cy="563594"/>
          </a:xfrm>
          <a:prstGeom prst="rect">
            <a:avLst/>
          </a:prstGeom>
        </xdr:spPr>
      </xdr:pic>
      <xdr:pic>
        <xdr:nvPicPr>
          <xdr:cNvPr id="479" name="Рисунок 478">
            <a:extLst>
              <a:ext uri="{FF2B5EF4-FFF2-40B4-BE49-F238E27FC236}">
                <a16:creationId xmlns="" xmlns:a16="http://schemas.microsoft.com/office/drawing/2014/main" id="{00000000-0008-0000-0100-0000D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480" name="Рисунок 479">
            <a:extLst>
              <a:ext uri="{FF2B5EF4-FFF2-40B4-BE49-F238E27FC236}">
                <a16:creationId xmlns="" xmlns:a16="http://schemas.microsoft.com/office/drawing/2014/main" id="{00000000-0008-0000-0100-0000E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481" name="Рисунок 480">
            <a:extLst>
              <a:ext uri="{FF2B5EF4-FFF2-40B4-BE49-F238E27FC236}">
                <a16:creationId xmlns="" xmlns:a16="http://schemas.microsoft.com/office/drawing/2014/main" id="{00000000-0008-0000-0100-0000E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482" name="Рисунок 481">
            <a:extLst>
              <a:ext uri="{FF2B5EF4-FFF2-40B4-BE49-F238E27FC236}">
                <a16:creationId xmlns="" xmlns:a16="http://schemas.microsoft.com/office/drawing/2014/main" id="{00000000-0008-0000-0100-0000E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1317625</xdr:colOff>
      <xdr:row>168</xdr:row>
      <xdr:rowOff>47625</xdr:rowOff>
    </xdr:from>
    <xdr:to>
      <xdr:col>22</xdr:col>
      <xdr:colOff>38099</xdr:colOff>
      <xdr:row>169</xdr:row>
      <xdr:rowOff>6351</xdr:rowOff>
    </xdr:to>
    <xdr:grpSp>
      <xdr:nvGrpSpPr>
        <xdr:cNvPr id="483" name="Группа 482">
          <a:extLst>
            <a:ext uri="{FF2B5EF4-FFF2-40B4-BE49-F238E27FC236}">
              <a16:creationId xmlns="" xmlns:a16="http://schemas.microsoft.com/office/drawing/2014/main" id="{00000000-0008-0000-0100-0000E3010000}"/>
            </a:ext>
          </a:extLst>
        </xdr:cNvPr>
        <xdr:cNvGrpSpPr>
          <a:grpSpLocks noChangeAspect="1"/>
        </xdr:cNvGrpSpPr>
      </xdr:nvGrpSpPr>
      <xdr:grpSpPr>
        <a:xfrm>
          <a:off x="11563804" y="69988339"/>
          <a:ext cx="4040866" cy="707119"/>
          <a:chOff x="3943352" y="3800475"/>
          <a:chExt cx="4038599" cy="704851"/>
        </a:xfrm>
      </xdr:grpSpPr>
      <xdr:pic>
        <xdr:nvPicPr>
          <xdr:cNvPr id="484" name="Рисунок 483">
            <a:extLst>
              <a:ext uri="{FF2B5EF4-FFF2-40B4-BE49-F238E27FC236}">
                <a16:creationId xmlns="" xmlns:a16="http://schemas.microsoft.com/office/drawing/2014/main" id="{00000000-0008-0000-0100-0000E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485" name="Рисунок 484">
            <a:extLst>
              <a:ext uri="{FF2B5EF4-FFF2-40B4-BE49-F238E27FC236}">
                <a16:creationId xmlns="" xmlns:a16="http://schemas.microsoft.com/office/drawing/2014/main" id="{00000000-0008-0000-0100-0000E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486" name="Рисунок 485">
            <a:extLst>
              <a:ext uri="{FF2B5EF4-FFF2-40B4-BE49-F238E27FC236}">
                <a16:creationId xmlns="" xmlns:a16="http://schemas.microsoft.com/office/drawing/2014/main" id="{00000000-0008-0000-0100-0000E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95877" y="3941732"/>
            <a:ext cx="619124" cy="563594"/>
          </a:xfrm>
          <a:prstGeom prst="rect">
            <a:avLst/>
          </a:prstGeom>
        </xdr:spPr>
      </xdr:pic>
      <xdr:pic>
        <xdr:nvPicPr>
          <xdr:cNvPr id="487" name="Рисунок 486">
            <a:extLst>
              <a:ext uri="{FF2B5EF4-FFF2-40B4-BE49-F238E27FC236}">
                <a16:creationId xmlns="" xmlns:a16="http://schemas.microsoft.com/office/drawing/2014/main" id="{00000000-0008-0000-0100-0000E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22682"/>
            <a:ext cx="619124" cy="563594"/>
          </a:xfrm>
          <a:prstGeom prst="rect">
            <a:avLst/>
          </a:prstGeom>
        </xdr:spPr>
      </xdr:pic>
      <xdr:pic>
        <xdr:nvPicPr>
          <xdr:cNvPr id="488" name="Рисунок 487">
            <a:extLst>
              <a:ext uri="{FF2B5EF4-FFF2-40B4-BE49-F238E27FC236}">
                <a16:creationId xmlns="" xmlns:a16="http://schemas.microsoft.com/office/drawing/2014/main" id="{00000000-0008-0000-0100-0000E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91327" y="3922682"/>
            <a:ext cx="619124" cy="563594"/>
          </a:xfrm>
          <a:prstGeom prst="rect">
            <a:avLst/>
          </a:prstGeom>
        </xdr:spPr>
      </xdr:pic>
      <xdr:pic>
        <xdr:nvPicPr>
          <xdr:cNvPr id="489" name="Рисунок 488">
            <a:extLst>
              <a:ext uri="{FF2B5EF4-FFF2-40B4-BE49-F238E27FC236}">
                <a16:creationId xmlns="" xmlns:a16="http://schemas.microsoft.com/office/drawing/2014/main" id="{00000000-0008-0000-0100-0000E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362827" y="3932207"/>
            <a:ext cx="619124" cy="563594"/>
          </a:xfrm>
          <a:prstGeom prst="rect">
            <a:avLst/>
          </a:prstGeom>
        </xdr:spPr>
      </xdr:pic>
      <xdr:pic>
        <xdr:nvPicPr>
          <xdr:cNvPr id="490" name="Рисунок 489">
            <a:extLst>
              <a:ext uri="{FF2B5EF4-FFF2-40B4-BE49-F238E27FC236}">
                <a16:creationId xmlns="" xmlns:a16="http://schemas.microsoft.com/office/drawing/2014/main" id="{00000000-0008-0000-0100-0000E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38877" y="39243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698500</xdr:colOff>
      <xdr:row>164</xdr:row>
      <xdr:rowOff>0</xdr:rowOff>
    </xdr:from>
    <xdr:to>
      <xdr:col>18</xdr:col>
      <xdr:colOff>0</xdr:colOff>
      <xdr:row>164</xdr:row>
      <xdr:rowOff>590551</xdr:rowOff>
    </xdr:to>
    <xdr:grpSp>
      <xdr:nvGrpSpPr>
        <xdr:cNvPr id="491" name="Группа 490">
          <a:extLst>
            <a:ext uri="{FF2B5EF4-FFF2-40B4-BE49-F238E27FC236}">
              <a16:creationId xmlns="" xmlns:a16="http://schemas.microsoft.com/office/drawing/2014/main" id="{00000000-0008-0000-0100-0000EB010000}"/>
            </a:ext>
          </a:extLst>
        </xdr:cNvPr>
        <xdr:cNvGrpSpPr>
          <a:grpSpLocks noChangeAspect="1"/>
        </xdr:cNvGrpSpPr>
      </xdr:nvGrpSpPr>
      <xdr:grpSpPr>
        <a:xfrm>
          <a:off x="10944679" y="68158179"/>
          <a:ext cx="4621892" cy="590551"/>
          <a:chOff x="3943352" y="3914775"/>
          <a:chExt cx="4619624" cy="590551"/>
        </a:xfrm>
      </xdr:grpSpPr>
      <xdr:pic>
        <xdr:nvPicPr>
          <xdr:cNvPr id="492" name="Рисунок 491">
            <a:extLst>
              <a:ext uri="{FF2B5EF4-FFF2-40B4-BE49-F238E27FC236}">
                <a16:creationId xmlns="" xmlns:a16="http://schemas.microsoft.com/office/drawing/2014/main" id="{00000000-0008-0000-0100-0000E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493" name="Рисунок 492">
            <a:extLst>
              <a:ext uri="{FF2B5EF4-FFF2-40B4-BE49-F238E27FC236}">
                <a16:creationId xmlns="" xmlns:a16="http://schemas.microsoft.com/office/drawing/2014/main" id="{00000000-0008-0000-0100-0000E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24377" y="3914775"/>
            <a:ext cx="619124" cy="581026"/>
          </a:xfrm>
          <a:prstGeom prst="rect">
            <a:avLst/>
          </a:prstGeom>
        </xdr:spPr>
      </xdr:pic>
      <xdr:pic>
        <xdr:nvPicPr>
          <xdr:cNvPr id="494" name="Рисунок 493">
            <a:extLst>
              <a:ext uri="{FF2B5EF4-FFF2-40B4-BE49-F238E27FC236}">
                <a16:creationId xmlns="" xmlns:a16="http://schemas.microsoft.com/office/drawing/2014/main" id="{00000000-0008-0000-0100-0000E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495" name="Рисунок 494">
            <a:extLst>
              <a:ext uri="{FF2B5EF4-FFF2-40B4-BE49-F238E27FC236}">
                <a16:creationId xmlns="" xmlns:a16="http://schemas.microsoft.com/office/drawing/2014/main" id="{00000000-0008-0000-0100-0000E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676902" y="3932207"/>
            <a:ext cx="619124" cy="563594"/>
          </a:xfrm>
          <a:prstGeom prst="rect">
            <a:avLst/>
          </a:prstGeom>
        </xdr:spPr>
      </xdr:pic>
      <xdr:pic>
        <xdr:nvPicPr>
          <xdr:cNvPr id="496" name="Рисунок 495">
            <a:extLst>
              <a:ext uri="{FF2B5EF4-FFF2-40B4-BE49-F238E27FC236}">
                <a16:creationId xmlns="" xmlns:a16="http://schemas.microsoft.com/office/drawing/2014/main" id="{00000000-0008-0000-0100-0000F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497" name="Рисунок 496">
            <a:extLst>
              <a:ext uri="{FF2B5EF4-FFF2-40B4-BE49-F238E27FC236}">
                <a16:creationId xmlns="" xmlns:a16="http://schemas.microsoft.com/office/drawing/2014/main" id="{00000000-0008-0000-0100-0000F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499" name="Рисунок 498">
            <a:extLst>
              <a:ext uri="{FF2B5EF4-FFF2-40B4-BE49-F238E27FC236}">
                <a16:creationId xmlns="" xmlns:a16="http://schemas.microsoft.com/office/drawing/2014/main" id="{00000000-0008-0000-0100-0000F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500" name="Рисунок 499">
            <a:extLst>
              <a:ext uri="{FF2B5EF4-FFF2-40B4-BE49-F238E27FC236}">
                <a16:creationId xmlns="" xmlns:a16="http://schemas.microsoft.com/office/drawing/2014/main" id="{00000000-0008-0000-0100-0000F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412750</xdr:colOff>
      <xdr:row>243</xdr:row>
      <xdr:rowOff>31750</xdr:rowOff>
    </xdr:from>
    <xdr:to>
      <xdr:col>22</xdr:col>
      <xdr:colOff>53974</xdr:colOff>
      <xdr:row>244</xdr:row>
      <xdr:rowOff>27019</xdr:rowOff>
    </xdr:to>
    <xdr:grpSp>
      <xdr:nvGrpSpPr>
        <xdr:cNvPr id="523" name="Группа 522">
          <a:extLst>
            <a:ext uri="{FF2B5EF4-FFF2-40B4-BE49-F238E27FC236}">
              <a16:creationId xmlns="" xmlns:a16="http://schemas.microsoft.com/office/drawing/2014/main" id="{00000000-0008-0000-0100-00000B020000}"/>
            </a:ext>
          </a:extLst>
        </xdr:cNvPr>
        <xdr:cNvGrpSpPr>
          <a:grpSpLocks noChangeAspect="1"/>
        </xdr:cNvGrpSpPr>
      </xdr:nvGrpSpPr>
      <xdr:grpSpPr>
        <a:xfrm>
          <a:off x="12155714" y="99676857"/>
          <a:ext cx="3464831" cy="580376"/>
          <a:chOff x="3943352" y="3932207"/>
          <a:chExt cx="3476624" cy="582644"/>
        </a:xfrm>
      </xdr:grpSpPr>
      <xdr:pic>
        <xdr:nvPicPr>
          <xdr:cNvPr id="524" name="Рисунок 523">
            <a:extLst>
              <a:ext uri="{FF2B5EF4-FFF2-40B4-BE49-F238E27FC236}">
                <a16:creationId xmlns="" xmlns:a16="http://schemas.microsoft.com/office/drawing/2014/main" id="{00000000-0008-0000-0100-00000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525" name="Рисунок 524">
            <a:extLst>
              <a:ext uri="{FF2B5EF4-FFF2-40B4-BE49-F238E27FC236}">
                <a16:creationId xmlns="" xmlns:a16="http://schemas.microsoft.com/office/drawing/2014/main" id="{00000000-0008-0000-0100-00000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14852" y="3951257"/>
            <a:ext cx="619124" cy="563594"/>
          </a:xfrm>
          <a:prstGeom prst="rect">
            <a:avLst/>
          </a:prstGeom>
        </xdr:spPr>
      </xdr:pic>
      <xdr:pic>
        <xdr:nvPicPr>
          <xdr:cNvPr id="526" name="Рисунок 525">
            <a:extLst>
              <a:ext uri="{FF2B5EF4-FFF2-40B4-BE49-F238E27FC236}">
                <a16:creationId xmlns="" xmlns:a16="http://schemas.microsoft.com/office/drawing/2014/main" id="{00000000-0008-0000-0100-00000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14927" y="3932207"/>
            <a:ext cx="619124" cy="563594"/>
          </a:xfrm>
          <a:prstGeom prst="rect">
            <a:avLst/>
          </a:prstGeom>
        </xdr:spPr>
      </xdr:pic>
      <xdr:pic>
        <xdr:nvPicPr>
          <xdr:cNvPr id="527" name="Рисунок 526">
            <a:extLst>
              <a:ext uri="{FF2B5EF4-FFF2-40B4-BE49-F238E27FC236}">
                <a16:creationId xmlns="" xmlns:a16="http://schemas.microsoft.com/office/drawing/2014/main" id="{00000000-0008-0000-0100-00000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229352" y="3932207"/>
            <a:ext cx="619124" cy="563594"/>
          </a:xfrm>
          <a:prstGeom prst="rect">
            <a:avLst/>
          </a:prstGeom>
        </xdr:spPr>
      </xdr:pic>
      <xdr:pic>
        <xdr:nvPicPr>
          <xdr:cNvPr id="528" name="Рисунок 527">
            <a:extLst>
              <a:ext uri="{FF2B5EF4-FFF2-40B4-BE49-F238E27FC236}">
                <a16:creationId xmlns="" xmlns:a16="http://schemas.microsoft.com/office/drawing/2014/main" id="{00000000-0008-0000-0100-00001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6800852" y="3941732"/>
            <a:ext cx="619124" cy="563594"/>
          </a:xfrm>
          <a:prstGeom prst="rect">
            <a:avLst/>
          </a:prstGeom>
        </xdr:spPr>
      </xdr:pic>
      <xdr:pic>
        <xdr:nvPicPr>
          <xdr:cNvPr id="529" name="Рисунок 528">
            <a:extLst>
              <a:ext uri="{FF2B5EF4-FFF2-40B4-BE49-F238E27FC236}">
                <a16:creationId xmlns="" xmlns:a16="http://schemas.microsoft.com/office/drawing/2014/main" id="{00000000-0008-0000-0100-00001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1301750</xdr:colOff>
      <xdr:row>255</xdr:row>
      <xdr:rowOff>0</xdr:rowOff>
    </xdr:from>
    <xdr:to>
      <xdr:col>22</xdr:col>
      <xdr:colOff>31749</xdr:colOff>
      <xdr:row>256</xdr:row>
      <xdr:rowOff>22227</xdr:rowOff>
    </xdr:to>
    <xdr:grpSp>
      <xdr:nvGrpSpPr>
        <xdr:cNvPr id="530" name="Группа 529">
          <a:extLst>
            <a:ext uri="{FF2B5EF4-FFF2-40B4-BE49-F238E27FC236}">
              <a16:creationId xmlns="" xmlns:a16="http://schemas.microsoft.com/office/drawing/2014/main" id="{00000000-0008-0000-0100-000012020000}"/>
            </a:ext>
          </a:extLst>
        </xdr:cNvPr>
        <xdr:cNvGrpSpPr>
          <a:grpSpLocks noChangeAspect="1"/>
        </xdr:cNvGrpSpPr>
      </xdr:nvGrpSpPr>
      <xdr:grpSpPr>
        <a:xfrm>
          <a:off x="11547929" y="104312357"/>
          <a:ext cx="4050391" cy="743406"/>
          <a:chOff x="3867152" y="8315325"/>
          <a:chExt cx="4048124" cy="752476"/>
        </a:xfrm>
      </xdr:grpSpPr>
      <xdr:pic>
        <xdr:nvPicPr>
          <xdr:cNvPr id="531" name="Рисунок 530">
            <a:extLst>
              <a:ext uri="{FF2B5EF4-FFF2-40B4-BE49-F238E27FC236}">
                <a16:creationId xmlns="" xmlns:a16="http://schemas.microsoft.com/office/drawing/2014/main" id="{00000000-0008-0000-0100-00001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533" name="Рисунок 532">
            <a:extLst>
              <a:ext uri="{FF2B5EF4-FFF2-40B4-BE49-F238E27FC236}">
                <a16:creationId xmlns="" xmlns:a16="http://schemas.microsoft.com/office/drawing/2014/main" id="{00000000-0008-0000-0100-00001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534" name="Рисунок 533">
            <a:extLst>
              <a:ext uri="{FF2B5EF4-FFF2-40B4-BE49-F238E27FC236}">
                <a16:creationId xmlns="" xmlns:a16="http://schemas.microsoft.com/office/drawing/2014/main" id="{00000000-0008-0000-0100-00001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535" name="Рисунок 534">
            <a:extLst>
              <a:ext uri="{FF2B5EF4-FFF2-40B4-BE49-F238E27FC236}">
                <a16:creationId xmlns="" xmlns:a16="http://schemas.microsoft.com/office/drawing/2014/main" id="{00000000-0008-0000-0100-00001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536" name="Рисунок 535">
            <a:extLst>
              <a:ext uri="{FF2B5EF4-FFF2-40B4-BE49-F238E27FC236}">
                <a16:creationId xmlns="" xmlns:a16="http://schemas.microsoft.com/office/drawing/2014/main" id="{00000000-0008-0000-0100-00001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43702" y="8456582"/>
            <a:ext cx="619124" cy="563594"/>
          </a:xfrm>
          <a:prstGeom prst="rect">
            <a:avLst/>
          </a:prstGeom>
        </xdr:spPr>
      </xdr:pic>
      <xdr:pic>
        <xdr:nvPicPr>
          <xdr:cNvPr id="537" name="Рисунок 536">
            <a:extLst>
              <a:ext uri="{FF2B5EF4-FFF2-40B4-BE49-F238E27FC236}">
                <a16:creationId xmlns="" xmlns:a16="http://schemas.microsoft.com/office/drawing/2014/main" id="{00000000-0008-0000-0100-00001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296152" y="8466107"/>
            <a:ext cx="619124" cy="563594"/>
          </a:xfrm>
          <a:prstGeom prst="rect">
            <a:avLst/>
          </a:prstGeom>
        </xdr:spPr>
      </xdr:pic>
      <xdr:pic>
        <xdr:nvPicPr>
          <xdr:cNvPr id="538" name="Рисунок 537">
            <a:extLst>
              <a:ext uri="{FF2B5EF4-FFF2-40B4-BE49-F238E27FC236}">
                <a16:creationId xmlns="" xmlns:a16="http://schemas.microsoft.com/office/drawing/2014/main" id="{00000000-0008-0000-0100-00001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91252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333375</xdr:colOff>
      <xdr:row>301</xdr:row>
      <xdr:rowOff>15875</xdr:rowOff>
    </xdr:from>
    <xdr:to>
      <xdr:col>18</xdr:col>
      <xdr:colOff>0</xdr:colOff>
      <xdr:row>301</xdr:row>
      <xdr:rowOff>768351</xdr:rowOff>
    </xdr:to>
    <xdr:grpSp>
      <xdr:nvGrpSpPr>
        <xdr:cNvPr id="545" name="Группа 544">
          <a:extLst>
            <a:ext uri="{FF2B5EF4-FFF2-40B4-BE49-F238E27FC236}">
              <a16:creationId xmlns="" xmlns:a16="http://schemas.microsoft.com/office/drawing/2014/main" id="{00000000-0008-0000-0100-000021020000}"/>
            </a:ext>
          </a:extLst>
        </xdr:cNvPr>
        <xdr:cNvGrpSpPr>
          <a:grpSpLocks noChangeAspect="1"/>
        </xdr:cNvGrpSpPr>
      </xdr:nvGrpSpPr>
      <xdr:grpSpPr>
        <a:xfrm>
          <a:off x="12076339" y="122847554"/>
          <a:ext cx="3490232" cy="752476"/>
          <a:chOff x="3867152" y="8315325"/>
          <a:chExt cx="3505199" cy="752476"/>
        </a:xfrm>
      </xdr:grpSpPr>
      <xdr:pic>
        <xdr:nvPicPr>
          <xdr:cNvPr id="546" name="Рисунок 545">
            <a:extLst>
              <a:ext uri="{FF2B5EF4-FFF2-40B4-BE49-F238E27FC236}">
                <a16:creationId xmlns="" xmlns:a16="http://schemas.microsoft.com/office/drawing/2014/main" id="{00000000-0008-0000-0100-00002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547" name="Рисунок 546">
            <a:extLst>
              <a:ext uri="{FF2B5EF4-FFF2-40B4-BE49-F238E27FC236}">
                <a16:creationId xmlns="" xmlns:a16="http://schemas.microsoft.com/office/drawing/2014/main" id="{00000000-0008-0000-0100-00002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548" name="Рисунок 547">
            <a:extLst>
              <a:ext uri="{FF2B5EF4-FFF2-40B4-BE49-F238E27FC236}">
                <a16:creationId xmlns="" xmlns:a16="http://schemas.microsoft.com/office/drawing/2014/main" id="{00000000-0008-0000-0100-00002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38727" y="8456582"/>
            <a:ext cx="619124" cy="563594"/>
          </a:xfrm>
          <a:prstGeom prst="rect">
            <a:avLst/>
          </a:prstGeom>
        </xdr:spPr>
      </xdr:pic>
      <xdr:pic>
        <xdr:nvPicPr>
          <xdr:cNvPr id="549" name="Рисунок 548">
            <a:extLst>
              <a:ext uri="{FF2B5EF4-FFF2-40B4-BE49-F238E27FC236}">
                <a16:creationId xmlns="" xmlns:a16="http://schemas.microsoft.com/office/drawing/2014/main" id="{00000000-0008-0000-0100-00002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550" name="Рисунок 549">
            <a:extLst>
              <a:ext uri="{FF2B5EF4-FFF2-40B4-BE49-F238E27FC236}">
                <a16:creationId xmlns="" xmlns:a16="http://schemas.microsoft.com/office/drawing/2014/main" id="{00000000-0008-0000-0100-00002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753227" y="8447057"/>
            <a:ext cx="619124" cy="563594"/>
          </a:xfrm>
          <a:prstGeom prst="rect">
            <a:avLst/>
          </a:prstGeom>
        </xdr:spPr>
      </xdr:pic>
      <xdr:pic>
        <xdr:nvPicPr>
          <xdr:cNvPr id="551" name="Рисунок 550">
            <a:extLst>
              <a:ext uri="{FF2B5EF4-FFF2-40B4-BE49-F238E27FC236}">
                <a16:creationId xmlns="" xmlns:a16="http://schemas.microsoft.com/office/drawing/2014/main" id="{00000000-0008-0000-0100-00002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29277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179294</xdr:colOff>
      <xdr:row>17</xdr:row>
      <xdr:rowOff>283647</xdr:rowOff>
    </xdr:from>
    <xdr:to>
      <xdr:col>1</xdr:col>
      <xdr:colOff>1251137</xdr:colOff>
      <xdr:row>17</xdr:row>
      <xdr:rowOff>526726</xdr:rowOff>
    </xdr:to>
    <xdr:pic>
      <xdr:nvPicPr>
        <xdr:cNvPr id="281" name="Рисунок 280">
          <a:extLst>
            <a:ext uri="{FF2B5EF4-FFF2-40B4-BE49-F238E27FC236}">
              <a16:creationId xmlns=""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69" y="6665397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17</xdr:row>
      <xdr:rowOff>111125</xdr:rowOff>
    </xdr:from>
    <xdr:to>
      <xdr:col>17</xdr:col>
      <xdr:colOff>1047750</xdr:colOff>
      <xdr:row>17</xdr:row>
      <xdr:rowOff>703294</xdr:rowOff>
    </xdr:to>
    <xdr:grpSp>
      <xdr:nvGrpSpPr>
        <xdr:cNvPr id="283" name="Группа 282">
          <a:extLst>
            <a:ext uri="{FF2B5EF4-FFF2-40B4-BE49-F238E27FC236}">
              <a16:creationId xmlns="" xmlns:a16="http://schemas.microsoft.com/office/drawing/2014/main" id="{00000000-0008-0000-0100-00001B010000}"/>
            </a:ext>
          </a:extLst>
        </xdr:cNvPr>
        <xdr:cNvGrpSpPr>
          <a:grpSpLocks noChangeAspect="1"/>
        </xdr:cNvGrpSpPr>
      </xdr:nvGrpSpPr>
      <xdr:grpSpPr>
        <a:xfrm>
          <a:off x="9815286" y="7880804"/>
          <a:ext cx="5737678" cy="592169"/>
          <a:chOff x="3971927" y="588932"/>
          <a:chExt cx="5724524" cy="592169"/>
        </a:xfrm>
      </xdr:grpSpPr>
      <xdr:pic>
        <xdr:nvPicPr>
          <xdr:cNvPr id="286" name="Рисунок 285">
            <a:extLst>
              <a:ext uri="{FF2B5EF4-FFF2-40B4-BE49-F238E27FC236}">
                <a16:creationId xmlns="" xmlns:a16="http://schemas.microsoft.com/office/drawing/2014/main" id="{00000000-0008-0000-0100-00001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287" name="Рисунок 286">
            <a:extLst>
              <a:ext uri="{FF2B5EF4-FFF2-40B4-BE49-F238E27FC236}">
                <a16:creationId xmlns="" xmlns:a16="http://schemas.microsoft.com/office/drawing/2014/main" id="{00000000-0008-0000-0100-00001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289" name="Рисунок 288">
            <a:extLst>
              <a:ext uri="{FF2B5EF4-FFF2-40B4-BE49-F238E27FC236}">
                <a16:creationId xmlns="" xmlns:a16="http://schemas.microsoft.com/office/drawing/2014/main" id="{00000000-0008-0000-0100-00002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299" name="Рисунок 298">
            <a:extLst>
              <a:ext uri="{FF2B5EF4-FFF2-40B4-BE49-F238E27FC236}">
                <a16:creationId xmlns="" xmlns:a16="http://schemas.microsoft.com/office/drawing/2014/main" id="{00000000-0008-0000-0100-00002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300" name="Рисунок 299">
            <a:extLst>
              <a:ext uri="{FF2B5EF4-FFF2-40B4-BE49-F238E27FC236}">
                <a16:creationId xmlns="" xmlns:a16="http://schemas.microsoft.com/office/drawing/2014/main" id="{00000000-0008-0000-01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598457"/>
            <a:ext cx="619124" cy="563594"/>
          </a:xfrm>
          <a:prstGeom prst="rect">
            <a:avLst/>
          </a:prstGeom>
        </xdr:spPr>
      </xdr:pic>
      <xdr:pic>
        <xdr:nvPicPr>
          <xdr:cNvPr id="302" name="Рисунок 301">
            <a:extLst>
              <a:ext uri="{FF2B5EF4-FFF2-40B4-BE49-F238E27FC236}">
                <a16:creationId xmlns="" xmlns:a16="http://schemas.microsoft.com/office/drawing/2014/main" id="{00000000-0008-0000-0100-00002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29427" y="598457"/>
            <a:ext cx="619124" cy="563594"/>
          </a:xfrm>
          <a:prstGeom prst="rect">
            <a:avLst/>
          </a:prstGeom>
        </xdr:spPr>
      </xdr:pic>
      <xdr:pic>
        <xdr:nvPicPr>
          <xdr:cNvPr id="304" name="Рисунок 303">
            <a:extLst>
              <a:ext uri="{FF2B5EF4-FFF2-40B4-BE49-F238E27FC236}">
                <a16:creationId xmlns="" xmlns:a16="http://schemas.microsoft.com/office/drawing/2014/main" id="{00000000-0008-0000-01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7391402" y="588932"/>
            <a:ext cx="619124" cy="563594"/>
          </a:xfrm>
          <a:prstGeom prst="rect">
            <a:avLst/>
          </a:prstGeom>
        </xdr:spPr>
      </xdr:pic>
      <xdr:pic>
        <xdr:nvPicPr>
          <xdr:cNvPr id="306" name="Рисунок 305">
            <a:extLst>
              <a:ext uri="{FF2B5EF4-FFF2-40B4-BE49-F238E27FC236}">
                <a16:creationId xmlns="" xmlns:a16="http://schemas.microsoft.com/office/drawing/2014/main" id="{00000000-0008-0000-01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53377" y="598457"/>
            <a:ext cx="619124" cy="563594"/>
          </a:xfrm>
          <a:prstGeom prst="rect">
            <a:avLst/>
          </a:prstGeom>
        </xdr:spPr>
      </xdr:pic>
      <xdr:pic>
        <xdr:nvPicPr>
          <xdr:cNvPr id="307" name="Рисунок 306">
            <a:extLst>
              <a:ext uri="{FF2B5EF4-FFF2-40B4-BE49-F238E27FC236}">
                <a16:creationId xmlns="" xmlns:a16="http://schemas.microsoft.com/office/drawing/2014/main" id="{00000000-0008-0000-0100-00003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8515352" y="607982"/>
            <a:ext cx="619124" cy="563594"/>
          </a:xfrm>
          <a:prstGeom prst="rect">
            <a:avLst/>
          </a:prstGeom>
        </xdr:spPr>
      </xdr:pic>
      <xdr:pic>
        <xdr:nvPicPr>
          <xdr:cNvPr id="309" name="Рисунок 308">
            <a:extLst>
              <a:ext uri="{FF2B5EF4-FFF2-40B4-BE49-F238E27FC236}">
                <a16:creationId xmlns="" xmlns:a16="http://schemas.microsoft.com/office/drawing/2014/main" id="{00000000-0008-0000-0100-00003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77327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682625</xdr:colOff>
      <xdr:row>18</xdr:row>
      <xdr:rowOff>492125</xdr:rowOff>
    </xdr:from>
    <xdr:to>
      <xdr:col>2</xdr:col>
      <xdr:colOff>15875</xdr:colOff>
      <xdr:row>22</xdr:row>
      <xdr:rowOff>195441</xdr:rowOff>
    </xdr:to>
    <xdr:pic>
      <xdr:nvPicPr>
        <xdr:cNvPr id="310" name="Рисунок 309">
          <a:extLst>
            <a:ext uri="{FF2B5EF4-FFF2-40B4-BE49-F238E27FC236}">
              <a16:creationId xmlns=""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500" y="6000750"/>
          <a:ext cx="841375" cy="108444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216</xdr:row>
      <xdr:rowOff>206375</xdr:rowOff>
    </xdr:from>
    <xdr:to>
      <xdr:col>8</xdr:col>
      <xdr:colOff>412750</xdr:colOff>
      <xdr:row>216</xdr:row>
      <xdr:rowOff>650875</xdr:rowOff>
    </xdr:to>
    <xdr:sp macro="" textlink="">
      <xdr:nvSpPr>
        <xdr:cNvPr id="314" name="Скругленный прямоугольник 313">
          <a:extLst>
            <a:ext uri="{FF2B5EF4-FFF2-40B4-BE49-F238E27FC236}">
              <a16:creationId xmlns="" xmlns:a16="http://schemas.microsoft.com/office/drawing/2014/main" id="{00000000-0008-0000-0100-00003A010000}"/>
            </a:ext>
          </a:extLst>
        </xdr:cNvPr>
        <xdr:cNvSpPr>
          <a:spLocks noChangeAspect="1"/>
        </xdr:cNvSpPr>
      </xdr:nvSpPr>
      <xdr:spPr>
        <a:xfrm>
          <a:off x="5556250" y="52070000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14</xdr:col>
      <xdr:colOff>206375</xdr:colOff>
      <xdr:row>269</xdr:row>
      <xdr:rowOff>47625</xdr:rowOff>
    </xdr:from>
    <xdr:ext cx="2898774" cy="573119"/>
    <xdr:grpSp>
      <xdr:nvGrpSpPr>
        <xdr:cNvPr id="377" name="Группа 376">
          <a:extLst>
            <a:ext uri="{FF2B5EF4-FFF2-40B4-BE49-F238E27FC236}">
              <a16:creationId xmlns="" xmlns:a16="http://schemas.microsoft.com/office/drawing/2014/main" id="{00000000-0008-0000-0100-000079010000}"/>
            </a:ext>
          </a:extLst>
        </xdr:cNvPr>
        <xdr:cNvGrpSpPr>
          <a:grpSpLocks noChangeAspect="1"/>
        </xdr:cNvGrpSpPr>
      </xdr:nvGrpSpPr>
      <xdr:grpSpPr>
        <a:xfrm>
          <a:off x="12670518" y="109557911"/>
          <a:ext cx="2898774" cy="573119"/>
          <a:chOff x="3835402" y="8456582"/>
          <a:chExt cx="2898774" cy="573119"/>
        </a:xfrm>
      </xdr:grpSpPr>
      <xdr:pic>
        <xdr:nvPicPr>
          <xdr:cNvPr id="378" name="Рисунок 377">
            <a:extLst>
              <a:ext uri="{FF2B5EF4-FFF2-40B4-BE49-F238E27FC236}">
                <a16:creationId xmlns="" xmlns:a16="http://schemas.microsoft.com/office/drawing/2014/main" id="{00000000-0008-0000-0100-00007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35402" y="8466107"/>
            <a:ext cx="619124" cy="563594"/>
          </a:xfrm>
          <a:prstGeom prst="rect">
            <a:avLst/>
          </a:prstGeom>
        </xdr:spPr>
      </xdr:pic>
      <xdr:pic>
        <xdr:nvPicPr>
          <xdr:cNvPr id="379" name="Рисунок 378">
            <a:extLst>
              <a:ext uri="{FF2B5EF4-FFF2-40B4-BE49-F238E27FC236}">
                <a16:creationId xmlns="" xmlns:a16="http://schemas.microsoft.com/office/drawing/2014/main" id="{00000000-0008-0000-0100-00007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19602" y="8456582"/>
            <a:ext cx="619124" cy="563594"/>
          </a:xfrm>
          <a:prstGeom prst="rect">
            <a:avLst/>
          </a:prstGeom>
        </xdr:spPr>
      </xdr:pic>
      <xdr:pic>
        <xdr:nvPicPr>
          <xdr:cNvPr id="380" name="Рисунок 379">
            <a:extLst>
              <a:ext uri="{FF2B5EF4-FFF2-40B4-BE49-F238E27FC236}">
                <a16:creationId xmlns="" xmlns:a16="http://schemas.microsoft.com/office/drawing/2014/main" id="{00000000-0008-0000-0100-00007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562602" y="8456582"/>
            <a:ext cx="619124" cy="563594"/>
          </a:xfrm>
          <a:prstGeom prst="rect">
            <a:avLst/>
          </a:prstGeom>
        </xdr:spPr>
      </xdr:pic>
      <xdr:pic>
        <xdr:nvPicPr>
          <xdr:cNvPr id="381" name="Рисунок 380">
            <a:extLst>
              <a:ext uri="{FF2B5EF4-FFF2-40B4-BE49-F238E27FC236}">
                <a16:creationId xmlns="" xmlns:a16="http://schemas.microsoft.com/office/drawing/2014/main" id="{00000000-0008-0000-0100-00007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115052" y="8466107"/>
            <a:ext cx="619124" cy="563594"/>
          </a:xfrm>
          <a:prstGeom prst="rect">
            <a:avLst/>
          </a:prstGeom>
        </xdr:spPr>
      </xdr:pic>
      <xdr:pic>
        <xdr:nvPicPr>
          <xdr:cNvPr id="387" name="Рисунок 386">
            <a:extLst>
              <a:ext uri="{FF2B5EF4-FFF2-40B4-BE49-F238E27FC236}">
                <a16:creationId xmlns="" xmlns:a16="http://schemas.microsoft.com/office/drawing/2014/main" id="{00000000-0008-0000-0100-00008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0152" y="8458200"/>
            <a:ext cx="619124" cy="563594"/>
          </a:xfrm>
          <a:prstGeom prst="rect">
            <a:avLst/>
          </a:prstGeom>
        </xdr:spPr>
      </xdr:pic>
    </xdr:grpSp>
    <xdr:clientData/>
  </xdr:oneCellAnchor>
  <xdr:oneCellAnchor>
    <xdr:from>
      <xdr:col>1</xdr:col>
      <xdr:colOff>178593</xdr:colOff>
      <xdr:row>139</xdr:row>
      <xdr:rowOff>285749</xdr:rowOff>
    </xdr:from>
    <xdr:ext cx="1071843" cy="243079"/>
    <xdr:pic>
      <xdr:nvPicPr>
        <xdr:cNvPr id="435" name="Рисунок 434">
          <a:extLst>
            <a:ext uri="{FF2B5EF4-FFF2-40B4-BE49-F238E27FC236}">
              <a16:creationId xmlns=""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68" y="37877749"/>
          <a:ext cx="1071843" cy="243079"/>
        </a:xfrm>
        <a:prstGeom prst="rect">
          <a:avLst/>
        </a:prstGeom>
      </xdr:spPr>
    </xdr:pic>
    <xdr:clientData/>
  </xdr:oneCellAnchor>
  <xdr:twoCellAnchor>
    <xdr:from>
      <xdr:col>12</xdr:col>
      <xdr:colOff>127000</xdr:colOff>
      <xdr:row>139</xdr:row>
      <xdr:rowOff>31750</xdr:rowOff>
    </xdr:from>
    <xdr:to>
      <xdr:col>17</xdr:col>
      <xdr:colOff>1047750</xdr:colOff>
      <xdr:row>140</xdr:row>
      <xdr:rowOff>3176</xdr:rowOff>
    </xdr:to>
    <xdr:grpSp>
      <xdr:nvGrpSpPr>
        <xdr:cNvPr id="553" name="Группа 552">
          <a:extLst>
            <a:ext uri="{FF2B5EF4-FFF2-40B4-BE49-F238E27FC236}">
              <a16:creationId xmlns="" xmlns:a16="http://schemas.microsoft.com/office/drawing/2014/main" id="{00000000-0008-0000-0100-000029020000}"/>
            </a:ext>
          </a:extLst>
        </xdr:cNvPr>
        <xdr:cNvGrpSpPr/>
      </xdr:nvGrpSpPr>
      <xdr:grpSpPr>
        <a:xfrm>
          <a:off x="10373179" y="58175071"/>
          <a:ext cx="5179785" cy="733426"/>
          <a:chOff x="9553577" y="3457575"/>
          <a:chExt cx="5181599" cy="742951"/>
        </a:xfrm>
      </xdr:grpSpPr>
      <xdr:pic>
        <xdr:nvPicPr>
          <xdr:cNvPr id="554" name="Рисунок 553">
            <a:extLst>
              <a:ext uri="{FF2B5EF4-FFF2-40B4-BE49-F238E27FC236}">
                <a16:creationId xmlns="" xmlns:a16="http://schemas.microsoft.com/office/drawing/2014/main" id="{00000000-0008-0000-0100-00002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553577" y="3636932"/>
            <a:ext cx="619124" cy="563594"/>
          </a:xfrm>
          <a:prstGeom prst="rect">
            <a:avLst/>
          </a:prstGeom>
        </xdr:spPr>
      </xdr:pic>
      <xdr:pic>
        <xdr:nvPicPr>
          <xdr:cNvPr id="555" name="Рисунок 554">
            <a:extLst>
              <a:ext uri="{FF2B5EF4-FFF2-40B4-BE49-F238E27FC236}">
                <a16:creationId xmlns="" xmlns:a16="http://schemas.microsoft.com/office/drawing/2014/main" id="{00000000-0008-0000-0100-00002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696577" y="3609975"/>
            <a:ext cx="619124" cy="581026"/>
          </a:xfrm>
          <a:prstGeom prst="rect">
            <a:avLst/>
          </a:prstGeom>
        </xdr:spPr>
      </xdr:pic>
      <xdr:pic>
        <xdr:nvPicPr>
          <xdr:cNvPr id="556" name="Рисунок 555">
            <a:extLst>
              <a:ext uri="{FF2B5EF4-FFF2-40B4-BE49-F238E27FC236}">
                <a16:creationId xmlns="" xmlns:a16="http://schemas.microsoft.com/office/drawing/2014/main" id="{00000000-0008-0000-0100-00002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268077" y="3627407"/>
            <a:ext cx="619124" cy="563594"/>
          </a:xfrm>
          <a:prstGeom prst="rect">
            <a:avLst/>
          </a:prstGeom>
        </xdr:spPr>
      </xdr:pic>
      <xdr:pic>
        <xdr:nvPicPr>
          <xdr:cNvPr id="557" name="Рисунок 556">
            <a:extLst>
              <a:ext uri="{FF2B5EF4-FFF2-40B4-BE49-F238E27FC236}">
                <a16:creationId xmlns="" xmlns:a16="http://schemas.microsoft.com/office/drawing/2014/main" id="{00000000-0008-0000-0100-00002D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3544552" y="3617882"/>
            <a:ext cx="619124" cy="563594"/>
          </a:xfrm>
          <a:prstGeom prst="rect">
            <a:avLst/>
          </a:prstGeom>
        </xdr:spPr>
      </xdr:pic>
      <xdr:pic>
        <xdr:nvPicPr>
          <xdr:cNvPr id="558" name="Рисунок 557">
            <a:extLst>
              <a:ext uri="{FF2B5EF4-FFF2-40B4-BE49-F238E27FC236}">
                <a16:creationId xmlns="" xmlns:a16="http://schemas.microsoft.com/office/drawing/2014/main" id="{00000000-0008-0000-0100-00002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14116052" y="3627407"/>
            <a:ext cx="619124" cy="563594"/>
          </a:xfrm>
          <a:prstGeom prst="rect">
            <a:avLst/>
          </a:prstGeom>
        </xdr:spPr>
      </xdr:pic>
      <xdr:pic>
        <xdr:nvPicPr>
          <xdr:cNvPr id="559" name="Рисунок 558">
            <a:extLst>
              <a:ext uri="{FF2B5EF4-FFF2-40B4-BE49-F238E27FC236}">
                <a16:creationId xmlns="" xmlns:a16="http://schemas.microsoft.com/office/drawing/2014/main" id="{00000000-0008-0000-0100-00002F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10144125" y="3457575"/>
            <a:ext cx="622299" cy="714375"/>
          </a:xfrm>
          <a:prstGeom prst="rect">
            <a:avLst/>
          </a:prstGeom>
        </xdr:spPr>
      </xdr:pic>
      <xdr:pic>
        <xdr:nvPicPr>
          <xdr:cNvPr id="560" name="Рисунок 559">
            <a:extLst>
              <a:ext uri="{FF2B5EF4-FFF2-40B4-BE49-F238E27FC236}">
                <a16:creationId xmlns="" xmlns:a16="http://schemas.microsoft.com/office/drawing/2014/main" id="{00000000-0008-0000-0100-00003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849102" y="3617882"/>
            <a:ext cx="619124" cy="563594"/>
          </a:xfrm>
          <a:prstGeom prst="rect">
            <a:avLst/>
          </a:prstGeom>
        </xdr:spPr>
      </xdr:pic>
      <xdr:pic>
        <xdr:nvPicPr>
          <xdr:cNvPr id="561" name="Рисунок 560">
            <a:extLst>
              <a:ext uri="{FF2B5EF4-FFF2-40B4-BE49-F238E27FC236}">
                <a16:creationId xmlns="" xmlns:a16="http://schemas.microsoft.com/office/drawing/2014/main" id="{00000000-0008-0000-0100-00003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420602" y="3608357"/>
            <a:ext cx="619124" cy="563594"/>
          </a:xfrm>
          <a:prstGeom prst="rect">
            <a:avLst/>
          </a:prstGeom>
        </xdr:spPr>
      </xdr:pic>
      <xdr:pic>
        <xdr:nvPicPr>
          <xdr:cNvPr id="562" name="Рисунок 561">
            <a:extLst>
              <a:ext uri="{FF2B5EF4-FFF2-40B4-BE49-F238E27FC236}">
                <a16:creationId xmlns="" xmlns:a16="http://schemas.microsoft.com/office/drawing/2014/main" id="{00000000-0008-0000-0100-00003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73052" y="3629026"/>
            <a:ext cx="619124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200086</xdr:colOff>
      <xdr:row>124</xdr:row>
      <xdr:rowOff>287903</xdr:rowOff>
    </xdr:from>
    <xdr:ext cx="1071843" cy="243079"/>
    <xdr:pic>
      <xdr:nvPicPr>
        <xdr:cNvPr id="447" name="Рисунок 446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22290653"/>
          <a:ext cx="1071843" cy="243079"/>
        </a:xfrm>
        <a:prstGeom prst="rect">
          <a:avLst/>
        </a:prstGeom>
      </xdr:spPr>
    </xdr:pic>
    <xdr:clientData/>
  </xdr:oneCellAnchor>
  <xdr:twoCellAnchor>
    <xdr:from>
      <xdr:col>1</xdr:col>
      <xdr:colOff>43088</xdr:colOff>
      <xdr:row>124</xdr:row>
      <xdr:rowOff>745672</xdr:rowOff>
    </xdr:from>
    <xdr:to>
      <xdr:col>1</xdr:col>
      <xdr:colOff>1367321</xdr:colOff>
      <xdr:row>130</xdr:row>
      <xdr:rowOff>203653</xdr:rowOff>
    </xdr:to>
    <xdr:grpSp>
      <xdr:nvGrpSpPr>
        <xdr:cNvPr id="194" name="Группа 193"/>
        <xdr:cNvGrpSpPr/>
      </xdr:nvGrpSpPr>
      <xdr:grpSpPr>
        <a:xfrm>
          <a:off x="43088" y="52207886"/>
          <a:ext cx="1324233" cy="1920874"/>
          <a:chOff x="58963" y="28590422"/>
          <a:chExt cx="1324233" cy="1918606"/>
        </a:xfrm>
      </xdr:grpSpPr>
      <xdr:pic>
        <xdr:nvPicPr>
          <xdr:cNvPr id="47" name="Рисунок 46">
            <a:extLst>
              <a:ext uri="{FF2B5EF4-FFF2-40B4-BE49-F238E27FC236}">
                <a16:creationId xmlns="" xmlns:a16="http://schemas.microsoft.com/office/drawing/2014/main" id="{00000000-0008-0000-01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3" cstate="email">
            <a:extLst>
              <a:ext uri="{BEBA8EAE-BF5A-486C-A8C5-ECC9F3942E4B}">
                <a14:imgProps xmlns:a14="http://schemas.microsoft.com/office/drawing/2010/main">
                  <a14:imgLayer r:embed="rId64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963" y="28590422"/>
            <a:ext cx="1002195" cy="1918606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="" xmlns:a16="http://schemas.microsoft.com/office/drawing/2014/main" id="{00000000-0008-0000-01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5" cstate="email">
            <a:extLst>
              <a:ext uri="{BEBA8EAE-BF5A-486C-A8C5-ECC9F3942E4B}">
                <a14:imgProps xmlns:a14="http://schemas.microsoft.com/office/drawing/2010/main">
                  <a14:imgLayer r:embed="rId66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09625" y="29810571"/>
            <a:ext cx="573571" cy="68530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136525</xdr:colOff>
      <xdr:row>31</xdr:row>
      <xdr:rowOff>794400</xdr:rowOff>
    </xdr:from>
    <xdr:to>
      <xdr:col>1</xdr:col>
      <xdr:colOff>1303666</xdr:colOff>
      <xdr:row>37</xdr:row>
      <xdr:rowOff>231774</xdr:rowOff>
    </xdr:to>
    <xdr:pic>
      <xdr:nvPicPr>
        <xdr:cNvPr id="375" name="Рисунок 374">
          <a:extLst>
            <a:ext uri="{FF2B5EF4-FFF2-40B4-BE49-F238E27FC236}">
              <a16:creationId xmlns=""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446275"/>
          <a:ext cx="1167141" cy="1945625"/>
        </a:xfrm>
        <a:prstGeom prst="rect">
          <a:avLst/>
        </a:prstGeom>
      </xdr:spPr>
    </xdr:pic>
    <xdr:clientData/>
  </xdr:twoCellAnchor>
  <xdr:twoCellAnchor editAs="oneCell">
    <xdr:from>
      <xdr:col>1</xdr:col>
      <xdr:colOff>77714</xdr:colOff>
      <xdr:row>72</xdr:row>
      <xdr:rowOff>87454</xdr:rowOff>
    </xdr:from>
    <xdr:to>
      <xdr:col>1</xdr:col>
      <xdr:colOff>1368247</xdr:colOff>
      <xdr:row>72</xdr:row>
      <xdr:rowOff>295271</xdr:rowOff>
    </xdr:to>
    <xdr:pic>
      <xdr:nvPicPr>
        <xdr:cNvPr id="388" name="Рисунок 387">
          <a:extLst>
            <a:ext uri="{FF2B5EF4-FFF2-40B4-BE49-F238E27FC236}">
              <a16:creationId xmlns="" xmlns:a16="http://schemas.microsoft.com/office/drawing/2014/main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89" y="24995329"/>
          <a:ext cx="1290533" cy="207817"/>
        </a:xfrm>
        <a:prstGeom prst="rect">
          <a:avLst/>
        </a:prstGeom>
      </xdr:spPr>
    </xdr:pic>
    <xdr:clientData/>
  </xdr:twoCellAnchor>
  <xdr:twoCellAnchor>
    <xdr:from>
      <xdr:col>1</xdr:col>
      <xdr:colOff>197711</xdr:colOff>
      <xdr:row>72</xdr:row>
      <xdr:rowOff>333375</xdr:rowOff>
    </xdr:from>
    <xdr:to>
      <xdr:col>1</xdr:col>
      <xdr:colOff>1492250</xdr:colOff>
      <xdr:row>77</xdr:row>
      <xdr:rowOff>238125</xdr:rowOff>
    </xdr:to>
    <xdr:grpSp>
      <xdr:nvGrpSpPr>
        <xdr:cNvPr id="195" name="Группа 194"/>
        <xdr:cNvGrpSpPr/>
      </xdr:nvGrpSpPr>
      <xdr:grpSpPr>
        <a:xfrm>
          <a:off x="197711" y="30527625"/>
          <a:ext cx="1294539" cy="1809750"/>
          <a:chOff x="54836" y="34131250"/>
          <a:chExt cx="1437413" cy="2006534"/>
        </a:xfrm>
      </xdr:grpSpPr>
      <xdr:pic>
        <xdr:nvPicPr>
          <xdr:cNvPr id="15" name="Рисунок 14">
            <a:extLst>
              <a:ext uri="{FF2B5EF4-FFF2-40B4-BE49-F238E27FC236}">
                <a16:creationId xmlns=""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0088" r="9895"/>
          <a:stretch/>
        </xdr:blipFill>
        <xdr:spPr>
          <a:xfrm>
            <a:off x="54836" y="34131250"/>
            <a:ext cx="961164" cy="2006534"/>
          </a:xfrm>
          <a:prstGeom prst="rect">
            <a:avLst/>
          </a:prstGeom>
        </xdr:spPr>
      </xdr:pic>
      <xdr:pic>
        <xdr:nvPicPr>
          <xdr:cNvPr id="21" name="Рисунок 20">
            <a:extLst>
              <a:ext uri="{FF2B5EF4-FFF2-40B4-BE49-F238E27FC236}">
                <a16:creationId xmlns="" xmlns:a16="http://schemas.microsoft.com/office/drawing/2014/main" id="{00000000-0008-0000-0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8" cstate="email">
            <a:extLst>
              <a:ext uri="{BEBA8EAE-BF5A-486C-A8C5-ECC9F3942E4B}">
                <a14:imgProps xmlns:a14="http://schemas.microsoft.com/office/drawing/2010/main">
                  <a14:imgLayer r:embed="rId69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9173" y="35067874"/>
            <a:ext cx="863076" cy="50482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67469</xdr:colOff>
      <xdr:row>84</xdr:row>
      <xdr:rowOff>323056</xdr:rowOff>
    </xdr:from>
    <xdr:ext cx="1337469" cy="133898"/>
    <xdr:pic>
      <xdr:nvPicPr>
        <xdr:cNvPr id="438" name="Рисунок 437">
          <a:extLst>
            <a:ext uri="{FF2B5EF4-FFF2-40B4-BE49-F238E27FC236}">
              <a16:creationId xmlns="" xmlns:a16="http://schemas.microsoft.com/office/drawing/2014/main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9" y="39108856"/>
          <a:ext cx="1337469" cy="133898"/>
        </a:xfrm>
        <a:prstGeom prst="rect">
          <a:avLst/>
        </a:prstGeom>
      </xdr:spPr>
    </xdr:pic>
    <xdr:clientData/>
  </xdr:oneCellAnchor>
  <xdr:oneCellAnchor>
    <xdr:from>
      <xdr:col>3</xdr:col>
      <xdr:colOff>244189</xdr:colOff>
      <xdr:row>84</xdr:row>
      <xdr:rowOff>193675</xdr:rowOff>
    </xdr:from>
    <xdr:ext cx="1463675" cy="444500"/>
    <xdr:sp macro="" textlink="">
      <xdr:nvSpPr>
        <xdr:cNvPr id="440" name="Скругленный прямоугольник 439">
          <a:extLst>
            <a:ext uri="{FF2B5EF4-FFF2-40B4-BE49-F238E27FC236}">
              <a16:creationId xmlns="" xmlns:a16="http://schemas.microsoft.com/office/drawing/2014/main" id="{00000000-0008-0000-0100-0000B8010000}"/>
            </a:ext>
          </a:extLst>
        </xdr:cNvPr>
        <xdr:cNvSpPr>
          <a:spLocks noChangeAspect="1"/>
        </xdr:cNvSpPr>
      </xdr:nvSpPr>
      <xdr:spPr>
        <a:xfrm>
          <a:off x="4073239" y="38979475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twoCellAnchor>
    <xdr:from>
      <xdr:col>1</xdr:col>
      <xdr:colOff>133350</xdr:colOff>
      <xdr:row>84</xdr:row>
      <xdr:rowOff>546573</xdr:rowOff>
    </xdr:from>
    <xdr:to>
      <xdr:col>1</xdr:col>
      <xdr:colOff>1447800</xdr:colOff>
      <xdr:row>89</xdr:row>
      <xdr:rowOff>228601</xdr:rowOff>
    </xdr:to>
    <xdr:grpSp>
      <xdr:nvGrpSpPr>
        <xdr:cNvPr id="196" name="Группа 195"/>
        <xdr:cNvGrpSpPr/>
      </xdr:nvGrpSpPr>
      <xdr:grpSpPr>
        <a:xfrm>
          <a:off x="133350" y="35340037"/>
          <a:ext cx="1314450" cy="1804743"/>
          <a:chOff x="149225" y="36693948"/>
          <a:chExt cx="1314450" cy="1952153"/>
        </a:xfrm>
      </xdr:grpSpPr>
      <xdr:pic>
        <xdr:nvPicPr>
          <xdr:cNvPr id="12" name="Рисунок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email">
            <a:extLst>
              <a:ext uri="{BEBA8EAE-BF5A-486C-A8C5-ECC9F3942E4B}">
                <a14:imgProps xmlns:a14="http://schemas.microsoft.com/office/drawing/2010/main">
                  <a14:imgLayer r:embed="rId71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2414" y="36693948"/>
            <a:ext cx="863111" cy="1518654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="" xmlns:a16="http://schemas.microsoft.com/office/drawing/2014/main" id="{00000000-0008-0000-01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9225" y="38164353"/>
            <a:ext cx="1314450" cy="481748"/>
          </a:xfrm>
          <a:prstGeom prst="rect">
            <a:avLst/>
          </a:prstGeom>
          <a:effectLst>
            <a:softEdge rad="12700"/>
          </a:effectLst>
        </xdr:spPr>
      </xdr:pic>
    </xdr:grpSp>
    <xdr:clientData/>
  </xdr:twoCellAnchor>
  <xdr:twoCellAnchor editAs="oneCell">
    <xdr:from>
      <xdr:col>6</xdr:col>
      <xdr:colOff>857250</xdr:colOff>
      <xdr:row>17</xdr:row>
      <xdr:rowOff>142875</xdr:rowOff>
    </xdr:from>
    <xdr:to>
      <xdr:col>9</xdr:col>
      <xdr:colOff>238124</xdr:colOff>
      <xdr:row>17</xdr:row>
      <xdr:rowOff>741356</xdr:rowOff>
    </xdr:to>
    <xdr:pic>
      <xdr:nvPicPr>
        <xdr:cNvPr id="439" name="Рисунок 438" descr="https://store.elari.net/promo/smartbot/img/orig.png">
          <a:extLst>
            <a:ext uri="{FF2B5EF4-FFF2-40B4-BE49-F238E27FC236}">
              <a16:creationId xmlns="" xmlns:a16="http://schemas.microsoft.com/office/drawing/2014/main" id="{00000000-0008-0000-01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875" y="5556250"/>
          <a:ext cx="1587499" cy="59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730250</xdr:colOff>
      <xdr:row>124</xdr:row>
      <xdr:rowOff>15875</xdr:rowOff>
    </xdr:from>
    <xdr:to>
      <xdr:col>17</xdr:col>
      <xdr:colOff>1054099</xdr:colOff>
      <xdr:row>124</xdr:row>
      <xdr:rowOff>741394</xdr:rowOff>
    </xdr:to>
    <xdr:grpSp>
      <xdr:nvGrpSpPr>
        <xdr:cNvPr id="45" name="Группа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GrpSpPr/>
      </xdr:nvGrpSpPr>
      <xdr:grpSpPr>
        <a:xfrm>
          <a:off x="10976429" y="51478089"/>
          <a:ext cx="4582884" cy="725519"/>
          <a:chOff x="9382125" y="30337125"/>
          <a:chExt cx="4578349" cy="725519"/>
        </a:xfrm>
      </xdr:grpSpPr>
      <xdr:grpSp>
        <xdr:nvGrpSpPr>
          <xdr:cNvPr id="33" name="Группа 32">
            <a:extLst>
              <a:ext uri="{FF2B5EF4-FFF2-40B4-BE49-F238E27FC236}">
                <a16:creationId xmlns="" xmlns:a16="http://schemas.microsoft.com/office/drawing/2014/main" id="{00000000-0008-0000-0100-000021000000}"/>
              </a:ext>
            </a:extLst>
          </xdr:cNvPr>
          <xdr:cNvGrpSpPr/>
        </xdr:nvGrpSpPr>
        <xdr:grpSpPr>
          <a:xfrm>
            <a:off x="9382125" y="30475206"/>
            <a:ext cx="4578349" cy="587438"/>
            <a:chOff x="9382125" y="25569831"/>
            <a:chExt cx="4578349" cy="587438"/>
          </a:xfrm>
        </xdr:grpSpPr>
        <xdr:pic>
          <xdr:nvPicPr>
            <xdr:cNvPr id="458" name="Рисунок 457">
              <a:extLst>
                <a:ext uri="{FF2B5EF4-FFF2-40B4-BE49-F238E27FC236}">
                  <a16:creationId xmlns="" xmlns:a16="http://schemas.microsoft.com/office/drawing/2014/main" id="{00000000-0008-0000-0100-0000C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505"/>
            <a:stretch/>
          </xdr:blipFill>
          <xdr:spPr>
            <a:xfrm>
              <a:off x="10501536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460" name="Рисунок 459">
              <a:extLst>
                <a:ext uri="{FF2B5EF4-FFF2-40B4-BE49-F238E27FC236}">
                  <a16:creationId xmlns="" xmlns:a16="http://schemas.microsoft.com/office/drawing/2014/main" id="{00000000-0008-0000-0100-0000C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11071694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539" name="Рисунок 538">
              <a:extLst>
                <a:ext uri="{FF2B5EF4-FFF2-40B4-BE49-F238E27FC236}">
                  <a16:creationId xmlns="" xmlns:a16="http://schemas.microsoft.com/office/drawing/2014/main" id="{00000000-0008-0000-0100-00001B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32349" y="25593675"/>
              <a:ext cx="617671" cy="563594"/>
            </a:xfrm>
            <a:prstGeom prst="rect">
              <a:avLst/>
            </a:prstGeom>
          </xdr:spPr>
        </xdr:pic>
        <xdr:pic>
          <xdr:nvPicPr>
            <xdr:cNvPr id="541" name="Рисунок 540">
              <a:extLst>
                <a:ext uri="{FF2B5EF4-FFF2-40B4-BE49-F238E27FC236}">
                  <a16:creationId xmlns="" xmlns:a16="http://schemas.microsoft.com/office/drawing/2014/main" id="{00000000-0008-0000-0100-00001D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231018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563" name="Рисунок 562">
              <a:extLst>
                <a:ext uri="{FF2B5EF4-FFF2-40B4-BE49-F238E27FC236}">
                  <a16:creationId xmlns="" xmlns:a16="http://schemas.microsoft.com/office/drawing/2014/main" id="{00000000-0008-0000-0100-00003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12782170" y="25574625"/>
              <a:ext cx="617671" cy="563594"/>
            </a:xfrm>
            <a:prstGeom prst="rect">
              <a:avLst/>
            </a:prstGeom>
          </xdr:spPr>
        </xdr:pic>
        <xdr:pic>
          <xdr:nvPicPr>
            <xdr:cNvPr id="569" name="Рисунок 568">
              <a:extLst>
                <a:ext uri="{FF2B5EF4-FFF2-40B4-BE49-F238E27FC236}">
                  <a16:creationId xmlns="" xmlns:a16="http://schemas.microsoft.com/office/drawing/2014/main" id="{00000000-0008-0000-0100-000039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382125" y="25569831"/>
              <a:ext cx="619124" cy="563594"/>
            </a:xfrm>
            <a:prstGeom prst="rect">
              <a:avLst/>
            </a:prstGeom>
          </xdr:spPr>
        </xdr:pic>
        <xdr:pic>
          <xdr:nvPicPr>
            <xdr:cNvPr id="579" name="Рисунок 578">
              <a:extLst>
                <a:ext uri="{FF2B5EF4-FFF2-40B4-BE49-F238E27FC236}">
                  <a16:creationId xmlns="" xmlns:a16="http://schemas.microsoft.com/office/drawing/2014/main" id="{00000000-0008-0000-0100-00004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13350875" y="25574625"/>
              <a:ext cx="609599" cy="563594"/>
            </a:xfrm>
            <a:prstGeom prst="rect">
              <a:avLst/>
            </a:prstGeom>
          </xdr:spPr>
        </xdr:pic>
      </xdr:grpSp>
      <xdr:pic>
        <xdr:nvPicPr>
          <xdr:cNvPr id="598" name="Рисунок 597">
            <a:extLst>
              <a:ext uri="{FF2B5EF4-FFF2-40B4-BE49-F238E27FC236}">
                <a16:creationId xmlns="" xmlns:a16="http://schemas.microsoft.com/office/drawing/2014/main" id="{00000000-0008-0000-0100-00005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937750" y="30337125"/>
            <a:ext cx="616997" cy="69532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158750</xdr:colOff>
      <xdr:row>151</xdr:row>
      <xdr:rowOff>31750</xdr:rowOff>
    </xdr:from>
    <xdr:to>
      <xdr:col>17</xdr:col>
      <xdr:colOff>1054099</xdr:colOff>
      <xdr:row>151</xdr:row>
      <xdr:rowOff>746126</xdr:rowOff>
    </xdr:to>
    <xdr:grpSp>
      <xdr:nvGrpSpPr>
        <xdr:cNvPr id="3" name="Группа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0404929" y="63114464"/>
          <a:ext cx="5154384" cy="714376"/>
          <a:chOff x="8810625" y="39195375"/>
          <a:chExt cx="5149849" cy="714376"/>
        </a:xfrm>
      </xdr:grpSpPr>
      <xdr:grpSp>
        <xdr:nvGrpSpPr>
          <xdr:cNvPr id="465" name="Группа 464">
            <a:extLst>
              <a:ext uri="{FF2B5EF4-FFF2-40B4-BE49-F238E27FC236}">
                <a16:creationId xmlns="" xmlns:a16="http://schemas.microsoft.com/office/drawing/2014/main" id="{00000000-0008-0000-0100-0000D1010000}"/>
              </a:ext>
            </a:extLst>
          </xdr:cNvPr>
          <xdr:cNvGrpSpPr>
            <a:grpSpLocks noChangeAspect="1"/>
          </xdr:cNvGrpSpPr>
        </xdr:nvGrpSpPr>
        <xdr:grpSpPr>
          <a:xfrm>
            <a:off x="8810625" y="39195375"/>
            <a:ext cx="5149849" cy="714376"/>
            <a:chOff x="3401741" y="3800475"/>
            <a:chExt cx="5177164" cy="714376"/>
          </a:xfrm>
        </xdr:grpSpPr>
        <xdr:pic>
          <xdr:nvPicPr>
            <xdr:cNvPr id="466" name="Рисунок 465">
              <a:extLst>
                <a:ext uri="{FF2B5EF4-FFF2-40B4-BE49-F238E27FC236}">
                  <a16:creationId xmlns="" xmlns:a16="http://schemas.microsoft.com/office/drawing/2014/main" id="{00000000-0008-0000-0100-0000D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401741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467" name="Рисунок 466">
              <a:extLst>
                <a:ext uri="{FF2B5EF4-FFF2-40B4-BE49-F238E27FC236}">
                  <a16:creationId xmlns="" xmlns:a16="http://schemas.microsoft.com/office/drawing/2014/main" id="{00000000-0008-0000-0100-0000D3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63716" y="3800475"/>
              <a:ext cx="619124" cy="695326"/>
            </a:xfrm>
            <a:prstGeom prst="rect">
              <a:avLst/>
            </a:prstGeom>
          </xdr:spPr>
        </xdr:pic>
        <xdr:pic>
          <xdr:nvPicPr>
            <xdr:cNvPr id="468" name="Рисунок 467">
              <a:extLst>
                <a:ext uri="{FF2B5EF4-FFF2-40B4-BE49-F238E27FC236}">
                  <a16:creationId xmlns="" xmlns:a16="http://schemas.microsoft.com/office/drawing/2014/main" id="{00000000-0008-0000-0100-0000D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554266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469" name="Рисунок 468">
              <a:extLst>
                <a:ext uri="{FF2B5EF4-FFF2-40B4-BE49-F238E27FC236}">
                  <a16:creationId xmlns="" xmlns:a16="http://schemas.microsoft.com/office/drawing/2014/main" id="{00000000-0008-0000-0100-0000D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116241" y="3951257"/>
              <a:ext cx="619124" cy="563594"/>
            </a:xfrm>
            <a:prstGeom prst="rect">
              <a:avLst/>
            </a:prstGeom>
          </xdr:spPr>
        </xdr:pic>
        <xdr:pic>
          <xdr:nvPicPr>
            <xdr:cNvPr id="470" name="Рисунок 469">
              <a:extLst>
                <a:ext uri="{FF2B5EF4-FFF2-40B4-BE49-F238E27FC236}">
                  <a16:creationId xmlns="" xmlns:a16="http://schemas.microsoft.com/office/drawing/2014/main" id="{00000000-0008-0000-0100-0000D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16316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471" name="Рисунок 470">
              <a:extLst>
                <a:ext uri="{FF2B5EF4-FFF2-40B4-BE49-F238E27FC236}">
                  <a16:creationId xmlns="" xmlns:a16="http://schemas.microsoft.com/office/drawing/2014/main" id="{00000000-0008-0000-0100-0000D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830741" y="3932207"/>
              <a:ext cx="619124" cy="563594"/>
            </a:xfrm>
            <a:prstGeom prst="rect">
              <a:avLst/>
            </a:prstGeom>
          </xdr:spPr>
        </xdr:pic>
        <xdr:pic>
          <xdr:nvPicPr>
            <xdr:cNvPr id="472" name="Рисунок 471">
              <a:extLst>
                <a:ext uri="{FF2B5EF4-FFF2-40B4-BE49-F238E27FC236}">
                  <a16:creationId xmlns="" xmlns:a16="http://schemas.microsoft.com/office/drawing/2014/main" id="{00000000-0008-0000-0100-0000D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7959781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473" name="Рисунок 472">
              <a:extLst>
                <a:ext uri="{FF2B5EF4-FFF2-40B4-BE49-F238E27FC236}">
                  <a16:creationId xmlns="" xmlns:a16="http://schemas.microsoft.com/office/drawing/2014/main" id="{00000000-0008-0000-0100-0000D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78291" y="3933825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1" name="Рисунок 410">
            <a:extLst>
              <a:ext uri="{FF2B5EF4-FFF2-40B4-BE49-F238E27FC236}">
                <a16:creationId xmlns="" xmlns:a16="http://schemas.microsoft.com/office/drawing/2014/main" id="{00000000-0008-0000-0100-00009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39354125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714375</xdr:colOff>
      <xdr:row>192</xdr:row>
      <xdr:rowOff>0</xdr:rowOff>
    </xdr:from>
    <xdr:to>
      <xdr:col>17</xdr:col>
      <xdr:colOff>1030433</xdr:colOff>
      <xdr:row>192</xdr:row>
      <xdr:rowOff>666749</xdr:rowOff>
    </xdr:to>
    <xdr:grpSp>
      <xdr:nvGrpSpPr>
        <xdr:cNvPr id="54" name="Группа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9501868" y="80418214"/>
          <a:ext cx="6033779" cy="666749"/>
          <a:chOff x="8302625" y="53975000"/>
          <a:chExt cx="6220214" cy="752476"/>
        </a:xfrm>
      </xdr:grpSpPr>
      <xdr:grpSp>
        <xdr:nvGrpSpPr>
          <xdr:cNvPr id="344" name="Группа 343">
            <a:extLst>
              <a:ext uri="{FF2B5EF4-FFF2-40B4-BE49-F238E27FC236}">
                <a16:creationId xmlns="" xmlns:a16="http://schemas.microsoft.com/office/drawing/2014/main" id="{00000000-0008-0000-0100-000058010000}"/>
              </a:ext>
            </a:extLst>
          </xdr:cNvPr>
          <xdr:cNvGrpSpPr>
            <a:grpSpLocks noChangeAspect="1"/>
          </xdr:cNvGrpSpPr>
        </xdr:nvGrpSpPr>
        <xdr:grpSpPr>
          <a:xfrm>
            <a:off x="8302625" y="53975000"/>
            <a:ext cx="6220214" cy="752476"/>
            <a:chOff x="3867152" y="8315325"/>
            <a:chExt cx="6220214" cy="752476"/>
          </a:xfrm>
        </xdr:grpSpPr>
        <xdr:pic>
          <xdr:nvPicPr>
            <xdr:cNvPr id="345" name="Рисунок 344">
              <a:extLst>
                <a:ext uri="{FF2B5EF4-FFF2-40B4-BE49-F238E27FC236}">
                  <a16:creationId xmlns="" xmlns:a16="http://schemas.microsoft.com/office/drawing/2014/main" id="{00000000-0008-0000-0100-00005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346" name="Рисунок 345">
              <a:extLst>
                <a:ext uri="{FF2B5EF4-FFF2-40B4-BE49-F238E27FC236}">
                  <a16:creationId xmlns="" xmlns:a16="http://schemas.microsoft.com/office/drawing/2014/main" id="{00000000-0008-0000-0100-00005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347" name="Рисунок 346">
              <a:extLst>
                <a:ext uri="{FF2B5EF4-FFF2-40B4-BE49-F238E27FC236}">
                  <a16:creationId xmlns="" xmlns:a16="http://schemas.microsoft.com/office/drawing/2014/main" id="{00000000-0008-0000-0100-00005B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1967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48" name="Рисунок 347">
              <a:extLst>
                <a:ext uri="{FF2B5EF4-FFF2-40B4-BE49-F238E27FC236}">
                  <a16:creationId xmlns="" xmlns:a16="http://schemas.microsoft.com/office/drawing/2014/main" id="{00000000-0008-0000-0100-00005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60070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49" name="Рисунок 348">
              <a:extLst>
                <a:ext uri="{FF2B5EF4-FFF2-40B4-BE49-F238E27FC236}">
                  <a16:creationId xmlns="" xmlns:a16="http://schemas.microsoft.com/office/drawing/2014/main" id="{00000000-0008-0000-0100-00005D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50" name="Рисунок 349">
              <a:extLst>
                <a:ext uri="{FF2B5EF4-FFF2-40B4-BE49-F238E27FC236}">
                  <a16:creationId xmlns="" xmlns:a16="http://schemas.microsoft.com/office/drawing/2014/main" id="{00000000-0008-0000-0100-00005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729615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351" name="Рисунок 350">
              <a:extLst>
                <a:ext uri="{FF2B5EF4-FFF2-40B4-BE49-F238E27FC236}">
                  <a16:creationId xmlns="" xmlns:a16="http://schemas.microsoft.com/office/drawing/2014/main" id="{00000000-0008-0000-0100-00005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940802" y="8447057"/>
              <a:ext cx="619124" cy="563594"/>
            </a:xfrm>
            <a:prstGeom prst="rect">
              <a:avLst/>
            </a:prstGeom>
          </xdr:spPr>
        </xdr:pic>
        <xdr:pic>
          <xdr:nvPicPr>
            <xdr:cNvPr id="352" name="Рисунок 351">
              <a:extLst>
                <a:ext uri="{FF2B5EF4-FFF2-40B4-BE49-F238E27FC236}">
                  <a16:creationId xmlns="" xmlns:a16="http://schemas.microsoft.com/office/drawing/2014/main" id="{00000000-0008-0000-0100-00006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43702" y="8458200"/>
              <a:ext cx="619124" cy="563594"/>
            </a:xfrm>
            <a:prstGeom prst="rect">
              <a:avLst/>
            </a:prstGeom>
          </xdr:spPr>
        </xdr:pic>
        <xdr:pic>
          <xdr:nvPicPr>
            <xdr:cNvPr id="353" name="Рисунок 352">
              <a:extLst>
                <a:ext uri="{FF2B5EF4-FFF2-40B4-BE49-F238E27FC236}">
                  <a16:creationId xmlns="" xmlns:a16="http://schemas.microsoft.com/office/drawing/2014/main" id="{00000000-0008-0000-0100-00006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7117"/>
            <a:stretch/>
          </xdr:blipFill>
          <xdr:spPr>
            <a:xfrm>
              <a:off x="9512302" y="8456582"/>
              <a:ext cx="575064" cy="563594"/>
            </a:xfrm>
            <a:prstGeom prst="rect">
              <a:avLst/>
            </a:prstGeom>
          </xdr:spPr>
        </xdr:pic>
        <xdr:pic>
          <xdr:nvPicPr>
            <xdr:cNvPr id="354" name="Рисунок 353">
              <a:extLst>
                <a:ext uri="{FF2B5EF4-FFF2-40B4-BE49-F238E27FC236}">
                  <a16:creationId xmlns="" xmlns:a16="http://schemas.microsoft.com/office/drawing/2014/main" id="{00000000-0008-0000-0100-00006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848602" y="8448675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3" name="Рисунок 412">
            <a:extLst>
              <a:ext uri="{FF2B5EF4-FFF2-40B4-BE49-F238E27FC236}">
                <a16:creationId xmlns="" xmlns:a16="http://schemas.microsoft.com/office/drawing/2014/main" id="{00000000-0008-0000-0100-00009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52400" y="54143275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111126</xdr:colOff>
      <xdr:row>199</xdr:row>
      <xdr:rowOff>15875</xdr:rowOff>
    </xdr:from>
    <xdr:to>
      <xdr:col>17</xdr:col>
      <xdr:colOff>1016000</xdr:colOff>
      <xdr:row>199</xdr:row>
      <xdr:rowOff>768351</xdr:rowOff>
    </xdr:to>
    <xdr:grpSp>
      <xdr:nvGrpSpPr>
        <xdr:cNvPr id="58" name="Группа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GrpSpPr/>
      </xdr:nvGrpSpPr>
      <xdr:grpSpPr>
        <a:xfrm>
          <a:off x="10357305" y="83141911"/>
          <a:ext cx="5163909" cy="752476"/>
          <a:chOff x="8874125" y="51419125"/>
          <a:chExt cx="5175249" cy="752476"/>
        </a:xfrm>
      </xdr:grpSpPr>
      <xdr:grpSp>
        <xdr:nvGrpSpPr>
          <xdr:cNvPr id="334" name="Группа 333">
            <a:extLst>
              <a:ext uri="{FF2B5EF4-FFF2-40B4-BE49-F238E27FC236}">
                <a16:creationId xmlns="" xmlns:a16="http://schemas.microsoft.com/office/drawing/2014/main" id="{00000000-0008-0000-0100-00004E010000}"/>
              </a:ext>
            </a:extLst>
          </xdr:cNvPr>
          <xdr:cNvGrpSpPr>
            <a:grpSpLocks noChangeAspect="1"/>
          </xdr:cNvGrpSpPr>
        </xdr:nvGrpSpPr>
        <xdr:grpSpPr>
          <a:xfrm>
            <a:off x="8874125" y="51419125"/>
            <a:ext cx="5175249" cy="752476"/>
            <a:chOff x="3886202" y="6715125"/>
            <a:chExt cx="5175249" cy="752476"/>
          </a:xfrm>
        </xdr:grpSpPr>
        <xdr:pic>
          <xdr:nvPicPr>
            <xdr:cNvPr id="335" name="Рисунок 334">
              <a:extLst>
                <a:ext uri="{FF2B5EF4-FFF2-40B4-BE49-F238E27FC236}">
                  <a16:creationId xmlns="" xmlns:a16="http://schemas.microsoft.com/office/drawing/2014/main" id="{00000000-0008-0000-0100-00004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86202" y="6904007"/>
              <a:ext cx="619124" cy="563594"/>
            </a:xfrm>
            <a:prstGeom prst="rect">
              <a:avLst/>
            </a:prstGeom>
          </xdr:spPr>
        </xdr:pic>
        <xdr:pic>
          <xdr:nvPicPr>
            <xdr:cNvPr id="336" name="Рисунок 335">
              <a:extLst>
                <a:ext uri="{FF2B5EF4-FFF2-40B4-BE49-F238E27FC236}">
                  <a16:creationId xmlns="" xmlns:a16="http://schemas.microsoft.com/office/drawing/2014/main" id="{00000000-0008-0000-0100-00005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67227" y="6715125"/>
              <a:ext cx="619124" cy="752476"/>
            </a:xfrm>
            <a:prstGeom prst="rect">
              <a:avLst/>
            </a:prstGeom>
          </xdr:spPr>
        </xdr:pic>
        <xdr:pic>
          <xdr:nvPicPr>
            <xdr:cNvPr id="337" name="Рисунок 336">
              <a:extLst>
                <a:ext uri="{FF2B5EF4-FFF2-40B4-BE49-F238E27FC236}">
                  <a16:creationId xmlns="" xmlns:a16="http://schemas.microsoft.com/office/drawing/2014/main" id="{00000000-0008-0000-0100-00005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38727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38" name="Рисунок 337">
              <a:extLst>
                <a:ext uri="{FF2B5EF4-FFF2-40B4-BE49-F238E27FC236}">
                  <a16:creationId xmlns="" xmlns:a16="http://schemas.microsoft.com/office/drawing/2014/main" id="{00000000-0008-0000-0100-00005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19752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39" name="Рисунок 338">
              <a:extLst>
                <a:ext uri="{FF2B5EF4-FFF2-40B4-BE49-F238E27FC236}">
                  <a16:creationId xmlns="" xmlns:a16="http://schemas.microsoft.com/office/drawing/2014/main" id="{00000000-0008-0000-0100-000053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200777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40" name="Рисунок 339">
              <a:extLst>
                <a:ext uri="{FF2B5EF4-FFF2-40B4-BE49-F238E27FC236}">
                  <a16:creationId xmlns="" xmlns:a16="http://schemas.microsoft.com/office/drawing/2014/main" id="{00000000-0008-0000-0100-00005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7315202" y="6894482"/>
              <a:ext cx="619124" cy="563594"/>
            </a:xfrm>
            <a:prstGeom prst="rect">
              <a:avLst/>
            </a:prstGeom>
          </xdr:spPr>
        </xdr:pic>
        <xdr:pic>
          <xdr:nvPicPr>
            <xdr:cNvPr id="341" name="Рисунок 340">
              <a:extLst>
                <a:ext uri="{FF2B5EF4-FFF2-40B4-BE49-F238E27FC236}">
                  <a16:creationId xmlns="" xmlns:a16="http://schemas.microsoft.com/office/drawing/2014/main" id="{00000000-0008-0000-0100-00005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442327" y="6884957"/>
              <a:ext cx="619124" cy="563594"/>
            </a:xfrm>
            <a:prstGeom prst="rect">
              <a:avLst/>
            </a:prstGeom>
          </xdr:spPr>
        </xdr:pic>
        <xdr:pic>
          <xdr:nvPicPr>
            <xdr:cNvPr id="342" name="Рисунок 341">
              <a:extLst>
                <a:ext uri="{FF2B5EF4-FFF2-40B4-BE49-F238E27FC236}">
                  <a16:creationId xmlns="" xmlns:a16="http://schemas.microsoft.com/office/drawing/2014/main" id="{00000000-0008-0000-0100-00005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62752" y="689610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5" name="Рисунок 414">
            <a:extLst>
              <a:ext uri="{FF2B5EF4-FFF2-40B4-BE49-F238E27FC236}">
                <a16:creationId xmlns="" xmlns:a16="http://schemas.microsoft.com/office/drawing/2014/main" id="{00000000-0008-0000-0100-00009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93675" y="51628675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857250</xdr:colOff>
      <xdr:row>216</xdr:row>
      <xdr:rowOff>0</xdr:rowOff>
    </xdr:from>
    <xdr:to>
      <xdr:col>17</xdr:col>
      <xdr:colOff>1028702</xdr:colOff>
      <xdr:row>216</xdr:row>
      <xdr:rowOff>742951</xdr:rowOff>
    </xdr:to>
    <xdr:grpSp>
      <xdr:nvGrpSpPr>
        <xdr:cNvPr id="53" name="Группа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GrpSpPr/>
      </xdr:nvGrpSpPr>
      <xdr:grpSpPr>
        <a:xfrm>
          <a:off x="9501868" y="90174536"/>
          <a:ext cx="6032048" cy="742951"/>
          <a:chOff x="8810625" y="56784875"/>
          <a:chExt cx="5686306" cy="752476"/>
        </a:xfrm>
      </xdr:grpSpPr>
      <xdr:grpSp>
        <xdr:nvGrpSpPr>
          <xdr:cNvPr id="503" name="Группа 502">
            <a:extLst>
              <a:ext uri="{FF2B5EF4-FFF2-40B4-BE49-F238E27FC236}">
                <a16:creationId xmlns="" xmlns:a16="http://schemas.microsoft.com/office/drawing/2014/main" id="{00000000-0008-0000-0100-0000F7010000}"/>
              </a:ext>
            </a:extLst>
          </xdr:cNvPr>
          <xdr:cNvGrpSpPr>
            <a:grpSpLocks noChangeAspect="1"/>
          </xdr:cNvGrpSpPr>
        </xdr:nvGrpSpPr>
        <xdr:grpSpPr>
          <a:xfrm>
            <a:off x="8810625" y="56784875"/>
            <a:ext cx="5686306" cy="752476"/>
            <a:chOff x="3867152" y="8315325"/>
            <a:chExt cx="5700299" cy="752476"/>
          </a:xfrm>
        </xdr:grpSpPr>
        <xdr:pic>
          <xdr:nvPicPr>
            <xdr:cNvPr id="504" name="Рисунок 503">
              <a:extLst>
                <a:ext uri="{FF2B5EF4-FFF2-40B4-BE49-F238E27FC236}">
                  <a16:creationId xmlns="" xmlns:a16="http://schemas.microsoft.com/office/drawing/2014/main" id="{00000000-0008-0000-0100-0000F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505" name="Рисунок 504">
              <a:extLst>
                <a:ext uri="{FF2B5EF4-FFF2-40B4-BE49-F238E27FC236}">
                  <a16:creationId xmlns="" xmlns:a16="http://schemas.microsoft.com/office/drawing/2014/main" id="{00000000-0008-0000-0100-0000F9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506" name="Рисунок 505">
              <a:extLst>
                <a:ext uri="{FF2B5EF4-FFF2-40B4-BE49-F238E27FC236}">
                  <a16:creationId xmlns="" xmlns:a16="http://schemas.microsoft.com/office/drawing/2014/main" id="{00000000-0008-0000-0100-0000FA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1967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07" name="Рисунок 506">
              <a:extLst>
                <a:ext uri="{FF2B5EF4-FFF2-40B4-BE49-F238E27FC236}">
                  <a16:creationId xmlns="" xmlns:a16="http://schemas.microsoft.com/office/drawing/2014/main" id="{00000000-0008-0000-0100-0000FB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0070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08" name="Рисунок 507">
              <a:extLst>
                <a:ext uri="{FF2B5EF4-FFF2-40B4-BE49-F238E27FC236}">
                  <a16:creationId xmlns="" xmlns:a16="http://schemas.microsoft.com/office/drawing/2014/main" id="{00000000-0008-0000-0100-0000F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09" name="Рисунок 508">
              <a:extLst>
                <a:ext uri="{FF2B5EF4-FFF2-40B4-BE49-F238E27FC236}">
                  <a16:creationId xmlns="" xmlns:a16="http://schemas.microsoft.com/office/drawing/2014/main" id="{00000000-0008-0000-0100-0000FD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7296152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510" name="Рисунок 509">
              <a:extLst>
                <a:ext uri="{FF2B5EF4-FFF2-40B4-BE49-F238E27FC236}">
                  <a16:creationId xmlns="" xmlns:a16="http://schemas.microsoft.com/office/drawing/2014/main" id="{00000000-0008-0000-0100-0000FE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421504" y="8447057"/>
              <a:ext cx="619124" cy="563594"/>
            </a:xfrm>
            <a:prstGeom prst="rect">
              <a:avLst/>
            </a:prstGeom>
          </xdr:spPr>
        </xdr:pic>
        <xdr:pic>
          <xdr:nvPicPr>
            <xdr:cNvPr id="511" name="Рисунок 510">
              <a:extLst>
                <a:ext uri="{FF2B5EF4-FFF2-40B4-BE49-F238E27FC236}">
                  <a16:creationId xmlns="" xmlns:a16="http://schemas.microsoft.com/office/drawing/2014/main" id="{00000000-0008-0000-0100-0000FF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43702" y="8458200"/>
              <a:ext cx="619124" cy="563594"/>
            </a:xfrm>
            <a:prstGeom prst="rect">
              <a:avLst/>
            </a:prstGeom>
          </xdr:spPr>
        </xdr:pic>
        <xdr:pic>
          <xdr:nvPicPr>
            <xdr:cNvPr id="512" name="Рисунок 511">
              <a:extLst>
                <a:ext uri="{FF2B5EF4-FFF2-40B4-BE49-F238E27FC236}">
                  <a16:creationId xmlns="" xmlns:a16="http://schemas.microsoft.com/office/drawing/2014/main" id="{00000000-0008-0000-0100-000000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" r="7217"/>
            <a:stretch/>
          </xdr:blipFill>
          <xdr:spPr>
            <a:xfrm>
              <a:off x="8993010" y="8456582"/>
              <a:ext cx="574441" cy="563594"/>
            </a:xfrm>
            <a:prstGeom prst="rect">
              <a:avLst/>
            </a:prstGeom>
          </xdr:spPr>
        </xdr:pic>
      </xdr:grpSp>
      <xdr:pic>
        <xdr:nvPicPr>
          <xdr:cNvPr id="416" name="Рисунок 415">
            <a:extLst>
              <a:ext uri="{FF2B5EF4-FFF2-40B4-BE49-F238E27FC236}">
                <a16:creationId xmlns="" xmlns:a16="http://schemas.microsoft.com/office/drawing/2014/main" id="{00000000-0008-0000-0100-0000A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4300" y="56946800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711200</xdr:colOff>
      <xdr:row>211</xdr:row>
      <xdr:rowOff>88900</xdr:rowOff>
    </xdr:from>
    <xdr:to>
      <xdr:col>17</xdr:col>
      <xdr:colOff>1050924</xdr:colOff>
      <xdr:row>211</xdr:row>
      <xdr:rowOff>671544</xdr:rowOff>
    </xdr:to>
    <xdr:grpSp>
      <xdr:nvGrpSpPr>
        <xdr:cNvPr id="7" name="Группа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10957379" y="88113507"/>
          <a:ext cx="4598759" cy="582644"/>
          <a:chOff x="9461500" y="61166375"/>
          <a:chExt cx="4603749" cy="582644"/>
        </a:xfrm>
      </xdr:grpSpPr>
      <xdr:grpSp>
        <xdr:nvGrpSpPr>
          <xdr:cNvPr id="355" name="Группа 354">
            <a:extLst>
              <a:ext uri="{FF2B5EF4-FFF2-40B4-BE49-F238E27FC236}">
                <a16:creationId xmlns="" xmlns:a16="http://schemas.microsoft.com/office/drawing/2014/main" id="{00000000-0008-0000-0100-000063010000}"/>
              </a:ext>
            </a:extLst>
          </xdr:cNvPr>
          <xdr:cNvGrpSpPr>
            <a:grpSpLocks noChangeAspect="1"/>
          </xdr:cNvGrpSpPr>
        </xdr:nvGrpSpPr>
        <xdr:grpSpPr>
          <a:xfrm>
            <a:off x="9461500" y="61166375"/>
            <a:ext cx="4603749" cy="582644"/>
            <a:chOff x="3355977" y="9342407"/>
            <a:chExt cx="4603749" cy="582644"/>
          </a:xfrm>
        </xdr:grpSpPr>
        <xdr:pic>
          <xdr:nvPicPr>
            <xdr:cNvPr id="356" name="Рисунок 355">
              <a:extLst>
                <a:ext uri="{FF2B5EF4-FFF2-40B4-BE49-F238E27FC236}">
                  <a16:creationId xmlns="" xmlns:a16="http://schemas.microsoft.com/office/drawing/2014/main" id="{00000000-0008-0000-0100-00006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355977" y="9361457"/>
              <a:ext cx="619124" cy="563594"/>
            </a:xfrm>
            <a:prstGeom prst="rect">
              <a:avLst/>
            </a:prstGeom>
          </xdr:spPr>
        </xdr:pic>
        <xdr:pic>
          <xdr:nvPicPr>
            <xdr:cNvPr id="357" name="Рисунок 356">
              <a:extLst>
                <a:ext uri="{FF2B5EF4-FFF2-40B4-BE49-F238E27FC236}">
                  <a16:creationId xmlns="" xmlns:a16="http://schemas.microsoft.com/office/drawing/2014/main" id="{00000000-0008-0000-0100-00006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37002" y="9361457"/>
              <a:ext cx="619124" cy="563594"/>
            </a:xfrm>
            <a:prstGeom prst="rect">
              <a:avLst/>
            </a:prstGeom>
          </xdr:spPr>
        </xdr:pic>
        <xdr:pic>
          <xdr:nvPicPr>
            <xdr:cNvPr id="358" name="Рисунок 357">
              <a:extLst>
                <a:ext uri="{FF2B5EF4-FFF2-40B4-BE49-F238E27FC236}">
                  <a16:creationId xmlns="" xmlns:a16="http://schemas.microsoft.com/office/drawing/2014/main" id="{00000000-0008-0000-0100-00006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518027" y="9351932"/>
              <a:ext cx="619124" cy="563594"/>
            </a:xfrm>
            <a:prstGeom prst="rect">
              <a:avLst/>
            </a:prstGeom>
          </xdr:spPr>
        </xdr:pic>
        <xdr:pic>
          <xdr:nvPicPr>
            <xdr:cNvPr id="359" name="Рисунок 358">
              <a:extLst>
                <a:ext uri="{FF2B5EF4-FFF2-40B4-BE49-F238E27FC236}">
                  <a16:creationId xmlns="" xmlns:a16="http://schemas.microsoft.com/office/drawing/2014/main" id="{00000000-0008-0000-0100-00006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99052" y="9351932"/>
              <a:ext cx="619124" cy="563594"/>
            </a:xfrm>
            <a:prstGeom prst="rect">
              <a:avLst/>
            </a:prstGeom>
          </xdr:spPr>
        </xdr:pic>
        <xdr:pic>
          <xdr:nvPicPr>
            <xdr:cNvPr id="360" name="Рисунок 359">
              <a:extLst>
                <a:ext uri="{FF2B5EF4-FFF2-40B4-BE49-F238E27FC236}">
                  <a16:creationId xmlns="" xmlns:a16="http://schemas.microsoft.com/office/drawing/2014/main" id="{00000000-0008-0000-0100-00006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213477" y="9351932"/>
              <a:ext cx="619124" cy="563594"/>
            </a:xfrm>
            <a:prstGeom prst="rect">
              <a:avLst/>
            </a:prstGeom>
          </xdr:spPr>
        </xdr:pic>
        <xdr:pic>
          <xdr:nvPicPr>
            <xdr:cNvPr id="501" name="Рисунок 500">
              <a:extLst>
                <a:ext uri="{FF2B5EF4-FFF2-40B4-BE49-F238E27FC236}">
                  <a16:creationId xmlns="" xmlns:a16="http://schemas.microsoft.com/office/drawing/2014/main" id="{00000000-0008-0000-0100-0000F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7340602" y="9342407"/>
              <a:ext cx="619124" cy="563594"/>
            </a:xfrm>
            <a:prstGeom prst="rect">
              <a:avLst/>
            </a:prstGeom>
          </xdr:spPr>
        </xdr:pic>
        <xdr:pic>
          <xdr:nvPicPr>
            <xdr:cNvPr id="502" name="Рисунок 501">
              <a:extLst>
                <a:ext uri="{FF2B5EF4-FFF2-40B4-BE49-F238E27FC236}">
                  <a16:creationId xmlns="" xmlns:a16="http://schemas.microsoft.com/office/drawing/2014/main" id="{00000000-0008-0000-0100-0000F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61027" y="935355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417" name="Рисунок 416">
            <a:extLst>
              <a:ext uri="{FF2B5EF4-FFF2-40B4-BE49-F238E27FC236}">
                <a16:creationId xmlns="" xmlns:a16="http://schemas.microsoft.com/office/drawing/2014/main" id="{00000000-0008-0000-0100-0000A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19075" y="61194950"/>
            <a:ext cx="549274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63500</xdr:colOff>
      <xdr:row>243</xdr:row>
      <xdr:rowOff>111125</xdr:rowOff>
    </xdr:from>
    <xdr:to>
      <xdr:col>6</xdr:col>
      <xdr:colOff>206375</xdr:colOff>
      <xdr:row>243</xdr:row>
      <xdr:rowOff>555625</xdr:rowOff>
    </xdr:to>
    <xdr:sp macro="" textlink="">
      <xdr:nvSpPr>
        <xdr:cNvPr id="431" name="Скругленный прямоугольник 430">
          <a:extLst>
            <a:ext uri="{FF2B5EF4-FFF2-40B4-BE49-F238E27FC236}">
              <a16:creationId xmlns="" xmlns:a16="http://schemas.microsoft.com/office/drawing/2014/main" id="{00000000-0008-0000-0100-0000AF010000}"/>
            </a:ext>
          </a:extLst>
        </xdr:cNvPr>
        <xdr:cNvSpPr>
          <a:spLocks noChangeAspect="1"/>
        </xdr:cNvSpPr>
      </xdr:nvSpPr>
      <xdr:spPr>
        <a:xfrm>
          <a:off x="4111625" y="80629125"/>
          <a:ext cx="16033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>
    <xdr:from>
      <xdr:col>16</xdr:col>
      <xdr:colOff>83906</xdr:colOff>
      <xdr:row>228</xdr:row>
      <xdr:rowOff>38100</xdr:rowOff>
    </xdr:from>
    <xdr:to>
      <xdr:col>17</xdr:col>
      <xdr:colOff>1000125</xdr:colOff>
      <xdr:row>229</xdr:row>
      <xdr:rowOff>104975</xdr:rowOff>
    </xdr:to>
    <xdr:grpSp>
      <xdr:nvGrpSpPr>
        <xdr:cNvPr id="59" name="Группа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GrpSpPr/>
      </xdr:nvGrpSpPr>
      <xdr:grpSpPr>
        <a:xfrm>
          <a:off x="13459727" y="94253957"/>
          <a:ext cx="2045612" cy="434268"/>
          <a:chOff x="11615506" y="67058930"/>
          <a:chExt cx="4571348" cy="941664"/>
        </a:xfrm>
      </xdr:grpSpPr>
      <xdr:grpSp>
        <xdr:nvGrpSpPr>
          <xdr:cNvPr id="666" name="Группа 665">
            <a:extLst>
              <a:ext uri="{FF2B5EF4-FFF2-40B4-BE49-F238E27FC236}">
                <a16:creationId xmlns="" xmlns:a16="http://schemas.microsoft.com/office/drawing/2014/main" id="{00000000-0008-0000-0100-00009A020000}"/>
              </a:ext>
            </a:extLst>
          </xdr:cNvPr>
          <xdr:cNvGrpSpPr/>
        </xdr:nvGrpSpPr>
        <xdr:grpSpPr>
          <a:xfrm rot="16200000">
            <a:off x="13015926" y="65658510"/>
            <a:ext cx="917818" cy="3718658"/>
            <a:chOff x="8347390" y="9423438"/>
            <a:chExt cx="189169" cy="1143796"/>
          </a:xfrm>
        </xdr:grpSpPr>
        <xdr:grpSp>
          <xdr:nvGrpSpPr>
            <xdr:cNvPr id="667" name="Группа 666">
              <a:extLst>
                <a:ext uri="{FF2B5EF4-FFF2-40B4-BE49-F238E27FC236}">
                  <a16:creationId xmlns="" xmlns:a16="http://schemas.microsoft.com/office/drawing/2014/main" id="{00000000-0008-0000-0100-00009B020000}"/>
                </a:ext>
              </a:extLst>
            </xdr:cNvPr>
            <xdr:cNvGrpSpPr>
              <a:grpSpLocks noChangeAspect="1"/>
            </xdr:cNvGrpSpPr>
          </xdr:nvGrpSpPr>
          <xdr:grpSpPr>
            <a:xfrm rot="5400000">
              <a:off x="8123208" y="10153882"/>
              <a:ext cx="637534" cy="189169"/>
              <a:chOff x="12285492" y="36131123"/>
              <a:chExt cx="1434505" cy="476279"/>
            </a:xfrm>
          </xdr:grpSpPr>
          <xdr:pic>
            <xdr:nvPicPr>
              <xdr:cNvPr id="670" name="Рисунок 669">
                <a:extLst>
                  <a:ext uri="{FF2B5EF4-FFF2-40B4-BE49-F238E27FC236}">
                    <a16:creationId xmlns="" xmlns:a16="http://schemas.microsoft.com/office/drawing/2014/main" id="{00000000-0008-0000-0100-00009E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8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974702" y="36131123"/>
                <a:ext cx="745295" cy="473717"/>
              </a:xfrm>
              <a:prstGeom prst="rect">
                <a:avLst/>
              </a:prstGeom>
            </xdr:spPr>
          </xdr:pic>
          <xdr:pic>
            <xdr:nvPicPr>
              <xdr:cNvPr id="671" name="Рисунок 670">
                <a:extLst>
                  <a:ext uri="{FF2B5EF4-FFF2-40B4-BE49-F238E27FC236}">
                    <a16:creationId xmlns="" xmlns:a16="http://schemas.microsoft.com/office/drawing/2014/main" id="{00000000-0008-0000-0100-00009F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8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285492" y="36133683"/>
                <a:ext cx="738627" cy="473719"/>
              </a:xfrm>
              <a:prstGeom prst="rect">
                <a:avLst/>
              </a:prstGeom>
            </xdr:spPr>
          </xdr:pic>
        </xdr:grpSp>
        <xdr:pic>
          <xdr:nvPicPr>
            <xdr:cNvPr id="668" name="Рисунок 667">
              <a:extLst>
                <a:ext uri="{FF2B5EF4-FFF2-40B4-BE49-F238E27FC236}">
                  <a16:creationId xmlns="" xmlns:a16="http://schemas.microsoft.com/office/drawing/2014/main" id="{00000000-0008-0000-0100-00009C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 rot="5400000">
              <a:off x="8193409" y="9594236"/>
              <a:ext cx="488141" cy="146545"/>
            </a:xfrm>
            <a:prstGeom prst="rect">
              <a:avLst/>
            </a:prstGeom>
          </xdr:spPr>
        </xdr:pic>
      </xdr:grpSp>
      <xdr:pic>
        <xdr:nvPicPr>
          <xdr:cNvPr id="672" name="Рисунок 671">
            <a:extLst>
              <a:ext uri="{FF2B5EF4-FFF2-40B4-BE49-F238E27FC236}">
                <a16:creationId xmlns="" xmlns:a16="http://schemas.microsoft.com/office/drawing/2014/main" id="{00000000-0008-0000-0100-0000A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" r="2177"/>
          <a:stretch/>
        </xdr:blipFill>
        <xdr:spPr>
          <a:xfrm>
            <a:off x="15224126" y="67073803"/>
            <a:ext cx="962728" cy="92679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1305052</xdr:colOff>
      <xdr:row>72</xdr:row>
      <xdr:rowOff>47624</xdr:rowOff>
    </xdr:from>
    <xdr:to>
      <xdr:col>18</xdr:col>
      <xdr:colOff>31750</xdr:colOff>
      <xdr:row>72</xdr:row>
      <xdr:rowOff>587643</xdr:rowOff>
    </xdr:to>
    <xdr:grpSp>
      <xdr:nvGrpSpPr>
        <xdr:cNvPr id="669" name="Группа 668">
          <a:extLst>
            <a:ext uri="{FF2B5EF4-FFF2-40B4-BE49-F238E27FC236}">
              <a16:creationId xmlns="" xmlns:a16="http://schemas.microsoft.com/office/drawing/2014/main" id="{00000000-0008-0000-0100-00009D020000}"/>
            </a:ext>
          </a:extLst>
        </xdr:cNvPr>
        <xdr:cNvGrpSpPr>
          <a:grpSpLocks noChangeAspect="1"/>
        </xdr:cNvGrpSpPr>
      </xdr:nvGrpSpPr>
      <xdr:grpSpPr>
        <a:xfrm>
          <a:off x="11551231" y="30241874"/>
          <a:ext cx="4015340" cy="540019"/>
          <a:chOff x="3971927" y="598456"/>
          <a:chExt cx="4075076" cy="582645"/>
        </a:xfrm>
      </xdr:grpSpPr>
      <xdr:pic>
        <xdr:nvPicPr>
          <xdr:cNvPr id="673" name="Рисунок 672">
            <a:extLst>
              <a:ext uri="{FF2B5EF4-FFF2-40B4-BE49-F238E27FC236}">
                <a16:creationId xmlns="" xmlns:a16="http://schemas.microsoft.com/office/drawing/2014/main" id="{00000000-0008-0000-0100-0000A1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7"/>
          </a:xfrm>
          <a:prstGeom prst="rect">
            <a:avLst/>
          </a:prstGeom>
        </xdr:spPr>
      </xdr:pic>
      <xdr:pic>
        <xdr:nvPicPr>
          <xdr:cNvPr id="674" name="Рисунок 673">
            <a:extLst>
              <a:ext uri="{FF2B5EF4-FFF2-40B4-BE49-F238E27FC236}">
                <a16:creationId xmlns="" xmlns:a16="http://schemas.microsoft.com/office/drawing/2014/main" id="{00000000-0008-0000-0100-0000A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48" y="598457"/>
            <a:ext cx="619124" cy="563595"/>
          </a:xfrm>
          <a:prstGeom prst="rect">
            <a:avLst/>
          </a:prstGeom>
        </xdr:spPr>
      </xdr:pic>
      <xdr:pic>
        <xdr:nvPicPr>
          <xdr:cNvPr id="675" name="Рисунок 674">
            <a:extLst>
              <a:ext uri="{FF2B5EF4-FFF2-40B4-BE49-F238E27FC236}">
                <a16:creationId xmlns="" xmlns:a16="http://schemas.microsoft.com/office/drawing/2014/main" id="{00000000-0008-0000-0100-0000A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0" y="598459"/>
            <a:ext cx="619124" cy="563595"/>
          </a:xfrm>
          <a:prstGeom prst="rect">
            <a:avLst/>
          </a:prstGeom>
        </xdr:spPr>
      </xdr:pic>
      <xdr:pic>
        <xdr:nvPicPr>
          <xdr:cNvPr id="676" name="Рисунок 675">
            <a:extLst>
              <a:ext uri="{FF2B5EF4-FFF2-40B4-BE49-F238E27FC236}">
                <a16:creationId xmlns="" xmlns:a16="http://schemas.microsoft.com/office/drawing/2014/main" id="{00000000-0008-0000-0100-0000A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4" y="617506"/>
            <a:ext cx="619124" cy="563595"/>
          </a:xfrm>
          <a:prstGeom prst="rect">
            <a:avLst/>
          </a:prstGeom>
        </xdr:spPr>
      </xdr:pic>
      <xdr:pic>
        <xdr:nvPicPr>
          <xdr:cNvPr id="677" name="Рисунок 676">
            <a:extLst>
              <a:ext uri="{FF2B5EF4-FFF2-40B4-BE49-F238E27FC236}">
                <a16:creationId xmlns="" xmlns:a16="http://schemas.microsoft.com/office/drawing/2014/main" id="{00000000-0008-0000-0100-0000A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7"/>
          </a:xfrm>
          <a:prstGeom prst="rect">
            <a:avLst/>
          </a:prstGeom>
        </xdr:spPr>
      </xdr:pic>
      <xdr:pic>
        <xdr:nvPicPr>
          <xdr:cNvPr id="678" name="Рисунок 677">
            <a:extLst>
              <a:ext uri="{FF2B5EF4-FFF2-40B4-BE49-F238E27FC236}">
                <a16:creationId xmlns="" xmlns:a16="http://schemas.microsoft.com/office/drawing/2014/main" id="{00000000-0008-0000-0100-0000A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6"/>
            <a:ext cx="619124" cy="563596"/>
          </a:xfrm>
          <a:prstGeom prst="rect">
            <a:avLst/>
          </a:prstGeom>
        </xdr:spPr>
      </xdr:pic>
      <xdr:pic>
        <xdr:nvPicPr>
          <xdr:cNvPr id="679" name="Рисунок 678">
            <a:extLst>
              <a:ext uri="{FF2B5EF4-FFF2-40B4-BE49-F238E27FC236}">
                <a16:creationId xmlns="" xmlns:a16="http://schemas.microsoft.com/office/drawing/2014/main" id="{00000000-0008-0000-0100-0000A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27875" y="616105"/>
            <a:ext cx="619128" cy="563596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6350</xdr:colOff>
      <xdr:row>57</xdr:row>
      <xdr:rowOff>63508</xdr:rowOff>
    </xdr:from>
    <xdr:to>
      <xdr:col>18</xdr:col>
      <xdr:colOff>0</xdr:colOff>
      <xdr:row>57</xdr:row>
      <xdr:rowOff>753670</xdr:rowOff>
    </xdr:to>
    <xdr:grpSp>
      <xdr:nvGrpSpPr>
        <xdr:cNvPr id="193" name="Группа 192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GrpSpPr/>
      </xdr:nvGrpSpPr>
      <xdr:grpSpPr>
        <a:xfrm>
          <a:off x="9504136" y="24297829"/>
          <a:ext cx="6062435" cy="690162"/>
          <a:chOff x="7837715" y="35446606"/>
          <a:chExt cx="6267697" cy="721688"/>
        </a:xfrm>
      </xdr:grpSpPr>
      <xdr:pic>
        <xdr:nvPicPr>
          <xdr:cNvPr id="715" name="Рисунок 714">
            <a:extLst>
              <a:ext uri="{FF2B5EF4-FFF2-40B4-BE49-F238E27FC236}">
                <a16:creationId xmlns="" xmlns:a16="http://schemas.microsoft.com/office/drawing/2014/main" id="{00000000-0008-0000-0100-0000CB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436427" y="35610689"/>
            <a:ext cx="612000" cy="54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92" name="Группа 191">
            <a:extLst>
              <a:ext uri="{FF2B5EF4-FFF2-40B4-BE49-F238E27FC236}">
                <a16:creationId xmlns="" xmlns:a16="http://schemas.microsoft.com/office/drawing/2014/main" id="{00000000-0008-0000-0100-0000C0000000}"/>
              </a:ext>
            </a:extLst>
          </xdr:cNvPr>
          <xdr:cNvGrpSpPr/>
        </xdr:nvGrpSpPr>
        <xdr:grpSpPr>
          <a:xfrm>
            <a:off x="7837715" y="35446606"/>
            <a:ext cx="6267697" cy="721688"/>
            <a:chOff x="7579180" y="35501035"/>
            <a:chExt cx="6267697" cy="721688"/>
          </a:xfrm>
        </xdr:grpSpPr>
        <xdr:pic>
          <xdr:nvPicPr>
            <xdr:cNvPr id="716" name="Рисунок 715">
              <a:extLst>
                <a:ext uri="{FF2B5EF4-FFF2-40B4-BE49-F238E27FC236}">
                  <a16:creationId xmlns="" xmlns:a16="http://schemas.microsoft.com/office/drawing/2014/main" id="{00000000-0008-0000-0100-0000CC02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709075" y="35646723"/>
              <a:ext cx="564000" cy="5760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63" name="Группа 62">
              <a:extLst>
                <a:ext uri="{FF2B5EF4-FFF2-40B4-BE49-F238E27FC236}">
                  <a16:creationId xmlns="" xmlns:a16="http://schemas.microsoft.com/office/drawing/2014/main" id="{00000000-0008-0000-0100-00003F000000}"/>
                </a:ext>
              </a:extLst>
            </xdr:cNvPr>
            <xdr:cNvGrpSpPr/>
          </xdr:nvGrpSpPr>
          <xdr:grpSpPr>
            <a:xfrm>
              <a:off x="7579180" y="35501035"/>
              <a:ext cx="6267697" cy="713273"/>
              <a:chOff x="8817429" y="35528250"/>
              <a:chExt cx="6267697" cy="713273"/>
            </a:xfrm>
          </xdr:grpSpPr>
          <xdr:grpSp>
            <xdr:nvGrpSpPr>
              <xdr:cNvPr id="704" name="Группа 703">
                <a:extLst>
                  <a:ext uri="{FF2B5EF4-FFF2-40B4-BE49-F238E27FC236}">
                    <a16:creationId xmlns="" xmlns:a16="http://schemas.microsoft.com/office/drawing/2014/main" id="{00000000-0008-0000-0100-0000C0020000}"/>
                  </a:ext>
                </a:extLst>
              </xdr:cNvPr>
              <xdr:cNvGrpSpPr/>
            </xdr:nvGrpSpPr>
            <xdr:grpSpPr>
              <a:xfrm>
                <a:off x="8817429" y="35646180"/>
                <a:ext cx="6267697" cy="595343"/>
                <a:chOff x="8803821" y="23304501"/>
                <a:chExt cx="6267697" cy="595343"/>
              </a:xfrm>
            </xdr:grpSpPr>
            <xdr:grpSp>
              <xdr:nvGrpSpPr>
                <xdr:cNvPr id="705" name="Группа 704">
                  <a:extLst>
                    <a:ext uri="{FF2B5EF4-FFF2-40B4-BE49-F238E27FC236}">
                      <a16:creationId xmlns="" xmlns:a16="http://schemas.microsoft.com/office/drawing/2014/main" id="{00000000-0008-0000-0100-0000C1020000}"/>
                    </a:ext>
                  </a:extLst>
                </xdr:cNvPr>
                <xdr:cNvGrpSpPr/>
              </xdr:nvGrpSpPr>
              <xdr:grpSpPr>
                <a:xfrm>
                  <a:off x="8803821" y="23304501"/>
                  <a:ext cx="5137189" cy="595343"/>
                  <a:chOff x="7810500" y="23277287"/>
                  <a:chExt cx="5137189" cy="595343"/>
                </a:xfrm>
              </xdr:grpSpPr>
              <xdr:pic>
                <xdr:nvPicPr>
                  <xdr:cNvPr id="707" name="Рисунок 706">
                    <a:extLst>
                      <a:ext uri="{FF2B5EF4-FFF2-40B4-BE49-F238E27FC236}">
                        <a16:creationId xmlns="" xmlns:a16="http://schemas.microsoft.com/office/drawing/2014/main" id="{00000000-0008-0000-0100-0000C3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28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7810500" y="23309036"/>
                    <a:ext cx="61961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08" name="Рисунок 707">
                    <a:extLst>
                      <a:ext uri="{FF2B5EF4-FFF2-40B4-BE49-F238E27FC236}">
                        <a16:creationId xmlns="" xmlns:a16="http://schemas.microsoft.com/office/drawing/2014/main" id="{00000000-0008-0000-0100-0000C4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93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3505"/>
                  <a:stretch/>
                </xdr:blipFill>
                <xdr:spPr>
                  <a:xfrm>
                    <a:off x="9484179" y="23281823"/>
                    <a:ext cx="619615" cy="563595"/>
                  </a:xfrm>
                  <a:prstGeom prst="rect">
                    <a:avLst/>
                  </a:prstGeom>
                </xdr:spPr>
              </xdr:pic>
              <xdr:pic>
                <xdr:nvPicPr>
                  <xdr:cNvPr id="709" name="Рисунок 708">
                    <a:extLst>
                      <a:ext uri="{FF2B5EF4-FFF2-40B4-BE49-F238E27FC236}">
                        <a16:creationId xmlns="" xmlns:a16="http://schemas.microsoft.com/office/drawing/2014/main" id="{00000000-0008-0000-0100-0000C5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94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0082893" y="23281822"/>
                    <a:ext cx="618634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0" name="Рисунок 709">
                    <a:extLst>
                      <a:ext uri="{FF2B5EF4-FFF2-40B4-BE49-F238E27FC236}">
                        <a16:creationId xmlns="" xmlns:a16="http://schemas.microsoft.com/office/drawing/2014/main" id="{00000000-0008-0000-0100-0000C6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95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1212287" y="23281822"/>
                    <a:ext cx="618017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1" name="Рисунок 710">
                    <a:extLst>
                      <a:ext uri="{FF2B5EF4-FFF2-40B4-BE49-F238E27FC236}">
                        <a16:creationId xmlns="" xmlns:a16="http://schemas.microsoft.com/office/drawing/2014/main" id="{00000000-0008-0000-0100-0000C7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96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0627180" y="23295430"/>
                    <a:ext cx="61797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2" name="Рисунок 711">
                    <a:extLst>
                      <a:ext uri="{FF2B5EF4-FFF2-40B4-BE49-F238E27FC236}">
                        <a16:creationId xmlns="" xmlns:a16="http://schemas.microsoft.com/office/drawing/2014/main" id="{00000000-0008-0000-0100-0000C8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97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2027"/>
                  <a:stretch/>
                </xdr:blipFill>
                <xdr:spPr>
                  <a:xfrm>
                    <a:off x="11756573" y="23277287"/>
                    <a:ext cx="619615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713" name="Рисунок 712">
                    <a:extLst>
                      <a:ext uri="{FF2B5EF4-FFF2-40B4-BE49-F238E27FC236}">
                        <a16:creationId xmlns="" xmlns:a16="http://schemas.microsoft.com/office/drawing/2014/main" id="{00000000-0008-0000-0100-0000C9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98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1722"/>
                  <a:stretch/>
                </xdr:blipFill>
                <xdr:spPr>
                  <a:xfrm>
                    <a:off x="12328074" y="23295430"/>
                    <a:ext cx="619615" cy="563594"/>
                  </a:xfrm>
                  <a:prstGeom prst="rect">
                    <a:avLst/>
                  </a:prstGeom>
                </xdr:spPr>
              </xdr:pic>
            </xdr:grpSp>
            <xdr:pic>
              <xdr:nvPicPr>
                <xdr:cNvPr id="706" name="Рисунок 705">
                  <a:extLst>
                    <a:ext uri="{FF2B5EF4-FFF2-40B4-BE49-F238E27FC236}">
                      <a16:creationId xmlns="" xmlns:a16="http://schemas.microsoft.com/office/drawing/2014/main" id="{00000000-0008-0000-0100-0000C202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99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r="-4904"/>
                <a:stretch/>
              </xdr:blipFill>
              <xdr:spPr>
                <a:xfrm>
                  <a:off x="14453501" y="23333258"/>
                  <a:ext cx="618017" cy="563594"/>
                </a:xfrm>
                <a:prstGeom prst="rect">
                  <a:avLst/>
                </a:prstGeom>
              </xdr:spPr>
            </xdr:pic>
          </xdr:grpSp>
          <xdr:pic>
            <xdr:nvPicPr>
              <xdr:cNvPr id="714" name="Рисунок 713">
                <a:extLst>
                  <a:ext uri="{FF2B5EF4-FFF2-40B4-BE49-F238E27FC236}">
                    <a16:creationId xmlns="" xmlns:a16="http://schemas.microsoft.com/office/drawing/2014/main" id="{00000000-0008-0000-0100-0000CA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0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9919608" y="35528250"/>
                <a:ext cx="617608" cy="695326"/>
              </a:xfrm>
              <a:prstGeom prst="rect">
                <a:avLst/>
              </a:prstGeom>
            </xdr:spPr>
          </xdr:pic>
        </xdr:grpSp>
      </xdr:grpSp>
    </xdr:grpSp>
    <xdr:clientData/>
  </xdr:twoCellAnchor>
  <xdr:twoCellAnchor>
    <xdr:from>
      <xdr:col>1</xdr:col>
      <xdr:colOff>199571</xdr:colOff>
      <xdr:row>57</xdr:row>
      <xdr:rowOff>158744</xdr:rowOff>
    </xdr:from>
    <xdr:to>
      <xdr:col>1</xdr:col>
      <xdr:colOff>1271414</xdr:colOff>
      <xdr:row>57</xdr:row>
      <xdr:rowOff>412234</xdr:rowOff>
    </xdr:to>
    <xdr:pic>
      <xdr:nvPicPr>
        <xdr:cNvPr id="698" name="Рисунок 697">
          <a:extLst>
            <a:ext uri="{FF2B5EF4-FFF2-40B4-BE49-F238E27FC236}">
              <a16:creationId xmlns=""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22415494"/>
          <a:ext cx="1071843" cy="253490"/>
        </a:xfrm>
        <a:prstGeom prst="rect">
          <a:avLst/>
        </a:prstGeom>
      </xdr:spPr>
    </xdr:pic>
    <xdr:clientData/>
  </xdr:twoCellAnchor>
  <xdr:twoCellAnchor>
    <xdr:from>
      <xdr:col>1</xdr:col>
      <xdr:colOff>365128</xdr:colOff>
      <xdr:row>57</xdr:row>
      <xdr:rowOff>698303</xdr:rowOff>
    </xdr:from>
    <xdr:to>
      <xdr:col>1</xdr:col>
      <xdr:colOff>1127126</xdr:colOff>
      <xdr:row>61</xdr:row>
      <xdr:rowOff>253033</xdr:rowOff>
    </xdr:to>
    <xdr:pic>
      <xdr:nvPicPr>
        <xdr:cNvPr id="700" name="Рисунок 699">
          <a:extLst>
            <a:ext uri="{FF2B5EF4-FFF2-40B4-BE49-F238E27FC236}">
              <a16:creationId xmlns="" xmlns:a16="http://schemas.microsoft.com/office/drawing/2014/main" id="{00000000-0008-0000-0100-0000BC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207" t="6436" r="18017" b="4950"/>
        <a:stretch/>
      </xdr:blipFill>
      <xdr:spPr bwMode="auto">
        <a:xfrm>
          <a:off x="365128" y="22955053"/>
          <a:ext cx="761998" cy="1713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1547586</xdr:colOff>
      <xdr:row>57</xdr:row>
      <xdr:rowOff>106685</xdr:rowOff>
    </xdr:from>
    <xdr:to>
      <xdr:col>2</xdr:col>
      <xdr:colOff>2182586</xdr:colOff>
      <xdr:row>57</xdr:row>
      <xdr:rowOff>772193</xdr:rowOff>
    </xdr:to>
    <xdr:grpSp>
      <xdr:nvGrpSpPr>
        <xdr:cNvPr id="717" name="Группа 716">
          <a:extLst>
            <a:ext uri="{FF2B5EF4-FFF2-40B4-BE49-F238E27FC236}">
              <a16:creationId xmlns="" xmlns:a16="http://schemas.microsoft.com/office/drawing/2014/main" id="{00000000-0008-0000-0100-0000CD020000}"/>
            </a:ext>
          </a:extLst>
        </xdr:cNvPr>
        <xdr:cNvGrpSpPr/>
      </xdr:nvGrpSpPr>
      <xdr:grpSpPr>
        <a:xfrm>
          <a:off x="3057979" y="24341006"/>
          <a:ext cx="635000" cy="665508"/>
          <a:chOff x="6302375" y="2206625"/>
          <a:chExt cx="635000" cy="635000"/>
        </a:xfrm>
      </xdr:grpSpPr>
      <xdr:sp macro="" textlink="">
        <xdr:nvSpPr>
          <xdr:cNvPr id="718" name="Овал 717">
            <a:extLst>
              <a:ext uri="{FF2B5EF4-FFF2-40B4-BE49-F238E27FC236}">
                <a16:creationId xmlns="" xmlns:a16="http://schemas.microsoft.com/office/drawing/2014/main" id="{00000000-0008-0000-0100-0000CE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19" name="TextBox 718">
            <a:extLst>
              <a:ext uri="{FF2B5EF4-FFF2-40B4-BE49-F238E27FC236}">
                <a16:creationId xmlns="" xmlns:a16="http://schemas.microsoft.com/office/drawing/2014/main" id="{00000000-0008-0000-0100-0000CF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282620</xdr:colOff>
      <xdr:row>64</xdr:row>
      <xdr:rowOff>63500</xdr:rowOff>
    </xdr:from>
    <xdr:to>
      <xdr:col>1</xdr:col>
      <xdr:colOff>1469571</xdr:colOff>
      <xdr:row>70</xdr:row>
      <xdr:rowOff>43090</xdr:rowOff>
    </xdr:to>
    <xdr:grpSp>
      <xdr:nvGrpSpPr>
        <xdr:cNvPr id="62" name="Группа 61"/>
        <xdr:cNvGrpSpPr/>
      </xdr:nvGrpSpPr>
      <xdr:grpSpPr>
        <a:xfrm>
          <a:off x="282620" y="27781250"/>
          <a:ext cx="1186951" cy="1979840"/>
          <a:chOff x="298495" y="25447625"/>
          <a:chExt cx="1186951" cy="1979840"/>
        </a:xfrm>
      </xdr:grpSpPr>
      <xdr:pic>
        <xdr:nvPicPr>
          <xdr:cNvPr id="35" name="Рисунок 34">
            <a:extLst>
              <a:ext uri="{FF2B5EF4-FFF2-40B4-BE49-F238E27FC236}">
                <a16:creationId xmlns="" xmlns:a16="http://schemas.microsoft.com/office/drawing/2014/main" id="{00000000-0008-0000-01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495" y="25447625"/>
            <a:ext cx="860380" cy="1696862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="" xmlns:a16="http://schemas.microsoft.com/office/drawing/2014/main" id="{00000000-0008-0000-0100-00002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/>
          <a:stretch/>
        </xdr:blipFill>
        <xdr:spPr>
          <a:xfrm>
            <a:off x="958531" y="26799268"/>
            <a:ext cx="526915" cy="628197"/>
          </a:xfrm>
          <a:prstGeom prst="rect">
            <a:avLst/>
          </a:prstGeom>
        </xdr:spPr>
      </xdr:pic>
    </xdr:grpSp>
    <xdr:clientData/>
  </xdr:twoCellAnchor>
  <xdr:oneCellAnchor>
    <xdr:from>
      <xdr:col>28</xdr:col>
      <xdr:colOff>0</xdr:colOff>
      <xdr:row>167</xdr:row>
      <xdr:rowOff>0</xdr:rowOff>
    </xdr:from>
    <xdr:ext cx="304800" cy="304799"/>
    <xdr:sp macro="" textlink="">
      <xdr:nvSpPr>
        <xdr:cNvPr id="658" name="AutoShape 2" descr="https://www.shareicon.net/data/2015/12/23/691685_arrows_512x512.png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6113125" y="683260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28</xdr:col>
      <xdr:colOff>0</xdr:colOff>
      <xdr:row>167</xdr:row>
      <xdr:rowOff>0</xdr:rowOff>
    </xdr:from>
    <xdr:ext cx="304800" cy="304800"/>
    <xdr:sp macro="" textlink="">
      <xdr:nvSpPr>
        <xdr:cNvPr id="659" name="AutoShape 3" descr="https://www.shareicon.net/data/2015/12/23/691685_arrows_512x512.png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16113125" y="6810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212725</xdr:colOff>
      <xdr:row>206</xdr:row>
      <xdr:rowOff>165098</xdr:rowOff>
    </xdr:from>
    <xdr:ext cx="1071843" cy="243079"/>
    <xdr:pic>
      <xdr:nvPicPr>
        <xdr:cNvPr id="663" name="Рисунок 662">
          <a:extLst>
            <a:ext uri="{FF2B5EF4-FFF2-40B4-BE49-F238E27FC236}">
              <a16:creationId xmlns=""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61585473"/>
          <a:ext cx="1071843" cy="243079"/>
        </a:xfrm>
        <a:prstGeom prst="rect">
          <a:avLst/>
        </a:prstGeom>
      </xdr:spPr>
    </xdr:pic>
    <xdr:clientData/>
  </xdr:oneCellAnchor>
  <xdr:twoCellAnchor>
    <xdr:from>
      <xdr:col>10</xdr:col>
      <xdr:colOff>444499</xdr:colOff>
      <xdr:row>205</xdr:row>
      <xdr:rowOff>212725</xdr:rowOff>
    </xdr:from>
    <xdr:to>
      <xdr:col>17</xdr:col>
      <xdr:colOff>1037168</xdr:colOff>
      <xdr:row>206</xdr:row>
      <xdr:rowOff>657226</xdr:rowOff>
    </xdr:to>
    <xdr:grpSp>
      <xdr:nvGrpSpPr>
        <xdr:cNvPr id="197" name="Группа 196"/>
        <xdr:cNvGrpSpPr/>
      </xdr:nvGrpSpPr>
      <xdr:grpSpPr>
        <a:xfrm>
          <a:off x="9289142" y="85788046"/>
          <a:ext cx="6253240" cy="689430"/>
          <a:chOff x="7866203" y="64914895"/>
          <a:chExt cx="6174200" cy="682626"/>
        </a:xfrm>
      </xdr:grpSpPr>
      <xdr:pic>
        <xdr:nvPicPr>
          <xdr:cNvPr id="742" name="Рисунок 741"/>
          <xdr:cNvPicPr>
            <a:picLocks noChangeAspect="1" noChangeArrowheads="1"/>
          </xdr:cNvPicPr>
        </xdr:nvPicPr>
        <xdr:blipFill>
          <a:blip xmlns:r="http://schemas.openxmlformats.org/officeDocument/2006/relationships" r:embed="rId10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022775" y="65055856"/>
            <a:ext cx="536862" cy="5177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722" name="Группа 721">
            <a:extLst>
              <a:ext uri="{FF2B5EF4-FFF2-40B4-BE49-F238E27FC236}">
                <a16:creationId xmlns="" xmlns:a16="http://schemas.microsoft.com/office/drawing/2014/main" id="{00000000-0008-0000-0100-000035000000}"/>
              </a:ext>
            </a:extLst>
          </xdr:cNvPr>
          <xdr:cNvGrpSpPr/>
        </xdr:nvGrpSpPr>
        <xdr:grpSpPr>
          <a:xfrm>
            <a:off x="7866203" y="64914895"/>
            <a:ext cx="6174200" cy="682626"/>
            <a:chOff x="8325467" y="56784875"/>
            <a:chExt cx="6177314" cy="752476"/>
          </a:xfrm>
        </xdr:grpSpPr>
        <xdr:grpSp>
          <xdr:nvGrpSpPr>
            <xdr:cNvPr id="723" name="Группа 722">
              <a:extLst>
                <a:ext uri="{FF2B5EF4-FFF2-40B4-BE49-F238E27FC236}">
                  <a16:creationId xmlns="" xmlns:a16="http://schemas.microsoft.com/office/drawing/2014/main" id="{00000000-0008-0000-0100-0000F701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8325467" y="56784875"/>
              <a:ext cx="6177314" cy="752476"/>
              <a:chOff x="3380805" y="8315325"/>
              <a:chExt cx="6192518" cy="752476"/>
            </a:xfrm>
          </xdr:grpSpPr>
          <xdr:pic>
            <xdr:nvPicPr>
              <xdr:cNvPr id="725" name="Рисунок 724">
                <a:extLst>
                  <a:ext uri="{FF2B5EF4-FFF2-40B4-BE49-F238E27FC236}">
                    <a16:creationId xmlns="" xmlns:a16="http://schemas.microsoft.com/office/drawing/2014/main" id="{00000000-0008-0000-0100-0000F8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3380805" y="8466107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26" name="Рисунок 725">
                <a:extLst>
                  <a:ext uri="{FF2B5EF4-FFF2-40B4-BE49-F238E27FC236}">
                    <a16:creationId xmlns="" xmlns:a16="http://schemas.microsoft.com/office/drawing/2014/main" id="{00000000-0008-0000-0100-0000F9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0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3961835" y="8315325"/>
                <a:ext cx="619124" cy="752476"/>
              </a:xfrm>
              <a:prstGeom prst="rect">
                <a:avLst/>
              </a:prstGeom>
            </xdr:spPr>
          </xdr:pic>
          <xdr:pic>
            <xdr:nvPicPr>
              <xdr:cNvPr id="727" name="Рисунок 726">
                <a:extLst>
                  <a:ext uri="{FF2B5EF4-FFF2-40B4-BE49-F238E27FC236}">
                    <a16:creationId xmlns="" xmlns:a16="http://schemas.microsoft.com/office/drawing/2014/main" id="{00000000-0008-0000-0100-0000FA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22"/>
              <a:stretch/>
            </xdr:blipFill>
            <xdr:spPr>
              <a:xfrm>
                <a:off x="5019677" y="8456582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28" name="Рисунок 727">
                <a:extLst>
                  <a:ext uri="{FF2B5EF4-FFF2-40B4-BE49-F238E27FC236}">
                    <a16:creationId xmlns="" xmlns:a16="http://schemas.microsoft.com/office/drawing/2014/main" id="{00000000-0008-0000-0100-0000FB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5600702" y="8456582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29" name="Рисунок 728">
                <a:extLst>
                  <a:ext uri="{FF2B5EF4-FFF2-40B4-BE49-F238E27FC236}">
                    <a16:creationId xmlns="" xmlns:a16="http://schemas.microsoft.com/office/drawing/2014/main" id="{00000000-0008-0000-0100-0000FC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181727" y="8456582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30" name="Рисунок 729">
                <a:extLst>
                  <a:ext uri="{FF2B5EF4-FFF2-40B4-BE49-F238E27FC236}">
                    <a16:creationId xmlns="" xmlns:a16="http://schemas.microsoft.com/office/drawing/2014/main" id="{00000000-0008-0000-0100-0000FD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2027"/>
              <a:stretch/>
            </xdr:blipFill>
            <xdr:spPr>
              <a:xfrm>
                <a:off x="7296152" y="8456582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31" name="Рисунок 730">
                <a:extLst>
                  <a:ext uri="{FF2B5EF4-FFF2-40B4-BE49-F238E27FC236}">
                    <a16:creationId xmlns="" xmlns:a16="http://schemas.microsoft.com/office/drawing/2014/main" id="{00000000-0008-0000-0100-0000FE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7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3236"/>
              <a:stretch/>
            </xdr:blipFill>
            <xdr:spPr>
              <a:xfrm>
                <a:off x="8421504" y="8447057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32" name="Рисунок 731">
                <a:extLst>
                  <a:ext uri="{FF2B5EF4-FFF2-40B4-BE49-F238E27FC236}">
                    <a16:creationId xmlns="" xmlns:a16="http://schemas.microsoft.com/office/drawing/2014/main" id="{00000000-0008-0000-0100-0000FF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6743702" y="8458200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733" name="Рисунок 732">
                <a:extLst>
                  <a:ext uri="{FF2B5EF4-FFF2-40B4-BE49-F238E27FC236}">
                    <a16:creationId xmlns="" xmlns:a16="http://schemas.microsoft.com/office/drawing/2014/main" id="{00000000-0008-0000-0100-000000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0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6269"/>
              <a:stretch/>
            </xdr:blipFill>
            <xdr:spPr>
              <a:xfrm>
                <a:off x="8993011" y="8456582"/>
                <a:ext cx="580312" cy="563594"/>
              </a:xfrm>
              <a:prstGeom prst="rect">
                <a:avLst/>
              </a:prstGeom>
            </xdr:spPr>
          </xdr:pic>
        </xdr:grpSp>
        <xdr:pic>
          <xdr:nvPicPr>
            <xdr:cNvPr id="724" name="Рисунок 723">
              <a:extLst>
                <a:ext uri="{FF2B5EF4-FFF2-40B4-BE49-F238E27FC236}">
                  <a16:creationId xmlns="" xmlns:a16="http://schemas.microsoft.com/office/drawing/2014/main" id="{00000000-0008-0000-0100-0000A0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14300" y="56946800"/>
              <a:ext cx="549274" cy="519642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142875</xdr:colOff>
      <xdr:row>206</xdr:row>
      <xdr:rowOff>695309</xdr:rowOff>
    </xdr:from>
    <xdr:to>
      <xdr:col>1</xdr:col>
      <xdr:colOff>1358276</xdr:colOff>
      <xdr:row>210</xdr:row>
      <xdr:rowOff>158750</xdr:rowOff>
    </xdr:to>
    <xdr:pic>
      <xdr:nvPicPr>
        <xdr:cNvPr id="689" name="Рисунок 688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66814684"/>
          <a:ext cx="1215401" cy="1384316"/>
        </a:xfrm>
        <a:prstGeom prst="rect">
          <a:avLst/>
        </a:prstGeom>
      </xdr:spPr>
    </xdr:pic>
    <xdr:clientData/>
  </xdr:twoCellAnchor>
  <xdr:oneCellAnchor>
    <xdr:from>
      <xdr:col>1</xdr:col>
      <xdr:colOff>178593</xdr:colOff>
      <xdr:row>134</xdr:row>
      <xdr:rowOff>79374</xdr:rowOff>
    </xdr:from>
    <xdr:ext cx="1071843" cy="243079"/>
    <xdr:pic>
      <xdr:nvPicPr>
        <xdr:cNvPr id="646" name="Рисунок 645">
          <a:extLst>
            <a:ext uri="{FF2B5EF4-FFF2-40B4-BE49-F238E27FC236}">
              <a16:creationId xmlns="" xmlns:a16="http://schemas.microsoft.com/office/drawing/2014/main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68" y="44354749"/>
          <a:ext cx="1071843" cy="243079"/>
        </a:xfrm>
        <a:prstGeom prst="rect">
          <a:avLst/>
        </a:prstGeom>
      </xdr:spPr>
    </xdr:pic>
    <xdr:clientData/>
  </xdr:oneCellAnchor>
  <xdr:twoCellAnchor>
    <xdr:from>
      <xdr:col>0</xdr:col>
      <xdr:colOff>15874</xdr:colOff>
      <xdr:row>134</xdr:row>
      <xdr:rowOff>444500</xdr:rowOff>
    </xdr:from>
    <xdr:to>
      <xdr:col>1</xdr:col>
      <xdr:colOff>1174751</xdr:colOff>
      <xdr:row>138</xdr:row>
      <xdr:rowOff>40572</xdr:rowOff>
    </xdr:to>
    <xdr:grpSp>
      <xdr:nvGrpSpPr>
        <xdr:cNvPr id="203" name="Группа 202"/>
        <xdr:cNvGrpSpPr/>
      </xdr:nvGrpSpPr>
      <xdr:grpSpPr>
        <a:xfrm>
          <a:off x="0" y="56097714"/>
          <a:ext cx="1174751" cy="1841251"/>
          <a:chOff x="31749" y="44719875"/>
          <a:chExt cx="1158877" cy="1850322"/>
        </a:xfrm>
      </xdr:grpSpPr>
      <xdr:grpSp>
        <xdr:nvGrpSpPr>
          <xdr:cNvPr id="721" name="Группа 720"/>
          <xdr:cNvGrpSpPr/>
        </xdr:nvGrpSpPr>
        <xdr:grpSpPr>
          <a:xfrm>
            <a:off x="206374" y="44719875"/>
            <a:ext cx="984252" cy="1841500"/>
            <a:chOff x="6167457" y="16096440"/>
            <a:chExt cx="776490" cy="1694716"/>
          </a:xfrm>
        </xdr:grpSpPr>
        <xdr:pic>
          <xdr:nvPicPr>
            <xdr:cNvPr id="734" name="Рисунок 73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67457" y="16096440"/>
              <a:ext cx="776490" cy="1694716"/>
            </a:xfrm>
            <a:prstGeom prst="rect">
              <a:avLst/>
            </a:prstGeom>
          </xdr:spPr>
        </xdr:pic>
        <xdr:pic>
          <xdr:nvPicPr>
            <xdr:cNvPr id="735" name="Рисунок 73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28951" y="16839389"/>
              <a:ext cx="188221" cy="87085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736" name="Рисунок 735">
            <a:extLst>
              <a:ext uri="{FF2B5EF4-FFF2-40B4-BE49-F238E27FC236}">
                <a16:creationId xmlns="" xmlns:a16="http://schemas.microsoft.com/office/drawing/2014/main" id="{00000000-0008-0000-0100-00006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1749" y="45751750"/>
            <a:ext cx="635001" cy="818447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927098</xdr:colOff>
      <xdr:row>134</xdr:row>
      <xdr:rowOff>199160</xdr:rowOff>
    </xdr:from>
    <xdr:to>
      <xdr:col>10</xdr:col>
      <xdr:colOff>522431</xdr:colOff>
      <xdr:row>134</xdr:row>
      <xdr:rowOff>762152</xdr:rowOff>
    </xdr:to>
    <xdr:pic>
      <xdr:nvPicPr>
        <xdr:cNvPr id="519" name="Рисунок 518" descr="https://store.elari.net/promo/smartbot/img/orig.png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3848" y="50792785"/>
          <a:ext cx="1500333" cy="56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11</xdr:row>
      <xdr:rowOff>0</xdr:rowOff>
    </xdr:from>
    <xdr:to>
      <xdr:col>29</xdr:col>
      <xdr:colOff>304800</xdr:colOff>
      <xdr:row>11</xdr:row>
      <xdr:rowOff>304800</xdr:rowOff>
    </xdr:to>
    <xdr:sp macro="" textlink="">
      <xdr:nvSpPr>
        <xdr:cNvPr id="2049" name="AutoShape 1" descr="кнопка меню блока, в, круговой, значок в Metrize Icons"/>
        <xdr:cNvSpPr>
          <a:spLocks noChangeAspect="1" noChangeArrowheads="1"/>
        </xdr:cNvSpPr>
      </xdr:nvSpPr>
      <xdr:spPr bwMode="auto">
        <a:xfrm>
          <a:off x="1894522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11</xdr:row>
      <xdr:rowOff>0</xdr:rowOff>
    </xdr:from>
    <xdr:to>
      <xdr:col>29</xdr:col>
      <xdr:colOff>304800</xdr:colOff>
      <xdr:row>11</xdr:row>
      <xdr:rowOff>304800</xdr:rowOff>
    </xdr:to>
    <xdr:sp macro="" textlink="">
      <xdr:nvSpPr>
        <xdr:cNvPr id="210" name="AutoShape 2" descr="кнопка меню, квадрат, значок в BigMug Line icons"/>
        <xdr:cNvSpPr>
          <a:spLocks noChangeAspect="1" noChangeArrowheads="1"/>
        </xdr:cNvSpPr>
      </xdr:nvSpPr>
      <xdr:spPr bwMode="auto">
        <a:xfrm>
          <a:off x="2083117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523875</xdr:colOff>
      <xdr:row>2</xdr:row>
      <xdr:rowOff>26823</xdr:rowOff>
    </xdr:from>
    <xdr:to>
      <xdr:col>8</xdr:col>
      <xdr:colOff>889001</xdr:colOff>
      <xdr:row>3</xdr:row>
      <xdr:rowOff>16</xdr:rowOff>
    </xdr:to>
    <xdr:pic>
      <xdr:nvPicPr>
        <xdr:cNvPr id="573" name="Рисунок 572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270750" y="963448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730250</xdr:colOff>
      <xdr:row>0</xdr:row>
      <xdr:rowOff>127000</xdr:rowOff>
    </xdr:from>
    <xdr:to>
      <xdr:col>27</xdr:col>
      <xdr:colOff>683524</xdr:colOff>
      <xdr:row>0</xdr:row>
      <xdr:rowOff>501624</xdr:rowOff>
    </xdr:to>
    <xdr:sp macro="" textlink="">
      <xdr:nvSpPr>
        <xdr:cNvPr id="578" name="Прямоугольник 577">
          <a:hlinkClick xmlns:r="http://schemas.openxmlformats.org/officeDocument/2006/relationships" r:id="rId111"/>
        </xdr:cNvPr>
        <xdr:cNvSpPr/>
      </xdr:nvSpPr>
      <xdr:spPr>
        <a:xfrm>
          <a:off x="14700250" y="127000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22</xdr:col>
      <xdr:colOff>174610</xdr:colOff>
      <xdr:row>0</xdr:row>
      <xdr:rowOff>31765</xdr:rowOff>
    </xdr:from>
    <xdr:to>
      <xdr:col>22</xdr:col>
      <xdr:colOff>661590</xdr:colOff>
      <xdr:row>1</xdr:row>
      <xdr:rowOff>90090</xdr:rowOff>
    </xdr:to>
    <xdr:pic>
      <xdr:nvPicPr>
        <xdr:cNvPr id="577" name="Рисунок 576" descr="Youtube – Бесплатные иконки: социальные медиа">
          <a:hlinkClick xmlns:r="http://schemas.openxmlformats.org/officeDocument/2006/relationships" r:id="rId111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081125" y="95250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200086</xdr:colOff>
      <xdr:row>25</xdr:row>
      <xdr:rowOff>287903</xdr:rowOff>
    </xdr:from>
    <xdr:ext cx="1071843" cy="243079"/>
    <xdr:pic>
      <xdr:nvPicPr>
        <xdr:cNvPr id="576" name="Рисунок 575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23354278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1073150</xdr:colOff>
      <xdr:row>25</xdr:row>
      <xdr:rowOff>98425</xdr:rowOff>
    </xdr:from>
    <xdr:to>
      <xdr:col>2</xdr:col>
      <xdr:colOff>1708150</xdr:colOff>
      <xdr:row>25</xdr:row>
      <xdr:rowOff>730250</xdr:rowOff>
    </xdr:to>
    <xdr:grpSp>
      <xdr:nvGrpSpPr>
        <xdr:cNvPr id="442" name="Группа 441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583543" y="10861675"/>
          <a:ext cx="635000" cy="631825"/>
          <a:chOff x="6302375" y="2206625"/>
          <a:chExt cx="635000" cy="635000"/>
        </a:xfrm>
      </xdr:grpSpPr>
      <xdr:sp macro="" textlink="">
        <xdr:nvSpPr>
          <xdr:cNvPr id="443" name="Овал 442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44" name="TextBox 443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8</xdr:col>
      <xdr:colOff>666749</xdr:colOff>
      <xdr:row>25</xdr:row>
      <xdr:rowOff>111125</xdr:rowOff>
    </xdr:from>
    <xdr:to>
      <xdr:col>17</xdr:col>
      <xdr:colOff>1047750</xdr:colOff>
      <xdr:row>25</xdr:row>
      <xdr:rowOff>722344</xdr:rowOff>
    </xdr:to>
    <xdr:grpSp>
      <xdr:nvGrpSpPr>
        <xdr:cNvPr id="216" name="Группа 215"/>
        <xdr:cNvGrpSpPr/>
      </xdr:nvGrpSpPr>
      <xdr:grpSpPr>
        <a:xfrm>
          <a:off x="7701642" y="10874375"/>
          <a:ext cx="7851322" cy="611219"/>
          <a:chOff x="8223245" y="21447125"/>
          <a:chExt cx="8493101" cy="611219"/>
        </a:xfrm>
      </xdr:grpSpPr>
      <xdr:pic>
        <xdr:nvPicPr>
          <xdr:cNvPr id="794" name="Рисунок 793">
            <a:extLst>
              <a:ext uri="{FF2B5EF4-FFF2-40B4-BE49-F238E27FC236}">
                <a16:creationId xmlns="" xmlns:a16="http://schemas.microsoft.com/office/drawing/2014/main" id="{00000000-0008-0000-01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541625" y="21463000"/>
            <a:ext cx="619124" cy="563594"/>
          </a:xfrm>
          <a:prstGeom prst="rect">
            <a:avLst/>
          </a:prstGeom>
        </xdr:spPr>
      </xdr:pic>
      <xdr:pic>
        <xdr:nvPicPr>
          <xdr:cNvPr id="796" name="Рисунок 795">
            <a:extLst>
              <a:ext uri="{FF2B5EF4-FFF2-40B4-BE49-F238E27FC236}">
                <a16:creationId xmlns="" xmlns:a16="http://schemas.microsoft.com/office/drawing/2014/main" id="{00000000-0008-0000-01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3319125" y="21463000"/>
            <a:ext cx="619124" cy="563594"/>
          </a:xfrm>
          <a:prstGeom prst="rect">
            <a:avLst/>
          </a:prstGeom>
        </xdr:spPr>
      </xdr:pic>
      <xdr:pic>
        <xdr:nvPicPr>
          <xdr:cNvPr id="798" name="Рисунок 797">
            <a:extLst>
              <a:ext uri="{FF2B5EF4-FFF2-40B4-BE49-F238E27FC236}">
                <a16:creationId xmlns="" xmlns:a16="http://schemas.microsoft.com/office/drawing/2014/main" id="{00000000-0008-0000-0100-0000A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890625" y="21494750"/>
            <a:ext cx="618144" cy="563594"/>
          </a:xfrm>
          <a:prstGeom prst="rect">
            <a:avLst/>
          </a:prstGeom>
        </xdr:spPr>
      </xdr:pic>
      <xdr:pic>
        <xdr:nvPicPr>
          <xdr:cNvPr id="799" name="Рисунок 798">
            <a:extLst>
              <a:ext uri="{FF2B5EF4-FFF2-40B4-BE49-F238E27FC236}">
                <a16:creationId xmlns="" xmlns:a16="http://schemas.microsoft.com/office/drawing/2014/main" id="{00000000-0008-0000-0100-0000CC02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92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478000" y="21478875"/>
            <a:ext cx="576000" cy="55083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0" name="Рисунок 799">
            <a:extLst>
              <a:ext uri="{FF2B5EF4-FFF2-40B4-BE49-F238E27FC236}">
                <a16:creationId xmlns="" xmlns:a16="http://schemas.microsoft.com/office/drawing/2014/main" id="{00000000-0008-0000-04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017750" y="21463000"/>
            <a:ext cx="571500" cy="558801"/>
          </a:xfrm>
          <a:prstGeom prst="rect">
            <a:avLst/>
          </a:prstGeom>
        </xdr:spPr>
      </xdr:pic>
      <xdr:grpSp>
        <xdr:nvGrpSpPr>
          <xdr:cNvPr id="215" name="Группа 214"/>
          <xdr:cNvGrpSpPr/>
        </xdr:nvGrpSpPr>
        <xdr:grpSpPr>
          <a:xfrm>
            <a:off x="8223245" y="21447125"/>
            <a:ext cx="8493101" cy="588994"/>
            <a:chOff x="8223245" y="21447125"/>
            <a:chExt cx="8493103" cy="588994"/>
          </a:xfrm>
        </xdr:grpSpPr>
        <xdr:grpSp>
          <xdr:nvGrpSpPr>
            <xdr:cNvPr id="214" name="Группа 213"/>
            <xdr:cNvGrpSpPr/>
          </xdr:nvGrpSpPr>
          <xdr:grpSpPr>
            <a:xfrm>
              <a:off x="8223245" y="21463000"/>
              <a:ext cx="8493103" cy="573119"/>
              <a:chOff x="8874125" y="21463000"/>
              <a:chExt cx="8516610" cy="573119"/>
            </a:xfrm>
          </xdr:grpSpPr>
          <xdr:grpSp>
            <xdr:nvGrpSpPr>
              <xdr:cNvPr id="750" name="Группа 749">
                <a:extLst>
                  <a:ext uri="{FF2B5EF4-FFF2-40B4-BE49-F238E27FC236}">
                    <a16:creationId xmlns="" xmlns:a16="http://schemas.microsoft.com/office/drawing/2014/main" id="{00000000-0008-0000-0100-0000C301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8874125" y="21463000"/>
                <a:ext cx="8516610" cy="573119"/>
                <a:chOff x="3971924" y="598457"/>
                <a:chExt cx="8536631" cy="573119"/>
              </a:xfrm>
            </xdr:grpSpPr>
            <xdr:pic>
              <xdr:nvPicPr>
                <xdr:cNvPr id="766" name="Рисунок 765">
                  <a:extLst>
                    <a:ext uri="{FF2B5EF4-FFF2-40B4-BE49-F238E27FC236}">
                      <a16:creationId xmlns="" xmlns:a16="http://schemas.microsoft.com/office/drawing/2014/main" id="{00000000-0008-0000-0100-0000C4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8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3971924" y="607982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67" name="Рисунок 766">
                  <a:extLst>
                    <a:ext uri="{FF2B5EF4-FFF2-40B4-BE49-F238E27FC236}">
                      <a16:creationId xmlns="" xmlns:a16="http://schemas.microsoft.com/office/drawing/2014/main" id="{00000000-0008-0000-0100-0000C6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29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-3505"/>
                <a:stretch/>
              </xdr:blipFill>
              <xdr:spPr>
                <a:xfrm>
                  <a:off x="4552950" y="598457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88" name="Рисунок 787">
                  <a:extLst>
                    <a:ext uri="{FF2B5EF4-FFF2-40B4-BE49-F238E27FC236}">
                      <a16:creationId xmlns="" xmlns:a16="http://schemas.microsoft.com/office/drawing/2014/main" id="{00000000-0008-0000-0100-0000C7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-1722"/>
                <a:stretch/>
              </xdr:blipFill>
              <xdr:spPr>
                <a:xfrm>
                  <a:off x="5124450" y="598457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90" name="Рисунок 789">
                  <a:extLst>
                    <a:ext uri="{FF2B5EF4-FFF2-40B4-BE49-F238E27FC236}">
                      <a16:creationId xmlns="" xmlns:a16="http://schemas.microsoft.com/office/drawing/2014/main" id="{00000000-0008-0000-0100-0000CB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9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6286502" y="598457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91" name="Рисунок 790">
                  <a:extLst>
                    <a:ext uri="{FF2B5EF4-FFF2-40B4-BE49-F238E27FC236}">
                      <a16:creationId xmlns="" xmlns:a16="http://schemas.microsoft.com/office/drawing/2014/main" id="{00000000-0008-0000-0100-0000CD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5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-2027"/>
                <a:stretch/>
              </xdr:blipFill>
              <xdr:spPr>
                <a:xfrm>
                  <a:off x="6838951" y="598457"/>
                  <a:ext cx="619124" cy="563594"/>
                </a:xfrm>
                <a:prstGeom prst="rect">
                  <a:avLst/>
                </a:prstGeom>
              </xdr:spPr>
            </xdr:pic>
            <xdr:pic>
              <xdr:nvPicPr>
                <xdr:cNvPr id="792" name="Рисунок 791">
                  <a:extLst>
                    <a:ext uri="{FF2B5EF4-FFF2-40B4-BE49-F238E27FC236}">
                      <a16:creationId xmlns="" xmlns:a16="http://schemas.microsoft.com/office/drawing/2014/main" id="{00000000-0008-0000-0100-0000D0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r="-4904"/>
                <a:stretch/>
              </xdr:blipFill>
              <xdr:spPr>
                <a:xfrm>
                  <a:off x="11889432" y="607982"/>
                  <a:ext cx="619123" cy="563594"/>
                </a:xfrm>
                <a:prstGeom prst="rect">
                  <a:avLst/>
                </a:prstGeom>
              </xdr:spPr>
            </xdr:pic>
          </xdr:grpSp>
          <xdr:pic>
            <xdr:nvPicPr>
              <xdr:cNvPr id="793" name="Рисунок 792">
                <a:extLst>
                  <a:ext uri="{FF2B5EF4-FFF2-40B4-BE49-F238E27FC236}">
                    <a16:creationId xmlns="" xmlns:a16="http://schemas.microsoft.com/office/drawing/2014/main" id="{00000000-0008-0000-0100-0000AD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1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0588625" y="21463000"/>
                <a:ext cx="618144" cy="563594"/>
              </a:xfrm>
              <a:prstGeom prst="rect">
                <a:avLst/>
              </a:prstGeom>
            </xdr:spPr>
          </xdr:pic>
        </xdr:grpSp>
        <xdr:pic>
          <xdr:nvPicPr>
            <xdr:cNvPr id="795" name="Рисунок 794">
              <a:extLst>
                <a:ext uri="{FF2B5EF4-FFF2-40B4-BE49-F238E27FC236}">
                  <a16:creationId xmlns="" xmlns:a16="http://schemas.microsoft.com/office/drawing/2014/main" id="{00000000-0008-0000-0100-00005A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763500" y="21463000"/>
              <a:ext cx="619124" cy="563594"/>
            </a:xfrm>
            <a:prstGeom prst="rect">
              <a:avLst/>
            </a:prstGeom>
          </xdr:spPr>
        </xdr:pic>
        <xdr:pic>
          <xdr:nvPicPr>
            <xdr:cNvPr id="797" name="Рисунок 796">
              <a:extLst>
                <a:ext uri="{FF2B5EF4-FFF2-40B4-BE49-F238E27FC236}">
                  <a16:creationId xmlns="" xmlns:a16="http://schemas.microsoft.com/office/drawing/2014/main" id="{00000000-0008-0000-0100-0000A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36375" y="21447125"/>
              <a:ext cx="618144" cy="563594"/>
            </a:xfrm>
            <a:prstGeom prst="rect">
              <a:avLst/>
            </a:prstGeom>
          </xdr:spPr>
        </xdr:pic>
        <xdr:pic>
          <xdr:nvPicPr>
            <xdr:cNvPr id="801" name="Рисунок 800">
              <a:extLst>
                <a:ext uri="{FF2B5EF4-FFF2-40B4-BE49-F238E27FC236}">
                  <a16:creationId xmlns="" xmlns:a16="http://schemas.microsoft.com/office/drawing/2014/main" id="{00000000-0008-0000-0400-0000D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443"/>
            <a:stretch/>
          </xdr:blipFill>
          <xdr:spPr>
            <a:xfrm>
              <a:off x="12207875" y="21478875"/>
              <a:ext cx="557066" cy="554351"/>
            </a:xfrm>
            <a:prstGeom prst="rect">
              <a:avLst/>
            </a:prstGeom>
          </xdr:spPr>
        </xdr:pic>
      </xdr:grpSp>
    </xdr:grpSp>
    <xdr:clientData/>
  </xdr:twoCellAnchor>
  <xdr:oneCellAnchor>
    <xdr:from>
      <xdr:col>12</xdr:col>
      <xdr:colOff>780651</xdr:colOff>
      <xdr:row>90</xdr:row>
      <xdr:rowOff>0</xdr:rowOff>
    </xdr:from>
    <xdr:ext cx="0" cy="464342"/>
    <xdr:cxnSp macro="">
      <xdr:nvCxnSpPr>
        <xdr:cNvPr id="593" name="Прямая соединительная линия 592">
          <a:extLst>
            <a:ext uri="{FF2B5EF4-FFF2-40B4-BE49-F238E27FC236}">
              <a16:creationId xmlns="" xmlns:a16="http://schemas.microsoft.com/office/drawing/2014/main" id="{00000000-0008-0000-0100-00009E010000}"/>
            </a:ext>
          </a:extLst>
        </xdr:cNvPr>
        <xdr:cNvCxnSpPr>
          <a:cxnSpLocks noChangeAspect="1"/>
        </xdr:cNvCxnSpPr>
      </xdr:nvCxnSpPr>
      <xdr:spPr>
        <a:xfrm>
          <a:off x="9432526" y="1381125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oneCellAnchor>
  <xdr:oneCellAnchor>
    <xdr:from>
      <xdr:col>12</xdr:col>
      <xdr:colOff>780651</xdr:colOff>
      <xdr:row>4</xdr:row>
      <xdr:rowOff>0</xdr:rowOff>
    </xdr:from>
    <xdr:ext cx="0" cy="464342"/>
    <xdr:cxnSp macro="">
      <xdr:nvCxnSpPr>
        <xdr:cNvPr id="595" name="Прямая соединительная линия 594">
          <a:extLst>
            <a:ext uri="{FF2B5EF4-FFF2-40B4-BE49-F238E27FC236}">
              <a16:creationId xmlns="" xmlns:a16="http://schemas.microsoft.com/office/drawing/2014/main" id="{00000000-0008-0000-0100-00009E010000}"/>
            </a:ext>
          </a:extLst>
        </xdr:cNvPr>
        <xdr:cNvCxnSpPr>
          <a:cxnSpLocks noChangeAspect="1"/>
        </xdr:cNvCxnSpPr>
      </xdr:nvCxnSpPr>
      <xdr:spPr>
        <a:xfrm>
          <a:off x="9654776" y="1905000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oneCellAnchor>
  <xdr:oneCellAnchor>
    <xdr:from>
      <xdr:col>12</xdr:col>
      <xdr:colOff>780651</xdr:colOff>
      <xdr:row>133</xdr:row>
      <xdr:rowOff>0</xdr:rowOff>
    </xdr:from>
    <xdr:ext cx="0" cy="464342"/>
    <xdr:cxnSp macro="">
      <xdr:nvCxnSpPr>
        <xdr:cNvPr id="639" name="Прямая соединительная линия 638">
          <a:extLst>
            <a:ext uri="{FF2B5EF4-FFF2-40B4-BE49-F238E27FC236}">
              <a16:creationId xmlns="" xmlns:a16="http://schemas.microsoft.com/office/drawing/2014/main" id="{00000000-0008-0000-0100-0000F2010000}"/>
            </a:ext>
          </a:extLst>
        </xdr:cNvPr>
        <xdr:cNvCxnSpPr>
          <a:cxnSpLocks noChangeAspect="1"/>
        </xdr:cNvCxnSpPr>
      </xdr:nvCxnSpPr>
      <xdr:spPr>
        <a:xfrm>
          <a:off x="9432526" y="45577125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oneCellAnchor>
  <xdr:oneCellAnchor>
    <xdr:from>
      <xdr:col>12</xdr:col>
      <xdr:colOff>780651</xdr:colOff>
      <xdr:row>174</xdr:row>
      <xdr:rowOff>0</xdr:rowOff>
    </xdr:from>
    <xdr:ext cx="0" cy="464342"/>
    <xdr:cxnSp macro="">
      <xdr:nvCxnSpPr>
        <xdr:cNvPr id="640" name="Прямая соединительная линия 639">
          <a:extLst>
            <a:ext uri="{FF2B5EF4-FFF2-40B4-BE49-F238E27FC236}">
              <a16:creationId xmlns="" xmlns:a16="http://schemas.microsoft.com/office/drawing/2014/main" id="{00000000-0008-0000-0100-0000F2010000}"/>
            </a:ext>
          </a:extLst>
        </xdr:cNvPr>
        <xdr:cNvCxnSpPr>
          <a:cxnSpLocks noChangeAspect="1"/>
        </xdr:cNvCxnSpPr>
      </xdr:nvCxnSpPr>
      <xdr:spPr>
        <a:xfrm>
          <a:off x="9432526" y="46180375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oneCellAnchor>
  <xdr:twoCellAnchor>
    <xdr:from>
      <xdr:col>5</xdr:col>
      <xdr:colOff>650876</xdr:colOff>
      <xdr:row>4</xdr:row>
      <xdr:rowOff>78593</xdr:rowOff>
    </xdr:from>
    <xdr:to>
      <xdr:col>6</xdr:col>
      <xdr:colOff>142876</xdr:colOff>
      <xdr:row>4</xdr:row>
      <xdr:rowOff>484218</xdr:rowOff>
    </xdr:to>
    <xdr:pic>
      <xdr:nvPicPr>
        <xdr:cNvPr id="641" name="Рисунок 640"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7001" y="1983593"/>
          <a:ext cx="444500" cy="405625"/>
        </a:xfrm>
        <a:prstGeom prst="rect">
          <a:avLst/>
        </a:prstGeom>
      </xdr:spPr>
    </xdr:pic>
    <xdr:clientData/>
  </xdr:twoCellAnchor>
  <xdr:twoCellAnchor>
    <xdr:from>
      <xdr:col>5</xdr:col>
      <xdr:colOff>650875</xdr:colOff>
      <xdr:row>133</xdr:row>
      <xdr:rowOff>127000</xdr:rowOff>
    </xdr:from>
    <xdr:to>
      <xdr:col>6</xdr:col>
      <xdr:colOff>142875</xdr:colOff>
      <xdr:row>133</xdr:row>
      <xdr:rowOff>532625</xdr:rowOff>
    </xdr:to>
    <xdr:pic>
      <xdr:nvPicPr>
        <xdr:cNvPr id="741" name="Рисунок 740"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7000" y="46307375"/>
          <a:ext cx="444500" cy="405625"/>
        </a:xfrm>
        <a:prstGeom prst="rect">
          <a:avLst/>
        </a:prstGeom>
      </xdr:spPr>
    </xdr:pic>
    <xdr:clientData/>
  </xdr:twoCellAnchor>
  <xdr:twoCellAnchor>
    <xdr:from>
      <xdr:col>5</xdr:col>
      <xdr:colOff>666750</xdr:colOff>
      <xdr:row>242</xdr:row>
      <xdr:rowOff>47625</xdr:rowOff>
    </xdr:from>
    <xdr:to>
      <xdr:col>6</xdr:col>
      <xdr:colOff>158750</xdr:colOff>
      <xdr:row>242</xdr:row>
      <xdr:rowOff>453250</xdr:rowOff>
    </xdr:to>
    <xdr:pic>
      <xdr:nvPicPr>
        <xdr:cNvPr id="743" name="Рисунок 742"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2875" y="85693250"/>
          <a:ext cx="444500" cy="405625"/>
        </a:xfrm>
        <a:prstGeom prst="rect">
          <a:avLst/>
        </a:prstGeom>
      </xdr:spPr>
    </xdr:pic>
    <xdr:clientData/>
  </xdr:twoCellAnchor>
  <xdr:twoCellAnchor>
    <xdr:from>
      <xdr:col>7</xdr:col>
      <xdr:colOff>52161</xdr:colOff>
      <xdr:row>90</xdr:row>
      <xdr:rowOff>95250</xdr:rowOff>
    </xdr:from>
    <xdr:to>
      <xdr:col>8</xdr:col>
      <xdr:colOff>95250</xdr:colOff>
      <xdr:row>90</xdr:row>
      <xdr:rowOff>453651</xdr:rowOff>
    </xdr:to>
    <xdr:pic>
      <xdr:nvPicPr>
        <xdr:cNvPr id="746" name="Рисунок 745"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4732" y="37120286"/>
          <a:ext cx="383268" cy="358401"/>
        </a:xfrm>
        <a:prstGeom prst="rect">
          <a:avLst/>
        </a:prstGeom>
      </xdr:spPr>
    </xdr:pic>
    <xdr:clientData/>
  </xdr:twoCellAnchor>
  <xdr:twoCellAnchor>
    <xdr:from>
      <xdr:col>12</xdr:col>
      <xdr:colOff>31750</xdr:colOff>
      <xdr:row>3</xdr:row>
      <xdr:rowOff>47625</xdr:rowOff>
    </xdr:from>
    <xdr:to>
      <xdr:col>12</xdr:col>
      <xdr:colOff>476250</xdr:colOff>
      <xdr:row>3</xdr:row>
      <xdr:rowOff>453250</xdr:rowOff>
    </xdr:to>
    <xdr:pic>
      <xdr:nvPicPr>
        <xdr:cNvPr id="651" name="Рисунок 650">
          <a:hlinkClick xmlns:r="http://schemas.openxmlformats.org/officeDocument/2006/relationships" r:id="rId120"/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83625" y="1428750"/>
          <a:ext cx="444500" cy="405625"/>
        </a:xfrm>
        <a:prstGeom prst="rect">
          <a:avLst/>
        </a:prstGeom>
      </xdr:spPr>
    </xdr:pic>
    <xdr:clientData/>
  </xdr:twoCellAnchor>
  <xdr:twoCellAnchor>
    <xdr:from>
      <xdr:col>12</xdr:col>
      <xdr:colOff>477263</xdr:colOff>
      <xdr:row>3</xdr:row>
      <xdr:rowOff>44585</xdr:rowOff>
    </xdr:from>
    <xdr:to>
      <xdr:col>12</xdr:col>
      <xdr:colOff>920074</xdr:colOff>
      <xdr:row>3</xdr:row>
      <xdr:rowOff>455543</xdr:rowOff>
    </xdr:to>
    <xdr:pic>
      <xdr:nvPicPr>
        <xdr:cNvPr id="652" name="Рисунок 651">
          <a:hlinkClick xmlns:r="http://schemas.openxmlformats.org/officeDocument/2006/relationships" r:id="rId121"/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32589" y="1427781"/>
          <a:ext cx="442811" cy="410958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952500</xdr:colOff>
      <xdr:row>3</xdr:row>
      <xdr:rowOff>122465</xdr:rowOff>
    </xdr:from>
    <xdr:to>
      <xdr:col>12</xdr:col>
      <xdr:colOff>1186549</xdr:colOff>
      <xdr:row>3</xdr:row>
      <xdr:rowOff>355151</xdr:rowOff>
    </xdr:to>
    <xdr:pic>
      <xdr:nvPicPr>
        <xdr:cNvPr id="653" name="Рисунок 652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colorTemperature colorTemp="3863"/>
                  </a14:imgEffect>
                  <a14:imgEffect>
                    <a14:saturation sat="7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0" y="1496786"/>
          <a:ext cx="234049" cy="2326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perspectiveLeft"/>
          <a:lightRig rig="threePt" dir="t"/>
        </a:scene3d>
        <a:sp3d/>
      </xdr:spPr>
    </xdr:pic>
    <xdr:clientData/>
  </xdr:twoCellAnchor>
  <xdr:twoCellAnchor>
    <xdr:from>
      <xdr:col>13</xdr:col>
      <xdr:colOff>435428</xdr:colOff>
      <xdr:row>132</xdr:row>
      <xdr:rowOff>98290</xdr:rowOff>
    </xdr:from>
    <xdr:to>
      <xdr:col>14</xdr:col>
      <xdr:colOff>158750</xdr:colOff>
      <xdr:row>132</xdr:row>
      <xdr:rowOff>503915</xdr:rowOff>
    </xdr:to>
    <xdr:pic>
      <xdr:nvPicPr>
        <xdr:cNvPr id="664" name="Рисунок 663">
          <a:hlinkClick xmlns:r="http://schemas.openxmlformats.org/officeDocument/2006/relationships" r:id="rId125"/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99964" y="45763861"/>
          <a:ext cx="444500" cy="405625"/>
        </a:xfrm>
        <a:prstGeom prst="rect">
          <a:avLst/>
        </a:prstGeom>
      </xdr:spPr>
    </xdr:pic>
    <xdr:clientData/>
  </xdr:twoCellAnchor>
  <xdr:twoCellAnchor>
    <xdr:from>
      <xdr:col>14</xdr:col>
      <xdr:colOff>159763</xdr:colOff>
      <xdr:row>132</xdr:row>
      <xdr:rowOff>95250</xdr:rowOff>
    </xdr:from>
    <xdr:to>
      <xdr:col>14</xdr:col>
      <xdr:colOff>602574</xdr:colOff>
      <xdr:row>132</xdr:row>
      <xdr:rowOff>486785</xdr:rowOff>
    </xdr:to>
    <xdr:pic>
      <xdr:nvPicPr>
        <xdr:cNvPr id="690" name="Рисунок 689">
          <a:hlinkClick xmlns:r="http://schemas.openxmlformats.org/officeDocument/2006/relationships" r:id="rId127"/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5477" y="45760821"/>
          <a:ext cx="442811" cy="391535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635000</xdr:colOff>
      <xdr:row>132</xdr:row>
      <xdr:rowOff>173130</xdr:rowOff>
    </xdr:from>
    <xdr:to>
      <xdr:col>15</xdr:col>
      <xdr:colOff>52620</xdr:colOff>
      <xdr:row>132</xdr:row>
      <xdr:rowOff>405816</xdr:rowOff>
    </xdr:to>
    <xdr:pic>
      <xdr:nvPicPr>
        <xdr:cNvPr id="691" name="Рисунок 69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colorTemperature colorTemp="3863"/>
                  </a14:imgEffect>
                  <a14:imgEffect>
                    <a14:saturation sat="7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714" y="45838701"/>
          <a:ext cx="234049" cy="2326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perspectiveLeft"/>
          <a:lightRig rig="threePt" dir="t"/>
        </a:scene3d>
        <a:sp3d/>
      </xdr:spPr>
    </xdr:pic>
    <xdr:clientData/>
  </xdr:twoCellAnchor>
  <xdr:twoCellAnchor>
    <xdr:from>
      <xdr:col>12</xdr:col>
      <xdr:colOff>190500</xdr:colOff>
      <xdr:row>241</xdr:row>
      <xdr:rowOff>43861</xdr:rowOff>
    </xdr:from>
    <xdr:to>
      <xdr:col>12</xdr:col>
      <xdr:colOff>635000</xdr:colOff>
      <xdr:row>241</xdr:row>
      <xdr:rowOff>449486</xdr:rowOff>
    </xdr:to>
    <xdr:pic>
      <xdr:nvPicPr>
        <xdr:cNvPr id="747" name="Рисунок 746">
          <a:hlinkClick xmlns:r="http://schemas.openxmlformats.org/officeDocument/2006/relationships" r:id="rId128"/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58250" y="85333432"/>
          <a:ext cx="444500" cy="405625"/>
        </a:xfrm>
        <a:prstGeom prst="rect">
          <a:avLst/>
        </a:prstGeom>
      </xdr:spPr>
    </xdr:pic>
    <xdr:clientData/>
  </xdr:twoCellAnchor>
  <xdr:twoCellAnchor>
    <xdr:from>
      <xdr:col>12</xdr:col>
      <xdr:colOff>636013</xdr:colOff>
      <xdr:row>241</xdr:row>
      <xdr:rowOff>40821</xdr:rowOff>
    </xdr:from>
    <xdr:to>
      <xdr:col>12</xdr:col>
      <xdr:colOff>1078824</xdr:colOff>
      <xdr:row>241</xdr:row>
      <xdr:rowOff>432356</xdr:rowOff>
    </xdr:to>
    <xdr:pic>
      <xdr:nvPicPr>
        <xdr:cNvPr id="748" name="Рисунок 747">
          <a:hlinkClick xmlns:r="http://schemas.openxmlformats.org/officeDocument/2006/relationships" r:id="rId129"/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03763" y="85330392"/>
          <a:ext cx="442811" cy="391535"/>
        </a:xfrm>
        <a:prstGeom prst="rect">
          <a:avLst/>
        </a:prstGeom>
      </xdr:spPr>
    </xdr:pic>
    <xdr:clientData/>
  </xdr:twoCellAnchor>
  <xdr:twoCellAnchor editAs="oneCell">
    <xdr:from>
      <xdr:col>12</xdr:col>
      <xdr:colOff>1111250</xdr:colOff>
      <xdr:row>241</xdr:row>
      <xdr:rowOff>118701</xdr:rowOff>
    </xdr:from>
    <xdr:to>
      <xdr:col>12</xdr:col>
      <xdr:colOff>1345299</xdr:colOff>
      <xdr:row>241</xdr:row>
      <xdr:rowOff>351387</xdr:rowOff>
    </xdr:to>
    <xdr:pic>
      <xdr:nvPicPr>
        <xdr:cNvPr id="749" name="Рисунок 748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colorTemperature colorTemp="3863"/>
                  </a14:imgEffect>
                  <a14:imgEffect>
                    <a14:saturation sat="7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0" y="85408272"/>
          <a:ext cx="234049" cy="2326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perspectiveLeft"/>
          <a:lightRig rig="threePt" dir="t"/>
        </a:scene3d>
        <a:sp3d/>
      </xdr:spPr>
    </xdr:pic>
    <xdr:clientData/>
  </xdr:twoCellAnchor>
  <xdr:twoCellAnchor>
    <xdr:from>
      <xdr:col>7</xdr:col>
      <xdr:colOff>204108</xdr:colOff>
      <xdr:row>174</xdr:row>
      <xdr:rowOff>149679</xdr:rowOff>
    </xdr:from>
    <xdr:to>
      <xdr:col>8</xdr:col>
      <xdr:colOff>247197</xdr:colOff>
      <xdr:row>174</xdr:row>
      <xdr:rowOff>508080</xdr:rowOff>
    </xdr:to>
    <xdr:pic>
      <xdr:nvPicPr>
        <xdr:cNvPr id="789" name="Рисунок 788"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26679" y="61286572"/>
          <a:ext cx="383268" cy="358401"/>
        </a:xfrm>
        <a:prstGeom prst="rect">
          <a:avLst/>
        </a:prstGeom>
      </xdr:spPr>
    </xdr:pic>
    <xdr:clientData/>
  </xdr:twoCellAnchor>
  <xdr:twoCellAnchor>
    <xdr:from>
      <xdr:col>7</xdr:col>
      <xdr:colOff>258537</xdr:colOff>
      <xdr:row>275</xdr:row>
      <xdr:rowOff>81643</xdr:rowOff>
    </xdr:from>
    <xdr:to>
      <xdr:col>8</xdr:col>
      <xdr:colOff>301626</xdr:colOff>
      <xdr:row>275</xdr:row>
      <xdr:rowOff>440044</xdr:rowOff>
    </xdr:to>
    <xdr:pic>
      <xdr:nvPicPr>
        <xdr:cNvPr id="802" name="Рисунок 801"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1108" y="95658214"/>
          <a:ext cx="383268" cy="358401"/>
        </a:xfrm>
        <a:prstGeom prst="rect">
          <a:avLst/>
        </a:prstGeom>
      </xdr:spPr>
    </xdr:pic>
    <xdr:clientData/>
  </xdr:twoCellAnchor>
  <xdr:oneCellAnchor>
    <xdr:from>
      <xdr:col>1</xdr:col>
      <xdr:colOff>200086</xdr:colOff>
      <xdr:row>118</xdr:row>
      <xdr:rowOff>113278</xdr:rowOff>
    </xdr:from>
    <xdr:ext cx="1071843" cy="243079"/>
    <xdr:pic>
      <xdr:nvPicPr>
        <xdr:cNvPr id="520" name="Рисунок 519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37816403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946150</xdr:colOff>
      <xdr:row>118</xdr:row>
      <xdr:rowOff>57150</xdr:rowOff>
    </xdr:from>
    <xdr:to>
      <xdr:col>2</xdr:col>
      <xdr:colOff>1581150</xdr:colOff>
      <xdr:row>118</xdr:row>
      <xdr:rowOff>695325</xdr:rowOff>
    </xdr:to>
    <xdr:grpSp>
      <xdr:nvGrpSpPr>
        <xdr:cNvPr id="617" name="Группа 616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456543" y="48757114"/>
          <a:ext cx="635000" cy="638175"/>
          <a:chOff x="6302375" y="2206625"/>
          <a:chExt cx="635000" cy="635000"/>
        </a:xfrm>
      </xdr:grpSpPr>
      <xdr:sp macro="" textlink="">
        <xdr:nvSpPr>
          <xdr:cNvPr id="618" name="Овал 617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19" name="TextBox 618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216265</xdr:colOff>
      <xdr:row>118</xdr:row>
      <xdr:rowOff>25630</xdr:rowOff>
    </xdr:from>
    <xdr:to>
      <xdr:col>17</xdr:col>
      <xdr:colOff>1038225</xdr:colOff>
      <xdr:row>118</xdr:row>
      <xdr:rowOff>681782</xdr:rowOff>
    </xdr:to>
    <xdr:grpSp>
      <xdr:nvGrpSpPr>
        <xdr:cNvPr id="9" name="Группа 8"/>
        <xdr:cNvGrpSpPr/>
      </xdr:nvGrpSpPr>
      <xdr:grpSpPr>
        <a:xfrm>
          <a:off x="10462444" y="48725594"/>
          <a:ext cx="5080995" cy="656152"/>
          <a:chOff x="8833715" y="37732735"/>
          <a:chExt cx="5087201" cy="674452"/>
        </a:xfrm>
      </xdr:grpSpPr>
      <xdr:pic>
        <xdr:nvPicPr>
          <xdr:cNvPr id="638" name="Рисунок 637">
            <a:extLst>
              <a:ext uri="{FF2B5EF4-FFF2-40B4-BE49-F238E27FC236}">
                <a16:creationId xmlns="" xmlns:a16="http://schemas.microsoft.com/office/drawing/2014/main" id="{00000000-0008-0000-0100-0000CC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2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687846" y="37836628"/>
            <a:ext cx="549290" cy="56839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8" name="Группа 7"/>
          <xdr:cNvGrpSpPr/>
        </xdr:nvGrpSpPr>
        <xdr:grpSpPr>
          <a:xfrm>
            <a:off x="8833715" y="37732735"/>
            <a:ext cx="5087201" cy="674452"/>
            <a:chOff x="8821294" y="37784989"/>
            <a:chExt cx="5085425" cy="670071"/>
          </a:xfrm>
        </xdr:grpSpPr>
        <xdr:grpSp>
          <xdr:nvGrpSpPr>
            <xdr:cNvPr id="5" name="Группа 4"/>
            <xdr:cNvGrpSpPr/>
          </xdr:nvGrpSpPr>
          <xdr:grpSpPr>
            <a:xfrm>
              <a:off x="8821294" y="37784989"/>
              <a:ext cx="5085425" cy="670071"/>
              <a:chOff x="8823639" y="37646743"/>
              <a:chExt cx="5085116" cy="668154"/>
            </a:xfrm>
          </xdr:grpSpPr>
          <xdr:pic>
            <xdr:nvPicPr>
              <xdr:cNvPr id="637" name="Рисунок 636">
                <a:extLst>
                  <a:ext uri="{FF2B5EF4-FFF2-40B4-BE49-F238E27FC236}">
                    <a16:creationId xmlns="" xmlns:a16="http://schemas.microsoft.com/office/drawing/2014/main" id="{00000000-0008-0000-0100-0000CB020000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91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11678"/>
              <a:stretch/>
            </xdr:blipFill>
            <xdr:spPr bwMode="auto">
              <a:xfrm>
                <a:off x="9411029" y="37758812"/>
                <a:ext cx="534886" cy="544832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grpSp>
            <xdr:nvGrpSpPr>
              <xdr:cNvPr id="567" name="Группа 566">
                <a:extLst>
                  <a:ext uri="{FF2B5EF4-FFF2-40B4-BE49-F238E27FC236}">
                    <a16:creationId xmlns="" xmlns:a16="http://schemas.microsoft.com/office/drawing/2014/main" id="{00000000-0008-0000-0100-00002D000000}"/>
                  </a:ext>
                </a:extLst>
              </xdr:cNvPr>
              <xdr:cNvGrpSpPr/>
            </xdr:nvGrpSpPr>
            <xdr:grpSpPr>
              <a:xfrm>
                <a:off x="8823639" y="37646743"/>
                <a:ext cx="5085116" cy="668154"/>
                <a:chOff x="8823639" y="30391546"/>
                <a:chExt cx="5085116" cy="663826"/>
              </a:xfrm>
            </xdr:grpSpPr>
            <xdr:grpSp>
              <xdr:nvGrpSpPr>
                <xdr:cNvPr id="574" name="Группа 573">
                  <a:extLst>
                    <a:ext uri="{FF2B5EF4-FFF2-40B4-BE49-F238E27FC236}">
                      <a16:creationId xmlns="" xmlns:a16="http://schemas.microsoft.com/office/drawing/2014/main" id="{00000000-0008-0000-0100-000021000000}"/>
                    </a:ext>
                  </a:extLst>
                </xdr:cNvPr>
                <xdr:cNvGrpSpPr/>
              </xdr:nvGrpSpPr>
              <xdr:grpSpPr>
                <a:xfrm>
                  <a:off x="8823639" y="30491778"/>
                  <a:ext cx="5085116" cy="563594"/>
                  <a:chOff x="8823639" y="25586403"/>
                  <a:chExt cx="5085116" cy="563594"/>
                </a:xfrm>
              </xdr:grpSpPr>
              <xdr:pic>
                <xdr:nvPicPr>
                  <xdr:cNvPr id="588" name="Рисунок 587">
                    <a:extLst>
                      <a:ext uri="{FF2B5EF4-FFF2-40B4-BE49-F238E27FC236}">
                        <a16:creationId xmlns="" xmlns:a16="http://schemas.microsoft.com/office/drawing/2014/main" id="{00000000-0008-0000-0100-0000CC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0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1722"/>
                  <a:stretch/>
                </xdr:blipFill>
                <xdr:spPr>
                  <a:xfrm>
                    <a:off x="10505652" y="25586403"/>
                    <a:ext cx="617671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602" name="Рисунок 601">
                    <a:extLst>
                      <a:ext uri="{FF2B5EF4-FFF2-40B4-BE49-F238E27FC236}">
                        <a16:creationId xmlns="" xmlns:a16="http://schemas.microsoft.com/office/drawing/2014/main" id="{00000000-0008-0000-0100-00001D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9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2202302" y="25586403"/>
                    <a:ext cx="617671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614" name="Рисунок 613">
                    <a:extLst>
                      <a:ext uri="{FF2B5EF4-FFF2-40B4-BE49-F238E27FC236}">
                        <a16:creationId xmlns="" xmlns:a16="http://schemas.microsoft.com/office/drawing/2014/main" id="{00000000-0008-0000-0100-000033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35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t="-2027"/>
                  <a:stretch/>
                </xdr:blipFill>
                <xdr:spPr>
                  <a:xfrm>
                    <a:off x="12762107" y="25586403"/>
                    <a:ext cx="617671" cy="563594"/>
                  </a:xfrm>
                  <a:prstGeom prst="rect">
                    <a:avLst/>
                  </a:prstGeom>
                </xdr:spPr>
              </xdr:pic>
              <xdr:pic>
                <xdr:nvPicPr>
                  <xdr:cNvPr id="615" name="Рисунок 614">
                    <a:extLst>
                      <a:ext uri="{FF2B5EF4-FFF2-40B4-BE49-F238E27FC236}">
                        <a16:creationId xmlns="" xmlns:a16="http://schemas.microsoft.com/office/drawing/2014/main" id="{00000000-0008-0000-0100-000039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74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8823639" y="25595666"/>
                    <a:ext cx="598632" cy="544940"/>
                  </a:xfrm>
                  <a:prstGeom prst="rect">
                    <a:avLst/>
                  </a:prstGeom>
                </xdr:spPr>
              </xdr:pic>
              <xdr:pic>
                <xdr:nvPicPr>
                  <xdr:cNvPr id="616" name="Рисунок 615">
                    <a:extLst>
                      <a:ext uri="{FF2B5EF4-FFF2-40B4-BE49-F238E27FC236}">
                        <a16:creationId xmlns="" xmlns:a16="http://schemas.microsoft.com/office/drawing/2014/main" id="{00000000-0008-0000-0100-00004302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75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 l="-1" r="2033"/>
                  <a:stretch/>
                </xdr:blipFill>
                <xdr:spPr>
                  <a:xfrm>
                    <a:off x="13339467" y="25586403"/>
                    <a:ext cx="569288" cy="563594"/>
                  </a:xfrm>
                  <a:prstGeom prst="rect">
                    <a:avLst/>
                  </a:prstGeom>
                </xdr:spPr>
              </xdr:pic>
            </xdr:grpSp>
            <xdr:pic>
              <xdr:nvPicPr>
                <xdr:cNvPr id="580" name="Рисунок 579">
                  <a:extLst>
                    <a:ext uri="{FF2B5EF4-FFF2-40B4-BE49-F238E27FC236}">
                      <a16:creationId xmlns="" xmlns:a16="http://schemas.microsoft.com/office/drawing/2014/main" id="{00000000-0008-0000-0100-00005602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1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4702"/>
                <a:stretch/>
              </xdr:blipFill>
              <xdr:spPr>
                <a:xfrm>
                  <a:off x="9928606" y="30391546"/>
                  <a:ext cx="614642" cy="660108"/>
                </a:xfrm>
                <a:prstGeom prst="rect">
                  <a:avLst/>
                </a:prstGeom>
              </xdr:spPr>
            </xdr:pic>
          </xdr:grpSp>
        </xdr:grpSp>
        <xdr:pic>
          <xdr:nvPicPr>
            <xdr:cNvPr id="744" name="Рисунок 743">
              <a:extLst>
                <a:ext uri="{FF2B5EF4-FFF2-40B4-BE49-F238E27FC236}">
                  <a16:creationId xmlns="" xmlns:a16="http://schemas.microsoft.com/office/drawing/2014/main" id="{00000000-0008-0000-0400-00003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092780" y="37891195"/>
              <a:ext cx="572081" cy="558801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142874</xdr:colOff>
      <xdr:row>291</xdr:row>
      <xdr:rowOff>127000</xdr:rowOff>
    </xdr:from>
    <xdr:to>
      <xdr:col>1</xdr:col>
      <xdr:colOff>1333500</xdr:colOff>
      <xdr:row>296</xdr:row>
      <xdr:rowOff>0</xdr:rowOff>
    </xdr:to>
    <xdr:pic>
      <xdr:nvPicPr>
        <xdr:cNvPr id="631" name="Рисунок 630" descr="Вырезка экрана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9" y="103235125"/>
          <a:ext cx="1190626" cy="1619250"/>
        </a:xfrm>
        <a:prstGeom prst="rect">
          <a:avLst/>
        </a:prstGeom>
      </xdr:spPr>
    </xdr:pic>
    <xdr:clientData/>
  </xdr:twoCellAnchor>
  <xdr:oneCellAnchor>
    <xdr:from>
      <xdr:col>1</xdr:col>
      <xdr:colOff>158749</xdr:colOff>
      <xdr:row>290</xdr:row>
      <xdr:rowOff>190499</xdr:rowOff>
    </xdr:from>
    <xdr:ext cx="1071843" cy="243079"/>
    <xdr:pic>
      <xdr:nvPicPr>
        <xdr:cNvPr id="632" name="Рисунок 631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4" y="92979874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889000</xdr:colOff>
      <xdr:row>290</xdr:row>
      <xdr:rowOff>79375</xdr:rowOff>
    </xdr:from>
    <xdr:to>
      <xdr:col>2</xdr:col>
      <xdr:colOff>1524000</xdr:colOff>
      <xdr:row>290</xdr:row>
      <xdr:rowOff>717550</xdr:rowOff>
    </xdr:to>
    <xdr:grpSp>
      <xdr:nvGrpSpPr>
        <xdr:cNvPr id="634" name="Группа 633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399393" y="117794768"/>
          <a:ext cx="635000" cy="638175"/>
          <a:chOff x="6302375" y="2206625"/>
          <a:chExt cx="635000" cy="635000"/>
        </a:xfrm>
      </xdr:grpSpPr>
      <xdr:sp macro="" textlink="">
        <xdr:nvSpPr>
          <xdr:cNvPr id="636" name="Овал 635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45" name="TextBox 744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13</xdr:col>
      <xdr:colOff>348797</xdr:colOff>
      <xdr:row>290</xdr:row>
      <xdr:rowOff>4083</xdr:rowOff>
    </xdr:from>
    <xdr:to>
      <xdr:col>17</xdr:col>
      <xdr:colOff>1054104</xdr:colOff>
      <xdr:row>290</xdr:row>
      <xdr:rowOff>757920</xdr:rowOff>
    </xdr:to>
    <xdr:grpSp>
      <xdr:nvGrpSpPr>
        <xdr:cNvPr id="23" name="Группа 22"/>
        <xdr:cNvGrpSpPr/>
      </xdr:nvGrpSpPr>
      <xdr:grpSpPr>
        <a:xfrm>
          <a:off x="12091761" y="117719476"/>
          <a:ext cx="3467557" cy="753837"/>
          <a:chOff x="10234838" y="99951268"/>
          <a:chExt cx="3464836" cy="753837"/>
        </a:xfrm>
      </xdr:grpSpPr>
      <xdr:grpSp>
        <xdr:nvGrpSpPr>
          <xdr:cNvPr id="806" name="Группа 805">
            <a:extLst>
              <a:ext uri="{FF2B5EF4-FFF2-40B4-BE49-F238E27FC236}">
                <a16:creationId xmlns="" xmlns:a16="http://schemas.microsoft.com/office/drawing/2014/main" id="{00000000-0008-0000-0100-000021020000}"/>
              </a:ext>
            </a:extLst>
          </xdr:cNvPr>
          <xdr:cNvGrpSpPr>
            <a:grpSpLocks noChangeAspect="1"/>
          </xdr:cNvGrpSpPr>
        </xdr:nvGrpSpPr>
        <xdr:grpSpPr>
          <a:xfrm>
            <a:off x="10234838" y="99951268"/>
            <a:ext cx="2920349" cy="753837"/>
            <a:chOff x="3867152" y="8315325"/>
            <a:chExt cx="2933699" cy="752476"/>
          </a:xfrm>
        </xdr:grpSpPr>
        <xdr:pic>
          <xdr:nvPicPr>
            <xdr:cNvPr id="807" name="Рисунок 806">
              <a:extLst>
                <a:ext uri="{FF2B5EF4-FFF2-40B4-BE49-F238E27FC236}">
                  <a16:creationId xmlns="" xmlns:a16="http://schemas.microsoft.com/office/drawing/2014/main" id="{00000000-0008-0000-0100-000022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808" name="Рисунок 807">
              <a:extLst>
                <a:ext uri="{FF2B5EF4-FFF2-40B4-BE49-F238E27FC236}">
                  <a16:creationId xmlns="" xmlns:a16="http://schemas.microsoft.com/office/drawing/2014/main" id="{00000000-0008-0000-0100-00002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809" name="Рисунок 808">
              <a:extLst>
                <a:ext uri="{FF2B5EF4-FFF2-40B4-BE49-F238E27FC236}">
                  <a16:creationId xmlns="" xmlns:a16="http://schemas.microsoft.com/office/drawing/2014/main" id="{00000000-0008-0000-0100-000024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38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810" name="Рисунок 809">
              <a:extLst>
                <a:ext uri="{FF2B5EF4-FFF2-40B4-BE49-F238E27FC236}">
                  <a16:creationId xmlns="" xmlns:a16="http://schemas.microsoft.com/office/drawing/2014/main" id="{00000000-0008-0000-0100-000025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812" name="Рисунок 811">
              <a:extLst>
                <a:ext uri="{FF2B5EF4-FFF2-40B4-BE49-F238E27FC236}">
                  <a16:creationId xmlns="" xmlns:a16="http://schemas.microsoft.com/office/drawing/2014/main" id="{00000000-0008-0000-0100-00002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29277" y="845820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813" name="Рисунок 812">
            <a:extLst>
              <a:ext uri="{FF2B5EF4-FFF2-40B4-BE49-F238E27FC236}">
                <a16:creationId xmlns="" xmlns:a16="http://schemas.microsoft.com/office/drawing/2014/main" id="{00000000-0008-0000-0100-00008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101412" y="100094143"/>
            <a:ext cx="598262" cy="53484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930275</xdr:colOff>
      <xdr:row>311</xdr:row>
      <xdr:rowOff>73025</xdr:rowOff>
    </xdr:from>
    <xdr:to>
      <xdr:col>2</xdr:col>
      <xdr:colOff>1565275</xdr:colOff>
      <xdr:row>311</xdr:row>
      <xdr:rowOff>711200</xdr:rowOff>
    </xdr:to>
    <xdr:grpSp>
      <xdr:nvGrpSpPr>
        <xdr:cNvPr id="805" name="Группа 804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440668" y="126061561"/>
          <a:ext cx="635000" cy="638175"/>
          <a:chOff x="6302375" y="2206625"/>
          <a:chExt cx="635000" cy="635000"/>
        </a:xfrm>
      </xdr:grpSpPr>
      <xdr:sp macro="" textlink="">
        <xdr:nvSpPr>
          <xdr:cNvPr id="811" name="Овал 810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14" name="TextBox 813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190500</xdr:colOff>
      <xdr:row>312</xdr:row>
      <xdr:rowOff>151600</xdr:rowOff>
    </xdr:from>
    <xdr:to>
      <xdr:col>1</xdr:col>
      <xdr:colOff>1365250</xdr:colOff>
      <xdr:row>316</xdr:row>
      <xdr:rowOff>142877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5" y="98243225"/>
          <a:ext cx="1174750" cy="1261276"/>
        </a:xfrm>
        <a:prstGeom prst="rect">
          <a:avLst/>
        </a:prstGeom>
      </xdr:spPr>
    </xdr:pic>
    <xdr:clientData/>
  </xdr:twoCellAnchor>
  <xdr:twoCellAnchor>
    <xdr:from>
      <xdr:col>14</xdr:col>
      <xdr:colOff>777875</xdr:colOff>
      <xdr:row>311</xdr:row>
      <xdr:rowOff>95250</xdr:rowOff>
    </xdr:from>
    <xdr:to>
      <xdr:col>17</xdr:col>
      <xdr:colOff>1047750</xdr:colOff>
      <xdr:row>311</xdr:row>
      <xdr:rowOff>674719</xdr:rowOff>
    </xdr:to>
    <xdr:grpSp>
      <xdr:nvGrpSpPr>
        <xdr:cNvPr id="41" name="Группа 40"/>
        <xdr:cNvGrpSpPr/>
      </xdr:nvGrpSpPr>
      <xdr:grpSpPr>
        <a:xfrm>
          <a:off x="13242018" y="126083786"/>
          <a:ext cx="2310946" cy="579469"/>
          <a:chOff x="10588625" y="99663250"/>
          <a:chExt cx="2301875" cy="579469"/>
        </a:xfrm>
      </xdr:grpSpPr>
      <xdr:grpSp>
        <xdr:nvGrpSpPr>
          <xdr:cNvPr id="817" name="Группа 816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GrpSpPr/>
        </xdr:nvGrpSpPr>
        <xdr:grpSpPr>
          <a:xfrm>
            <a:off x="10588625" y="99663250"/>
            <a:ext cx="2301875" cy="579469"/>
            <a:chOff x="11811000" y="96504125"/>
            <a:chExt cx="2301875" cy="579469"/>
          </a:xfrm>
        </xdr:grpSpPr>
        <xdr:pic>
          <xdr:nvPicPr>
            <xdr:cNvPr id="818" name="Рисунок 817">
              <a:extLst>
                <a:ext uri="{FF2B5EF4-FFF2-40B4-BE49-F238E27FC236}">
                  <a16:creationId xmlns="" xmlns:a16="http://schemas.microsoft.com/office/drawing/2014/main" id="{00000000-0008-0000-0100-000045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398375" y="96504125"/>
              <a:ext cx="619124" cy="563594"/>
            </a:xfrm>
            <a:prstGeom prst="rect">
              <a:avLst/>
            </a:prstGeom>
          </xdr:spPr>
        </xdr:pic>
        <xdr:pic>
          <xdr:nvPicPr>
            <xdr:cNvPr id="819" name="Рисунок 818">
              <a:extLst>
                <a:ext uri="{FF2B5EF4-FFF2-40B4-BE49-F238E27FC236}">
                  <a16:creationId xmlns="" xmlns:a16="http://schemas.microsoft.com/office/drawing/2014/main" id="{00000000-0008-0000-0100-00004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13509626" y="96519999"/>
              <a:ext cx="603249" cy="555625"/>
            </a:xfrm>
            <a:prstGeom prst="rect">
              <a:avLst/>
            </a:prstGeom>
          </xdr:spPr>
        </xdr:pic>
        <xdr:pic>
          <xdr:nvPicPr>
            <xdr:cNvPr id="820" name="Рисунок 819">
              <a:extLst>
                <a:ext uri="{FF2B5EF4-FFF2-40B4-BE49-F238E27FC236}">
                  <a16:creationId xmlns="" xmlns:a16="http://schemas.microsoft.com/office/drawing/2014/main" id="{00000000-0008-0000-0100-000070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811000" y="9652000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821" name="Рисунок 820">
            <a:extLst>
              <a:ext uri="{FF2B5EF4-FFF2-40B4-BE49-F238E27FC236}">
                <a16:creationId xmlns="" xmlns:a16="http://schemas.microsoft.com/office/drawing/2014/main" id="{00000000-0008-0000-0100-00002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731625" y="99679125"/>
            <a:ext cx="616881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190500</xdr:colOff>
      <xdr:row>311</xdr:row>
      <xdr:rowOff>381000</xdr:rowOff>
    </xdr:from>
    <xdr:to>
      <xdr:col>1</xdr:col>
      <xdr:colOff>1481033</xdr:colOff>
      <xdr:row>311</xdr:row>
      <xdr:rowOff>588817</xdr:rowOff>
    </xdr:to>
    <xdr:pic>
      <xdr:nvPicPr>
        <xdr:cNvPr id="565" name="Рисунок 564">
          <a:extLst>
            <a:ext uri="{FF2B5EF4-FFF2-40B4-BE49-F238E27FC236}">
              <a16:creationId xmlns="" xmlns:a16="http://schemas.microsoft.com/office/drawing/2014/main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26031625"/>
          <a:ext cx="1290533" cy="20781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298</xdr:row>
      <xdr:rowOff>460375</xdr:rowOff>
    </xdr:from>
    <xdr:to>
      <xdr:col>1</xdr:col>
      <xdr:colOff>1206500</xdr:colOff>
      <xdr:row>300</xdr:row>
      <xdr:rowOff>30328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6" y="100044250"/>
          <a:ext cx="873124" cy="122095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222251</xdr:colOff>
      <xdr:row>298</xdr:row>
      <xdr:rowOff>128421</xdr:rowOff>
    </xdr:from>
    <xdr:to>
      <xdr:col>1</xdr:col>
      <xdr:colOff>1294094</xdr:colOff>
      <xdr:row>298</xdr:row>
      <xdr:rowOff>371500</xdr:rowOff>
    </xdr:to>
    <xdr:pic>
      <xdr:nvPicPr>
        <xdr:cNvPr id="831" name="Рисунок 830">
          <a:extLst>
            <a:ext uri="{FF2B5EF4-FFF2-40B4-BE49-F238E27FC236}">
              <a16:creationId xmlns="" xmlns:a16="http://schemas.microsoft.com/office/drawing/2014/main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101664921"/>
          <a:ext cx="1071843" cy="243079"/>
        </a:xfrm>
        <a:prstGeom prst="rect">
          <a:avLst/>
        </a:prstGeom>
      </xdr:spPr>
    </xdr:pic>
    <xdr:clientData/>
  </xdr:twoCellAnchor>
  <xdr:twoCellAnchor>
    <xdr:from>
      <xdr:col>2</xdr:col>
      <xdr:colOff>1031875</xdr:colOff>
      <xdr:row>298</xdr:row>
      <xdr:rowOff>79375</xdr:rowOff>
    </xdr:from>
    <xdr:to>
      <xdr:col>2</xdr:col>
      <xdr:colOff>1666875</xdr:colOff>
      <xdr:row>298</xdr:row>
      <xdr:rowOff>717550</xdr:rowOff>
    </xdr:to>
    <xdr:grpSp>
      <xdr:nvGrpSpPr>
        <xdr:cNvPr id="835" name="Группа 834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542268" y="120951625"/>
          <a:ext cx="635000" cy="638175"/>
          <a:chOff x="6302375" y="2206625"/>
          <a:chExt cx="635000" cy="635000"/>
        </a:xfrm>
      </xdr:grpSpPr>
      <xdr:sp macro="" textlink="">
        <xdr:nvSpPr>
          <xdr:cNvPr id="836" name="Овал 835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37" name="TextBox 836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3</xdr:col>
      <xdr:colOff>244189</xdr:colOff>
      <xdr:row>78</xdr:row>
      <xdr:rowOff>193675</xdr:rowOff>
    </xdr:from>
    <xdr:ext cx="1463675" cy="444500"/>
    <xdr:sp macro="" textlink="">
      <xdr:nvSpPr>
        <xdr:cNvPr id="591" name="Скругленный прямоугольник 590">
          <a:extLst>
            <a:ext uri="{FF2B5EF4-FFF2-40B4-BE49-F238E27FC236}">
              <a16:creationId xmlns="" xmlns:a16="http://schemas.microsoft.com/office/drawing/2014/main" id="{00000000-0008-0000-0100-0000B8010000}"/>
            </a:ext>
          </a:extLst>
        </xdr:cNvPr>
        <xdr:cNvSpPr>
          <a:spLocks noChangeAspect="1"/>
        </xdr:cNvSpPr>
      </xdr:nvSpPr>
      <xdr:spPr>
        <a:xfrm>
          <a:off x="4038314" y="31165800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twoCellAnchor>
    <xdr:from>
      <xdr:col>16</xdr:col>
      <xdr:colOff>102972</xdr:colOff>
      <xdr:row>78</xdr:row>
      <xdr:rowOff>95360</xdr:rowOff>
    </xdr:from>
    <xdr:to>
      <xdr:col>17</xdr:col>
      <xdr:colOff>1038228</xdr:colOff>
      <xdr:row>78</xdr:row>
      <xdr:rowOff>613212</xdr:rowOff>
    </xdr:to>
    <xdr:grpSp>
      <xdr:nvGrpSpPr>
        <xdr:cNvPr id="623" name="Группа 622">
          <a:extLst>
            <a:ext uri="{FF2B5EF4-FFF2-40B4-BE49-F238E27FC236}">
              <a16:creationId xmlns="" xmlns:a16="http://schemas.microsoft.com/office/drawing/2014/main" id="{00000000-0008-0000-0100-000076020000}"/>
            </a:ext>
          </a:extLst>
        </xdr:cNvPr>
        <xdr:cNvGrpSpPr>
          <a:grpSpLocks noChangeAspect="1"/>
        </xdr:cNvGrpSpPr>
      </xdr:nvGrpSpPr>
      <xdr:grpSpPr>
        <a:xfrm>
          <a:off x="13478793" y="32480360"/>
          <a:ext cx="2064649" cy="517852"/>
          <a:chOff x="3129686" y="3988290"/>
          <a:chExt cx="1186203" cy="290421"/>
        </a:xfrm>
      </xdr:grpSpPr>
      <xdr:pic>
        <xdr:nvPicPr>
          <xdr:cNvPr id="629" name="Рисунок 628">
            <a:extLst>
              <a:ext uri="{FF2B5EF4-FFF2-40B4-BE49-F238E27FC236}">
                <a16:creationId xmlns="" xmlns:a16="http://schemas.microsoft.com/office/drawing/2014/main" id="{00000000-0008-0000-0100-00007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106" r="2663"/>
          <a:stretch/>
        </xdr:blipFill>
        <xdr:spPr>
          <a:xfrm>
            <a:off x="3739768" y="3988290"/>
            <a:ext cx="279831" cy="290417"/>
          </a:xfrm>
          <a:prstGeom prst="rect">
            <a:avLst/>
          </a:prstGeom>
        </xdr:spPr>
      </xdr:pic>
      <xdr:pic>
        <xdr:nvPicPr>
          <xdr:cNvPr id="803" name="Рисунок 802">
            <a:extLst>
              <a:ext uri="{FF2B5EF4-FFF2-40B4-BE49-F238E27FC236}">
                <a16:creationId xmlns="" xmlns:a16="http://schemas.microsoft.com/office/drawing/2014/main" id="{00000000-0008-0000-0100-00007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4858"/>
          <a:stretch/>
        </xdr:blipFill>
        <xdr:spPr>
          <a:xfrm>
            <a:off x="3129686" y="3988294"/>
            <a:ext cx="302817" cy="290417"/>
          </a:xfrm>
          <a:prstGeom prst="rect">
            <a:avLst/>
          </a:prstGeom>
        </xdr:spPr>
      </xdr:pic>
      <xdr:pic>
        <xdr:nvPicPr>
          <xdr:cNvPr id="804" name="Рисунок 803">
            <a:extLst>
              <a:ext uri="{FF2B5EF4-FFF2-40B4-BE49-F238E27FC236}">
                <a16:creationId xmlns="" xmlns:a16="http://schemas.microsoft.com/office/drawing/2014/main" id="{00000000-0008-0000-0100-00008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7533"/>
          <a:stretch/>
        </xdr:blipFill>
        <xdr:spPr>
          <a:xfrm>
            <a:off x="3434488" y="3988294"/>
            <a:ext cx="294306" cy="290417"/>
          </a:xfrm>
          <a:prstGeom prst="rect">
            <a:avLst/>
          </a:prstGeom>
        </xdr:spPr>
      </xdr:pic>
      <xdr:pic>
        <xdr:nvPicPr>
          <xdr:cNvPr id="815" name="Рисунок 814">
            <a:extLst>
              <a:ext uri="{FF2B5EF4-FFF2-40B4-BE49-F238E27FC236}">
                <a16:creationId xmlns="" xmlns:a16="http://schemas.microsoft.com/office/drawing/2014/main" id="{00000000-0008-0000-0100-00008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3462" t="-2027" r="6895" b="-1"/>
          <a:stretch/>
        </xdr:blipFill>
        <xdr:spPr>
          <a:xfrm>
            <a:off x="4030571" y="3988291"/>
            <a:ext cx="285318" cy="290417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79375</xdr:colOff>
      <xdr:row>78</xdr:row>
      <xdr:rowOff>190500</xdr:rowOff>
    </xdr:from>
    <xdr:ext cx="1337469" cy="133898"/>
    <xdr:pic>
      <xdr:nvPicPr>
        <xdr:cNvPr id="823" name="Рисунок 822">
          <a:extLst>
            <a:ext uri="{FF2B5EF4-FFF2-40B4-BE49-F238E27FC236}">
              <a16:creationId xmlns="" xmlns:a16="http://schemas.microsoft.com/office/drawing/2014/main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448125"/>
          <a:ext cx="1337469" cy="133898"/>
        </a:xfrm>
        <a:prstGeom prst="rect">
          <a:avLst/>
        </a:prstGeom>
      </xdr:spPr>
    </xdr:pic>
    <xdr:clientData/>
  </xdr:oneCellAnchor>
  <xdr:twoCellAnchor editAs="oneCell">
    <xdr:from>
      <xdr:col>1</xdr:col>
      <xdr:colOff>174626</xdr:colOff>
      <xdr:row>78</xdr:row>
      <xdr:rowOff>307769</xdr:rowOff>
    </xdr:from>
    <xdr:to>
      <xdr:col>1</xdr:col>
      <xdr:colOff>1158876</xdr:colOff>
      <xdr:row>81</xdr:row>
      <xdr:rowOff>190501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6" y="32692769"/>
          <a:ext cx="984250" cy="143848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81</xdr:row>
      <xdr:rowOff>81594</xdr:rowOff>
    </xdr:from>
    <xdr:to>
      <xdr:col>1</xdr:col>
      <xdr:colOff>1317625</xdr:colOff>
      <xdr:row>84</xdr:row>
      <xdr:rowOff>767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0894969"/>
          <a:ext cx="1270000" cy="776423"/>
        </a:xfrm>
        <a:prstGeom prst="rect">
          <a:avLst/>
        </a:prstGeom>
      </xdr:spPr>
    </xdr:pic>
    <xdr:clientData/>
  </xdr:twoCellAnchor>
  <xdr:twoCellAnchor>
    <xdr:from>
      <xdr:col>2</xdr:col>
      <xdr:colOff>1174750</xdr:colOff>
      <xdr:row>78</xdr:row>
      <xdr:rowOff>31750</xdr:rowOff>
    </xdr:from>
    <xdr:to>
      <xdr:col>2</xdr:col>
      <xdr:colOff>1809750</xdr:colOff>
      <xdr:row>78</xdr:row>
      <xdr:rowOff>663575</xdr:rowOff>
    </xdr:to>
    <xdr:grpSp>
      <xdr:nvGrpSpPr>
        <xdr:cNvPr id="620" name="Группа 619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685143" y="32416750"/>
          <a:ext cx="635000" cy="631825"/>
          <a:chOff x="6302375" y="2206625"/>
          <a:chExt cx="635000" cy="635000"/>
        </a:xfrm>
      </xdr:grpSpPr>
      <xdr:sp macro="" textlink="">
        <xdr:nvSpPr>
          <xdr:cNvPr id="621" name="Овал 620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29" name="TextBox 828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200024</xdr:colOff>
      <xdr:row>301</xdr:row>
      <xdr:rowOff>231774</xdr:rowOff>
    </xdr:from>
    <xdr:ext cx="1071843" cy="243079"/>
    <xdr:pic>
      <xdr:nvPicPr>
        <xdr:cNvPr id="572" name="Рисунок 571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899" y="89941399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193221</xdr:colOff>
      <xdr:row>261</xdr:row>
      <xdr:rowOff>331561</xdr:rowOff>
    </xdr:from>
    <xdr:ext cx="1071843" cy="243079"/>
    <xdr:pic>
      <xdr:nvPicPr>
        <xdr:cNvPr id="648" name="Рисунок 647">
          <a:extLst>
            <a:ext uri="{FF2B5EF4-FFF2-40B4-BE49-F238E27FC236}">
              <a16:creationId xmlns="" xmlns:a16="http://schemas.microsoft.com/office/drawing/2014/main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96" y="84786561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253999</xdr:colOff>
      <xdr:row>262</xdr:row>
      <xdr:rowOff>229440</xdr:rowOff>
    </xdr:from>
    <xdr:to>
      <xdr:col>1</xdr:col>
      <xdr:colOff>1272059</xdr:colOff>
      <xdr:row>267</xdr:row>
      <xdr:rowOff>142875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3999" y="89192940"/>
          <a:ext cx="1018060" cy="1627935"/>
        </a:xfrm>
        <a:prstGeom prst="rect">
          <a:avLst/>
        </a:prstGeom>
      </xdr:spPr>
    </xdr:pic>
    <xdr:clientData/>
  </xdr:twoCellAnchor>
  <xdr:twoCellAnchor>
    <xdr:from>
      <xdr:col>2</xdr:col>
      <xdr:colOff>1047750</xdr:colOff>
      <xdr:row>261</xdr:row>
      <xdr:rowOff>63500</xdr:rowOff>
    </xdr:from>
    <xdr:to>
      <xdr:col>2</xdr:col>
      <xdr:colOff>1682750</xdr:colOff>
      <xdr:row>261</xdr:row>
      <xdr:rowOff>701675</xdr:rowOff>
    </xdr:to>
    <xdr:grpSp>
      <xdr:nvGrpSpPr>
        <xdr:cNvPr id="582" name="Группа 581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558143" y="106539393"/>
          <a:ext cx="635000" cy="638175"/>
          <a:chOff x="6302375" y="2206625"/>
          <a:chExt cx="635000" cy="635000"/>
        </a:xfrm>
      </xdr:grpSpPr>
      <xdr:sp macro="" textlink="">
        <xdr:nvSpPr>
          <xdr:cNvPr id="584" name="Овал 583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22" name="TextBox 621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1138672</xdr:colOff>
      <xdr:row>261</xdr:row>
      <xdr:rowOff>31750</xdr:rowOff>
    </xdr:from>
    <xdr:to>
      <xdr:col>17</xdr:col>
      <xdr:colOff>1051338</xdr:colOff>
      <xdr:row>261</xdr:row>
      <xdr:rowOff>714375</xdr:rowOff>
    </xdr:to>
    <xdr:grpSp>
      <xdr:nvGrpSpPr>
        <xdr:cNvPr id="56" name="Группа 55"/>
        <xdr:cNvGrpSpPr/>
      </xdr:nvGrpSpPr>
      <xdr:grpSpPr>
        <a:xfrm>
          <a:off x="11384851" y="106507643"/>
          <a:ext cx="4171701" cy="682625"/>
          <a:chOff x="13118431" y="81789484"/>
          <a:chExt cx="10763327" cy="1762756"/>
        </a:xfrm>
      </xdr:grpSpPr>
      <xdr:pic>
        <xdr:nvPicPr>
          <xdr:cNvPr id="625" name="Рисунок 624">
            <a:extLst>
              <a:ext uri="{FF2B5EF4-FFF2-40B4-BE49-F238E27FC236}">
                <a16:creationId xmlns="" xmlns:a16="http://schemas.microsoft.com/office/drawing/2014/main" id="{00000000-0008-0000-0100-00001C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14495060" y="82155019"/>
            <a:ext cx="1428749" cy="1287810"/>
          </a:xfrm>
          <a:prstGeom prst="rect">
            <a:avLst/>
          </a:prstGeom>
        </xdr:spPr>
      </xdr:pic>
      <xdr:pic>
        <xdr:nvPicPr>
          <xdr:cNvPr id="627" name="Рисунок 626">
            <a:extLst>
              <a:ext uri="{FF2B5EF4-FFF2-40B4-BE49-F238E27FC236}">
                <a16:creationId xmlns="" xmlns:a16="http://schemas.microsoft.com/office/drawing/2014/main" id="{00000000-0008-0000-0100-00001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824931" y="81789484"/>
            <a:ext cx="1450367" cy="1762756"/>
          </a:xfrm>
          <a:prstGeom prst="rect">
            <a:avLst/>
          </a:prstGeom>
        </xdr:spPr>
      </xdr:pic>
      <xdr:pic>
        <xdr:nvPicPr>
          <xdr:cNvPr id="628" name="Рисунок 627">
            <a:extLst>
              <a:ext uri="{FF2B5EF4-FFF2-40B4-BE49-F238E27FC236}">
                <a16:creationId xmlns="" xmlns:a16="http://schemas.microsoft.com/office/drawing/2014/main" id="{00000000-0008-0000-0100-00001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179006" y="82150354"/>
            <a:ext cx="1424945" cy="1297139"/>
          </a:xfrm>
          <a:prstGeom prst="rect">
            <a:avLst/>
          </a:prstGeom>
        </xdr:spPr>
      </xdr:pic>
      <xdr:pic>
        <xdr:nvPicPr>
          <xdr:cNvPr id="642" name="Рисунок 641">
            <a:extLst>
              <a:ext uri="{FF2B5EF4-FFF2-40B4-BE49-F238E27FC236}">
                <a16:creationId xmlns="" xmlns:a16="http://schemas.microsoft.com/office/drawing/2014/main" id="{00000000-0008-0000-0100-00001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542498" y="82148049"/>
            <a:ext cx="1430012" cy="1301749"/>
          </a:xfrm>
          <a:prstGeom prst="rect">
            <a:avLst/>
          </a:prstGeom>
        </xdr:spPr>
      </xdr:pic>
      <xdr:pic>
        <xdr:nvPicPr>
          <xdr:cNvPr id="645" name="Рисунок 644">
            <a:extLst>
              <a:ext uri="{FF2B5EF4-FFF2-40B4-BE49-F238E27FC236}">
                <a16:creationId xmlns="" xmlns:a16="http://schemas.microsoft.com/office/drawing/2014/main" id="{00000000-0008-0000-0100-00001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9796624" y="82148047"/>
            <a:ext cx="1430012" cy="1301749"/>
          </a:xfrm>
          <a:prstGeom prst="rect">
            <a:avLst/>
          </a:prstGeom>
        </xdr:spPr>
      </xdr:pic>
      <xdr:pic>
        <xdr:nvPicPr>
          <xdr:cNvPr id="647" name="Рисунок 646">
            <a:extLst>
              <a:ext uri="{FF2B5EF4-FFF2-40B4-BE49-F238E27FC236}">
                <a16:creationId xmlns="" xmlns:a16="http://schemas.microsoft.com/office/drawing/2014/main" id="{00000000-0008-0000-0100-000016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22463624" y="82153443"/>
            <a:ext cx="1418134" cy="1290938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 rotWithShape="1">
          <a:blip xmlns:r="http://schemas.openxmlformats.org/officeDocument/2006/relationships" r:embed="rId1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118431" y="82138640"/>
            <a:ext cx="1373038" cy="1320566"/>
          </a:xfrm>
          <a:prstGeom prst="rect">
            <a:avLst/>
          </a:prstGeom>
        </xdr:spPr>
      </xdr:pic>
      <xdr:pic>
        <xdr:nvPicPr>
          <xdr:cNvPr id="55" name="Рисунок 54"/>
          <xdr:cNvPicPr>
            <a:picLocks noChangeAspect="1"/>
          </xdr:cNvPicPr>
        </xdr:nvPicPr>
        <xdr:blipFill rotWithShape="1">
          <a:blip xmlns:r="http://schemas.openxmlformats.org/officeDocument/2006/relationships" r:embed="rId1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1209498" y="82150383"/>
            <a:ext cx="1285875" cy="1297058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412750</xdr:colOff>
      <xdr:row>298</xdr:row>
      <xdr:rowOff>0</xdr:rowOff>
    </xdr:from>
    <xdr:to>
      <xdr:col>18</xdr:col>
      <xdr:colOff>1</xdr:colOff>
      <xdr:row>298</xdr:row>
      <xdr:rowOff>752476</xdr:rowOff>
    </xdr:to>
    <xdr:grpSp>
      <xdr:nvGrpSpPr>
        <xdr:cNvPr id="650" name="Группа 649"/>
        <xdr:cNvGrpSpPr/>
      </xdr:nvGrpSpPr>
      <xdr:grpSpPr>
        <a:xfrm>
          <a:off x="12155714" y="120872250"/>
          <a:ext cx="3410857" cy="752476"/>
          <a:chOff x="10477499" y="105267125"/>
          <a:chExt cx="3460751" cy="752476"/>
        </a:xfrm>
      </xdr:grpSpPr>
      <xdr:pic>
        <xdr:nvPicPr>
          <xdr:cNvPr id="654" name="Рисунок 653">
            <a:extLst>
              <a:ext uri="{FF2B5EF4-FFF2-40B4-BE49-F238E27FC236}">
                <a16:creationId xmlns="" xmlns:a16="http://schemas.microsoft.com/office/drawing/2014/main" id="{00000000-0008-0000-0100-00004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335001" y="105409999"/>
            <a:ext cx="603249" cy="555625"/>
          </a:xfrm>
          <a:prstGeom prst="rect">
            <a:avLst/>
          </a:prstGeom>
        </xdr:spPr>
      </xdr:pic>
      <xdr:grpSp>
        <xdr:nvGrpSpPr>
          <xdr:cNvPr id="655" name="Группа 654">
            <a:extLst>
              <a:ext uri="{FF2B5EF4-FFF2-40B4-BE49-F238E27FC236}">
                <a16:creationId xmlns="" xmlns:a16="http://schemas.microsoft.com/office/drawing/2014/main" id="{00000000-0008-0000-0100-000021020000}"/>
              </a:ext>
            </a:extLst>
          </xdr:cNvPr>
          <xdr:cNvGrpSpPr>
            <a:grpSpLocks noChangeAspect="1"/>
          </xdr:cNvGrpSpPr>
        </xdr:nvGrpSpPr>
        <xdr:grpSpPr>
          <a:xfrm>
            <a:off x="10477499" y="105267125"/>
            <a:ext cx="2923070" cy="752476"/>
            <a:chOff x="3867152" y="8315325"/>
            <a:chExt cx="2933699" cy="752476"/>
          </a:xfrm>
        </xdr:grpSpPr>
        <xdr:pic>
          <xdr:nvPicPr>
            <xdr:cNvPr id="656" name="Рисунок 655">
              <a:extLst>
                <a:ext uri="{FF2B5EF4-FFF2-40B4-BE49-F238E27FC236}">
                  <a16:creationId xmlns="" xmlns:a16="http://schemas.microsoft.com/office/drawing/2014/main" id="{00000000-0008-0000-0100-000022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657" name="Рисунок 656">
              <a:extLst>
                <a:ext uri="{FF2B5EF4-FFF2-40B4-BE49-F238E27FC236}">
                  <a16:creationId xmlns="" xmlns:a16="http://schemas.microsoft.com/office/drawing/2014/main" id="{00000000-0008-0000-0100-00002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660" name="Рисунок 659">
              <a:extLst>
                <a:ext uri="{FF2B5EF4-FFF2-40B4-BE49-F238E27FC236}">
                  <a16:creationId xmlns="" xmlns:a16="http://schemas.microsoft.com/office/drawing/2014/main" id="{00000000-0008-0000-0100-000024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38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661" name="Рисунок 660">
              <a:extLst>
                <a:ext uri="{FF2B5EF4-FFF2-40B4-BE49-F238E27FC236}">
                  <a16:creationId xmlns="" xmlns:a16="http://schemas.microsoft.com/office/drawing/2014/main" id="{00000000-0008-0000-0100-000025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662" name="Рисунок 661">
              <a:extLst>
                <a:ext uri="{FF2B5EF4-FFF2-40B4-BE49-F238E27FC236}">
                  <a16:creationId xmlns="" xmlns:a16="http://schemas.microsoft.com/office/drawing/2014/main" id="{00000000-0008-0000-0100-00002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29277" y="8458200"/>
              <a:ext cx="619124" cy="563594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1</xdr:col>
      <xdr:colOff>381000</xdr:colOff>
      <xdr:row>25</xdr:row>
      <xdr:rowOff>735587</xdr:rowOff>
    </xdr:from>
    <xdr:to>
      <xdr:col>1</xdr:col>
      <xdr:colOff>1190625</xdr:colOff>
      <xdr:row>29</xdr:row>
      <xdr:rowOff>204733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14864337"/>
          <a:ext cx="809625" cy="1612271"/>
        </a:xfrm>
        <a:prstGeom prst="rect">
          <a:avLst/>
        </a:prstGeom>
      </xdr:spPr>
    </xdr:pic>
    <xdr:clientData/>
  </xdr:twoCellAnchor>
  <xdr:oneCellAnchor>
    <xdr:from>
      <xdr:col>1</xdr:col>
      <xdr:colOff>200086</xdr:colOff>
      <xdr:row>97</xdr:row>
      <xdr:rowOff>287903</xdr:rowOff>
    </xdr:from>
    <xdr:ext cx="1071843" cy="243079"/>
    <xdr:pic>
      <xdr:nvPicPr>
        <xdr:cNvPr id="822" name="Рисунок 821">
          <a:extLst>
            <a:ext uri="{FF2B5EF4-FFF2-40B4-BE49-F238E27FC236}">
              <a16:creationId xmlns="" xmlns:a16="http://schemas.microsoft.com/office/drawing/2014/main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34895403"/>
          <a:ext cx="1071843" cy="243079"/>
        </a:xfrm>
        <a:prstGeom prst="rect">
          <a:avLst/>
        </a:prstGeom>
      </xdr:spPr>
    </xdr:pic>
    <xdr:clientData/>
  </xdr:oneCellAnchor>
  <xdr:twoCellAnchor>
    <xdr:from>
      <xdr:col>12</xdr:col>
      <xdr:colOff>1368138</xdr:colOff>
      <xdr:row>97</xdr:row>
      <xdr:rowOff>59413</xdr:rowOff>
    </xdr:from>
    <xdr:to>
      <xdr:col>17</xdr:col>
      <xdr:colOff>1038226</xdr:colOff>
      <xdr:row>97</xdr:row>
      <xdr:rowOff>738906</xdr:rowOff>
    </xdr:to>
    <xdr:grpSp>
      <xdr:nvGrpSpPr>
        <xdr:cNvPr id="825" name="Группа 824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GrpSpPr/>
      </xdr:nvGrpSpPr>
      <xdr:grpSpPr>
        <a:xfrm>
          <a:off x="11614317" y="40064413"/>
          <a:ext cx="3929123" cy="679493"/>
          <a:chOff x="8988938" y="21733164"/>
          <a:chExt cx="3983729" cy="724792"/>
        </a:xfrm>
      </xdr:grpSpPr>
      <xdr:pic>
        <xdr:nvPicPr>
          <xdr:cNvPr id="826" name="Рисунок 825">
            <a:extLst>
              <a:ext uri="{FF2B5EF4-FFF2-40B4-BE49-F238E27FC236}">
                <a16:creationId xmlns="" xmlns:a16="http://schemas.microsoft.com/office/drawing/2014/main" id="{00000000-0008-0000-0100-00004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10099585" y="21894362"/>
            <a:ext cx="617671" cy="563594"/>
          </a:xfrm>
          <a:prstGeom prst="rect">
            <a:avLst/>
          </a:prstGeom>
        </xdr:spPr>
      </xdr:pic>
      <xdr:pic>
        <xdr:nvPicPr>
          <xdr:cNvPr id="827" name="Рисунок 826">
            <a:extLst>
              <a:ext uri="{FF2B5EF4-FFF2-40B4-BE49-F238E27FC236}">
                <a16:creationId xmlns="" xmlns:a16="http://schemas.microsoft.com/office/drawing/2014/main" id="{00000000-0008-0000-0100-00004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0669743" y="21894362"/>
            <a:ext cx="617671" cy="563594"/>
          </a:xfrm>
          <a:prstGeom prst="rect">
            <a:avLst/>
          </a:prstGeom>
        </xdr:spPr>
      </xdr:pic>
      <xdr:pic>
        <xdr:nvPicPr>
          <xdr:cNvPr id="828" name="Рисунок 827">
            <a:extLst>
              <a:ext uri="{FF2B5EF4-FFF2-40B4-BE49-F238E27FC236}">
                <a16:creationId xmlns="" xmlns:a16="http://schemas.microsoft.com/office/drawing/2014/main" id="{00000000-0008-0000-0100-00004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239162" y="21894362"/>
            <a:ext cx="617671" cy="563594"/>
          </a:xfrm>
          <a:prstGeom prst="rect">
            <a:avLst/>
          </a:prstGeom>
        </xdr:spPr>
      </xdr:pic>
      <xdr:pic>
        <xdr:nvPicPr>
          <xdr:cNvPr id="832" name="Рисунок 831">
            <a:extLst>
              <a:ext uri="{FF2B5EF4-FFF2-40B4-BE49-F238E27FC236}">
                <a16:creationId xmlns="" xmlns:a16="http://schemas.microsoft.com/office/drawing/2014/main" id="{00000000-0008-0000-0100-00004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988938" y="21894362"/>
            <a:ext cx="619124" cy="563594"/>
          </a:xfrm>
          <a:prstGeom prst="rect">
            <a:avLst/>
          </a:prstGeom>
        </xdr:spPr>
      </xdr:pic>
      <xdr:pic>
        <xdr:nvPicPr>
          <xdr:cNvPr id="833" name="Рисунок 832">
            <a:extLst>
              <a:ext uri="{FF2B5EF4-FFF2-40B4-BE49-F238E27FC236}">
                <a16:creationId xmlns="" xmlns:a16="http://schemas.microsoft.com/office/drawing/2014/main" id="{00000000-0008-0000-0100-000050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" r="954"/>
          <a:stretch/>
        </xdr:blipFill>
        <xdr:spPr>
          <a:xfrm>
            <a:off x="12397110" y="21894362"/>
            <a:ext cx="575557" cy="563594"/>
          </a:xfrm>
          <a:prstGeom prst="rect">
            <a:avLst/>
          </a:prstGeom>
        </xdr:spPr>
      </xdr:pic>
      <xdr:pic>
        <xdr:nvPicPr>
          <xdr:cNvPr id="845" name="Рисунок 844">
            <a:extLst>
              <a:ext uri="{FF2B5EF4-FFF2-40B4-BE49-F238E27FC236}">
                <a16:creationId xmlns="" xmlns:a16="http://schemas.microsoft.com/office/drawing/2014/main" id="{00000000-0008-0000-0100-00005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9560438" y="21733164"/>
            <a:ext cx="621536" cy="714375"/>
          </a:xfrm>
          <a:prstGeom prst="rect">
            <a:avLst/>
          </a:prstGeom>
        </xdr:spPr>
      </xdr:pic>
      <xdr:pic>
        <xdr:nvPicPr>
          <xdr:cNvPr id="846" name="Рисунок 845">
            <a:extLst>
              <a:ext uri="{FF2B5EF4-FFF2-40B4-BE49-F238E27FC236}">
                <a16:creationId xmlns="" xmlns:a16="http://schemas.microsoft.com/office/drawing/2014/main" id="{00000000-0008-0000-0100-00005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832970" y="21894362"/>
            <a:ext cx="615979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412018</xdr:colOff>
      <xdr:row>97</xdr:row>
      <xdr:rowOff>746125</xdr:rowOff>
    </xdr:from>
    <xdr:to>
      <xdr:col>1</xdr:col>
      <xdr:colOff>1078769</xdr:colOff>
      <xdr:row>101</xdr:row>
      <xdr:rowOff>260352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483" t="5598" r="13483" b="5443"/>
        <a:stretch/>
      </xdr:blipFill>
      <xdr:spPr>
        <a:xfrm>
          <a:off x="412018" y="38417500"/>
          <a:ext cx="666751" cy="1466853"/>
        </a:xfrm>
        <a:prstGeom prst="rect">
          <a:avLst/>
        </a:prstGeom>
      </xdr:spPr>
    </xdr:pic>
    <xdr:clientData/>
  </xdr:twoCellAnchor>
  <xdr:twoCellAnchor>
    <xdr:from>
      <xdr:col>2</xdr:col>
      <xdr:colOff>1079500</xdr:colOff>
      <xdr:row>97</xdr:row>
      <xdr:rowOff>79375</xdr:rowOff>
    </xdr:from>
    <xdr:to>
      <xdr:col>2</xdr:col>
      <xdr:colOff>1714500</xdr:colOff>
      <xdr:row>97</xdr:row>
      <xdr:rowOff>717550</xdr:rowOff>
    </xdr:to>
    <xdr:grpSp>
      <xdr:nvGrpSpPr>
        <xdr:cNvPr id="847" name="Группа 846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589893" y="40084375"/>
          <a:ext cx="635000" cy="638175"/>
          <a:chOff x="6302375" y="2206625"/>
          <a:chExt cx="635000" cy="635000"/>
        </a:xfrm>
      </xdr:grpSpPr>
      <xdr:sp macro="" textlink="">
        <xdr:nvSpPr>
          <xdr:cNvPr id="848" name="Овал 847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49" name="TextBox 848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230982</xdr:colOff>
      <xdr:row>187</xdr:row>
      <xdr:rowOff>326228</xdr:rowOff>
    </xdr:from>
    <xdr:ext cx="1071843" cy="243079"/>
    <xdr:pic>
      <xdr:nvPicPr>
        <xdr:cNvPr id="587" name="Рисунок 586">
          <a:extLst>
            <a:ext uri="{FF2B5EF4-FFF2-40B4-BE49-F238E27FC236}">
              <a16:creationId xmlns="" xmlns:a16="http://schemas.microsoft.com/office/drawing/2014/main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82" y="61889478"/>
          <a:ext cx="1071843" cy="243079"/>
        </a:xfrm>
        <a:prstGeom prst="rect">
          <a:avLst/>
        </a:prstGeom>
      </xdr:spPr>
    </xdr:pic>
    <xdr:clientData/>
  </xdr:oneCellAnchor>
  <xdr:oneCellAnchor>
    <xdr:from>
      <xdr:col>12</xdr:col>
      <xdr:colOff>748393</xdr:colOff>
      <xdr:row>187</xdr:row>
      <xdr:rowOff>45357</xdr:rowOff>
    </xdr:from>
    <xdr:ext cx="4601482" cy="733426"/>
    <xdr:grpSp>
      <xdr:nvGrpSpPr>
        <xdr:cNvPr id="589" name="Группа 588">
          <a:extLst>
            <a:ext uri="{FF2B5EF4-FFF2-40B4-BE49-F238E27FC236}">
              <a16:creationId xmlns="" xmlns:a16="http://schemas.microsoft.com/office/drawing/2014/main" id="{00000000-0008-0000-0100-000043010000}"/>
            </a:ext>
          </a:extLst>
        </xdr:cNvPr>
        <xdr:cNvGrpSpPr>
          <a:grpSpLocks noChangeAspect="1"/>
        </xdr:cNvGrpSpPr>
      </xdr:nvGrpSpPr>
      <xdr:grpSpPr>
        <a:xfrm>
          <a:off x="10994572" y="78041500"/>
          <a:ext cx="4601482" cy="733426"/>
          <a:chOff x="3886202" y="6734175"/>
          <a:chExt cx="4609147" cy="733426"/>
        </a:xfrm>
      </xdr:grpSpPr>
      <xdr:pic>
        <xdr:nvPicPr>
          <xdr:cNvPr id="590" name="Рисунок 589">
            <a:extLst>
              <a:ext uri="{FF2B5EF4-FFF2-40B4-BE49-F238E27FC236}">
                <a16:creationId xmlns="" xmlns:a16="http://schemas.microsoft.com/office/drawing/2014/main" id="{00000000-0008-0000-0100-00004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592" name="Рисунок 591">
            <a:extLst>
              <a:ext uri="{FF2B5EF4-FFF2-40B4-BE49-F238E27FC236}">
                <a16:creationId xmlns="" xmlns:a16="http://schemas.microsoft.com/office/drawing/2014/main" id="{00000000-0008-0000-0100-00004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34175"/>
            <a:ext cx="619124" cy="733426"/>
          </a:xfrm>
          <a:prstGeom prst="rect">
            <a:avLst/>
          </a:prstGeom>
        </xdr:spPr>
      </xdr:pic>
      <xdr:pic>
        <xdr:nvPicPr>
          <xdr:cNvPr id="596" name="Рисунок 595">
            <a:extLst>
              <a:ext uri="{FF2B5EF4-FFF2-40B4-BE49-F238E27FC236}">
                <a16:creationId xmlns="" xmlns:a16="http://schemas.microsoft.com/office/drawing/2014/main" id="{00000000-0008-0000-0100-00004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597" name="Рисунок 596">
            <a:extLst>
              <a:ext uri="{FF2B5EF4-FFF2-40B4-BE49-F238E27FC236}">
                <a16:creationId xmlns="" xmlns:a16="http://schemas.microsoft.com/office/drawing/2014/main" id="{00000000-0008-0000-0100-00004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600" name="Рисунок 599">
            <a:extLst>
              <a:ext uri="{FF2B5EF4-FFF2-40B4-BE49-F238E27FC236}">
                <a16:creationId xmlns="" xmlns:a16="http://schemas.microsoft.com/office/drawing/2014/main" id="{00000000-0008-0000-0100-00004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68974" y="6894482"/>
            <a:ext cx="619124" cy="563594"/>
          </a:xfrm>
          <a:prstGeom prst="rect">
            <a:avLst/>
          </a:prstGeom>
        </xdr:spPr>
      </xdr:pic>
      <xdr:pic>
        <xdr:nvPicPr>
          <xdr:cNvPr id="624" name="Рисунок 623">
            <a:extLst>
              <a:ext uri="{FF2B5EF4-FFF2-40B4-BE49-F238E27FC236}">
                <a16:creationId xmlns="" xmlns:a16="http://schemas.microsoft.com/office/drawing/2014/main" id="{00000000-0008-0000-0100-00004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42750" y="6878607"/>
            <a:ext cx="619124" cy="563594"/>
          </a:xfrm>
          <a:prstGeom prst="rect">
            <a:avLst/>
          </a:prstGeom>
        </xdr:spPr>
      </xdr:pic>
      <xdr:pic>
        <xdr:nvPicPr>
          <xdr:cNvPr id="626" name="Рисунок 625">
            <a:extLst>
              <a:ext uri="{FF2B5EF4-FFF2-40B4-BE49-F238E27FC236}">
                <a16:creationId xmlns="" xmlns:a16="http://schemas.microsoft.com/office/drawing/2014/main" id="{00000000-0008-0000-0100-00004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314250" y="6888132"/>
            <a:ext cx="619124" cy="563594"/>
          </a:xfrm>
          <a:prstGeom prst="rect">
            <a:avLst/>
          </a:prstGeom>
        </xdr:spPr>
      </xdr:pic>
      <xdr:pic>
        <xdr:nvPicPr>
          <xdr:cNvPr id="824" name="Рисунок 823">
            <a:extLst>
              <a:ext uri="{FF2B5EF4-FFF2-40B4-BE49-F238E27FC236}">
                <a16:creationId xmlns="" xmlns:a16="http://schemas.microsoft.com/office/drawing/2014/main" id="{00000000-0008-0000-0100-00004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76225" y="6878607"/>
            <a:ext cx="619124" cy="563594"/>
          </a:xfrm>
          <a:prstGeom prst="rect">
            <a:avLst/>
          </a:prstGeom>
        </xdr:spPr>
      </xdr:pic>
    </xdr:grpSp>
    <xdr:clientData/>
  </xdr:oneCellAnchor>
  <xdr:twoCellAnchor editAs="oneCell">
    <xdr:from>
      <xdr:col>1</xdr:col>
      <xdr:colOff>222250</xdr:colOff>
      <xdr:row>187</xdr:row>
      <xdr:rowOff>799696</xdr:rowOff>
    </xdr:from>
    <xdr:to>
      <xdr:col>1</xdr:col>
      <xdr:colOff>952499</xdr:colOff>
      <xdr:row>191</xdr:row>
      <xdr:rowOff>2115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352" t="6155" r="14736" b="5619"/>
        <a:stretch/>
      </xdr:blipFill>
      <xdr:spPr>
        <a:xfrm>
          <a:off x="222250" y="59346696"/>
          <a:ext cx="730249" cy="132967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188</xdr:row>
      <xdr:rowOff>15875</xdr:rowOff>
    </xdr:from>
    <xdr:to>
      <xdr:col>1</xdr:col>
      <xdr:colOff>1490482</xdr:colOff>
      <xdr:row>191</xdr:row>
      <xdr:rowOff>59413</xdr:rowOff>
    </xdr:to>
    <xdr:pic>
      <xdr:nvPicPr>
        <xdr:cNvPr id="830" name="Рисунок 829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59451875"/>
          <a:ext cx="728482" cy="1281788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51</xdr:row>
      <xdr:rowOff>95247</xdr:rowOff>
    </xdr:from>
    <xdr:to>
      <xdr:col>1</xdr:col>
      <xdr:colOff>1271414</xdr:colOff>
      <xdr:row>51</xdr:row>
      <xdr:rowOff>332894</xdr:rowOff>
    </xdr:to>
    <xdr:pic>
      <xdr:nvPicPr>
        <xdr:cNvPr id="780" name="Рисунок 779">
          <a:extLst>
            <a:ext uri="{FF2B5EF4-FFF2-40B4-BE49-F238E27FC236}">
              <a16:creationId xmlns=""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16843372"/>
          <a:ext cx="1071843" cy="237647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51</xdr:row>
      <xdr:rowOff>650875</xdr:rowOff>
    </xdr:from>
    <xdr:to>
      <xdr:col>1</xdr:col>
      <xdr:colOff>1254126</xdr:colOff>
      <xdr:row>55</xdr:row>
      <xdr:rowOff>142875</xdr:rowOff>
    </xdr:to>
    <xdr:grpSp>
      <xdr:nvGrpSpPr>
        <xdr:cNvPr id="853" name="Группа 852"/>
        <xdr:cNvGrpSpPr/>
      </xdr:nvGrpSpPr>
      <xdr:grpSpPr>
        <a:xfrm>
          <a:off x="222251" y="22327054"/>
          <a:ext cx="1031875" cy="1478642"/>
          <a:chOff x="285750" y="17002125"/>
          <a:chExt cx="1270001" cy="1873250"/>
        </a:xfrm>
      </xdr:grpSpPr>
      <xdr:pic>
        <xdr:nvPicPr>
          <xdr:cNvPr id="854" name="Рисунок 853"/>
          <xdr:cNvPicPr>
            <a:picLocks noChangeAspect="1"/>
          </xdr:cNvPicPr>
        </xdr:nvPicPr>
        <xdr:blipFill rotWithShape="1">
          <a:blip xmlns:r="http://schemas.openxmlformats.org/officeDocument/2006/relationships" r:embed="rId1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972" t="9262" r="12288" b="6955"/>
          <a:stretch/>
        </xdr:blipFill>
        <xdr:spPr>
          <a:xfrm>
            <a:off x="285750" y="17002125"/>
            <a:ext cx="936625" cy="1873250"/>
          </a:xfrm>
          <a:prstGeom prst="rect">
            <a:avLst/>
          </a:prstGeom>
        </xdr:spPr>
      </xdr:pic>
      <xdr:pic>
        <xdr:nvPicPr>
          <xdr:cNvPr id="855" name="Рисунок 854"/>
          <xdr:cNvPicPr>
            <a:picLocks noChangeAspect="1"/>
          </xdr:cNvPicPr>
        </xdr:nvPicPr>
        <xdr:blipFill>
          <a:blip xmlns:r="http://schemas.openxmlformats.org/officeDocument/2006/relationships" r:embed="rId1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4877" y="17765696"/>
            <a:ext cx="650874" cy="650874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777875</xdr:colOff>
      <xdr:row>51</xdr:row>
      <xdr:rowOff>111125</xdr:rowOff>
    </xdr:from>
    <xdr:to>
      <xdr:col>18</xdr:col>
      <xdr:colOff>6356</xdr:colOff>
      <xdr:row>51</xdr:row>
      <xdr:rowOff>715994</xdr:rowOff>
    </xdr:to>
    <xdr:grpSp>
      <xdr:nvGrpSpPr>
        <xdr:cNvPr id="856" name="Группа 855"/>
        <xdr:cNvGrpSpPr/>
      </xdr:nvGrpSpPr>
      <xdr:grpSpPr>
        <a:xfrm>
          <a:off x="11024054" y="21787304"/>
          <a:ext cx="4542517" cy="604869"/>
          <a:chOff x="9540875" y="5873750"/>
          <a:chExt cx="4546606" cy="604869"/>
        </a:xfrm>
      </xdr:grpSpPr>
      <xdr:grpSp>
        <xdr:nvGrpSpPr>
          <xdr:cNvPr id="857" name="Группа 856">
            <a:extLst>
              <a:ext uri="{FF2B5EF4-FFF2-40B4-BE49-F238E27FC236}">
                <a16:creationId xmlns="" xmlns:a16="http://schemas.microsoft.com/office/drawing/2014/main" id="{00000000-0008-0000-0100-00002E000000}"/>
              </a:ext>
            </a:extLst>
          </xdr:cNvPr>
          <xdr:cNvGrpSpPr/>
        </xdr:nvGrpSpPr>
        <xdr:grpSpPr>
          <a:xfrm>
            <a:off x="9540875" y="5873750"/>
            <a:ext cx="4546606" cy="604869"/>
            <a:chOff x="9407519" y="19392900"/>
            <a:chExt cx="4546606" cy="604869"/>
          </a:xfrm>
        </xdr:grpSpPr>
        <xdr:grpSp>
          <xdr:nvGrpSpPr>
            <xdr:cNvPr id="860" name="Группа 859">
              <a:extLst>
                <a:ext uri="{FF2B5EF4-FFF2-40B4-BE49-F238E27FC236}">
                  <a16:creationId xmlns="" xmlns:a16="http://schemas.microsoft.com/office/drawing/2014/main" id="{00000000-0008-0000-0100-000008000000}"/>
                </a:ext>
              </a:extLst>
            </xdr:cNvPr>
            <xdr:cNvGrpSpPr/>
          </xdr:nvGrpSpPr>
          <xdr:grpSpPr>
            <a:xfrm>
              <a:off x="9407519" y="19392900"/>
              <a:ext cx="4546606" cy="604869"/>
              <a:chOff x="9407519" y="19392900"/>
              <a:chExt cx="4546606" cy="604869"/>
            </a:xfrm>
          </xdr:grpSpPr>
          <xdr:pic>
            <xdr:nvPicPr>
              <xdr:cNvPr id="864" name="Рисунок 863">
                <a:extLst>
                  <a:ext uri="{FF2B5EF4-FFF2-40B4-BE49-F238E27FC236}">
                    <a16:creationId xmlns="" xmlns:a16="http://schemas.microsoft.com/office/drawing/2014/main" id="{00000000-0008-0000-0100-000085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9407519" y="19434175"/>
                <a:ext cx="615979" cy="563594"/>
              </a:xfrm>
              <a:prstGeom prst="rect">
                <a:avLst/>
              </a:prstGeom>
            </xdr:spPr>
          </xdr:pic>
          <xdr:pic>
            <xdr:nvPicPr>
              <xdr:cNvPr id="865" name="Рисунок 864">
                <a:extLst>
                  <a:ext uri="{FF2B5EF4-FFF2-40B4-BE49-F238E27FC236}">
                    <a16:creationId xmlns="" xmlns:a16="http://schemas.microsoft.com/office/drawing/2014/main" id="{00000000-0008-0000-0100-000086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3505"/>
              <a:stretch/>
            </xdr:blipFill>
            <xdr:spPr>
              <a:xfrm>
                <a:off x="11096843" y="19392900"/>
                <a:ext cx="615979" cy="563594"/>
              </a:xfrm>
              <a:prstGeom prst="rect">
                <a:avLst/>
              </a:prstGeom>
            </xdr:spPr>
          </xdr:pic>
          <xdr:pic>
            <xdr:nvPicPr>
              <xdr:cNvPr id="866" name="Рисунок 865">
                <a:extLst>
                  <a:ext uri="{FF2B5EF4-FFF2-40B4-BE49-F238E27FC236}">
                    <a16:creationId xmlns="" xmlns:a16="http://schemas.microsoft.com/office/drawing/2014/main" id="{00000000-0008-0000-0100-000088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22"/>
              <a:stretch/>
            </xdr:blipFill>
            <xdr:spPr>
              <a:xfrm>
                <a:off x="11665444" y="19408775"/>
                <a:ext cx="615979" cy="563594"/>
              </a:xfrm>
              <a:prstGeom prst="rect">
                <a:avLst/>
              </a:prstGeom>
            </xdr:spPr>
          </xdr:pic>
          <xdr:pic>
            <xdr:nvPicPr>
              <xdr:cNvPr id="867" name="Рисунок 866">
                <a:extLst>
                  <a:ext uri="{FF2B5EF4-FFF2-40B4-BE49-F238E27FC236}">
                    <a16:creationId xmlns="" xmlns:a16="http://schemas.microsoft.com/office/drawing/2014/main" id="{00000000-0008-0000-0100-00008A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797803" y="19408775"/>
                <a:ext cx="615979" cy="563594"/>
              </a:xfrm>
              <a:prstGeom prst="rect">
                <a:avLst/>
              </a:prstGeom>
            </xdr:spPr>
          </xdr:pic>
          <xdr:pic>
            <xdr:nvPicPr>
              <xdr:cNvPr id="868" name="Рисунок 867">
                <a:extLst>
                  <a:ext uri="{FF2B5EF4-FFF2-40B4-BE49-F238E27FC236}">
                    <a16:creationId xmlns="" xmlns:a16="http://schemas.microsoft.com/office/drawing/2014/main" id="{00000000-0008-0000-0100-00009A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4904"/>
              <a:stretch/>
            </xdr:blipFill>
            <xdr:spPr>
              <a:xfrm>
                <a:off x="13338146" y="19418300"/>
                <a:ext cx="615979" cy="563594"/>
              </a:xfrm>
              <a:prstGeom prst="rect">
                <a:avLst/>
              </a:prstGeom>
            </xdr:spPr>
          </xdr:pic>
        </xdr:grpSp>
        <xdr:pic>
          <xdr:nvPicPr>
            <xdr:cNvPr id="862" name="Рисунок 861">
              <a:extLst>
                <a:ext uri="{FF2B5EF4-FFF2-40B4-BE49-F238E27FC236}">
                  <a16:creationId xmlns="" xmlns:a16="http://schemas.microsoft.com/office/drawing/2014/main" id="{00000000-0008-0000-0100-00005A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233275" y="19408775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858" name="Рисунок 857">
            <a:extLst>
              <a:ext uri="{FF2B5EF4-FFF2-40B4-BE49-F238E27FC236}">
                <a16:creationId xmlns="" xmlns:a16="http://schemas.microsoft.com/office/drawing/2014/main" id="{00000000-0008-0000-0100-00009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128250" y="5889625"/>
            <a:ext cx="619124" cy="563594"/>
          </a:xfrm>
          <a:prstGeom prst="rect">
            <a:avLst/>
          </a:prstGeom>
        </xdr:spPr>
      </xdr:pic>
      <xdr:pic>
        <xdr:nvPicPr>
          <xdr:cNvPr id="859" name="Рисунок 858">
            <a:extLst>
              <a:ext uri="{FF2B5EF4-FFF2-40B4-BE49-F238E27FC236}">
                <a16:creationId xmlns="" xmlns:a16="http://schemas.microsoft.com/office/drawing/2014/main" id="{00000000-0008-0000-0100-00009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0699750" y="5905500"/>
            <a:ext cx="609599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200086</xdr:colOff>
      <xdr:row>11</xdr:row>
      <xdr:rowOff>287903</xdr:rowOff>
    </xdr:from>
    <xdr:ext cx="1071843" cy="243079"/>
    <xdr:pic>
      <xdr:nvPicPr>
        <xdr:cNvPr id="869" name="Рисунок 868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86" y="13099028"/>
          <a:ext cx="1071843" cy="243079"/>
        </a:xfrm>
        <a:prstGeom prst="rect">
          <a:avLst/>
        </a:prstGeom>
      </xdr:spPr>
    </xdr:pic>
    <xdr:clientData/>
  </xdr:oneCellAnchor>
  <xdr:twoCellAnchor>
    <xdr:from>
      <xdr:col>10</xdr:col>
      <xdr:colOff>793750</xdr:colOff>
      <xdr:row>11</xdr:row>
      <xdr:rowOff>77498</xdr:rowOff>
    </xdr:from>
    <xdr:to>
      <xdr:col>17</xdr:col>
      <xdr:colOff>1000126</xdr:colOff>
      <xdr:row>11</xdr:row>
      <xdr:rowOff>617826</xdr:rowOff>
    </xdr:to>
    <xdr:grpSp>
      <xdr:nvGrpSpPr>
        <xdr:cNvPr id="57" name="Группа 56"/>
        <xdr:cNvGrpSpPr/>
      </xdr:nvGrpSpPr>
      <xdr:grpSpPr>
        <a:xfrm>
          <a:off x="9505043" y="5180177"/>
          <a:ext cx="6000297" cy="540328"/>
          <a:chOff x="6105525" y="5754398"/>
          <a:chExt cx="5743576" cy="540328"/>
        </a:xfrm>
      </xdr:grpSpPr>
      <xdr:grpSp>
        <xdr:nvGrpSpPr>
          <xdr:cNvPr id="48" name="Группа 47"/>
          <xdr:cNvGrpSpPr/>
        </xdr:nvGrpSpPr>
        <xdr:grpSpPr>
          <a:xfrm>
            <a:off x="6105525" y="5757862"/>
            <a:ext cx="5289457" cy="533400"/>
            <a:chOff x="6105525" y="5757862"/>
            <a:chExt cx="5289457" cy="533400"/>
          </a:xfrm>
        </xdr:grpSpPr>
        <xdr:grpSp>
          <xdr:nvGrpSpPr>
            <xdr:cNvPr id="873" name="Группа 872"/>
            <xdr:cNvGrpSpPr/>
          </xdr:nvGrpSpPr>
          <xdr:grpSpPr>
            <a:xfrm>
              <a:off x="6661136" y="5768370"/>
              <a:ext cx="4733846" cy="512343"/>
              <a:chOff x="9671270" y="21453470"/>
              <a:chExt cx="4792358" cy="563607"/>
            </a:xfrm>
          </xdr:grpSpPr>
          <xdr:pic>
            <xdr:nvPicPr>
              <xdr:cNvPr id="874" name="Рисунок 873">
                <a:extLst>
                  <a:ext uri="{FF2B5EF4-FFF2-40B4-BE49-F238E27FC236}">
                    <a16:creationId xmlns="" xmlns:a16="http://schemas.microsoft.com/office/drawing/2014/main" id="{00000000-0008-0000-0100-00002C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3844504" y="21453470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875" name="Рисунок 874">
                <a:extLst>
                  <a:ext uri="{FF2B5EF4-FFF2-40B4-BE49-F238E27FC236}">
                    <a16:creationId xmlns="" xmlns:a16="http://schemas.microsoft.com/office/drawing/2014/main" id="{00000000-0008-0000-0100-000073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3820"/>
              <a:stretch/>
            </xdr:blipFill>
            <xdr:spPr>
              <a:xfrm>
                <a:off x="12065570" y="21453474"/>
                <a:ext cx="619124" cy="563594"/>
              </a:xfrm>
              <a:prstGeom prst="rect">
                <a:avLst/>
              </a:prstGeom>
            </xdr:spPr>
          </xdr:pic>
          <xdr:pic>
            <xdr:nvPicPr>
              <xdr:cNvPr id="876" name="Рисунок 875">
                <a:extLst>
                  <a:ext uri="{FF2B5EF4-FFF2-40B4-BE49-F238E27FC236}">
                    <a16:creationId xmlns="" xmlns:a16="http://schemas.microsoft.com/office/drawing/2014/main" id="{00000000-0008-0000-0100-0000A7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1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675641" y="21453474"/>
                <a:ext cx="618144" cy="563594"/>
              </a:xfrm>
              <a:prstGeom prst="rect">
                <a:avLst/>
              </a:prstGeom>
            </xdr:spPr>
          </xdr:pic>
          <xdr:pic>
            <xdr:nvPicPr>
              <xdr:cNvPr id="878" name="Рисунок 877">
                <a:extLst>
                  <a:ext uri="{FF2B5EF4-FFF2-40B4-BE49-F238E27FC236}">
                    <a16:creationId xmlns="" xmlns:a16="http://schemas.microsoft.com/office/drawing/2014/main" id="{00000000-0008-0000-0400-00003201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1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3291700" y="21455867"/>
                <a:ext cx="571500" cy="558801"/>
              </a:xfrm>
              <a:prstGeom prst="rect">
                <a:avLst/>
              </a:prstGeom>
            </xdr:spPr>
          </xdr:pic>
          <xdr:grpSp>
            <xdr:nvGrpSpPr>
              <xdr:cNvPr id="879" name="Группа 878"/>
              <xdr:cNvGrpSpPr/>
            </xdr:nvGrpSpPr>
            <xdr:grpSpPr>
              <a:xfrm>
                <a:off x="9671270" y="21453473"/>
                <a:ext cx="2438604" cy="563604"/>
                <a:chOff x="9671273" y="21453473"/>
                <a:chExt cx="2438605" cy="563604"/>
              </a:xfrm>
            </xdr:grpSpPr>
            <xdr:grpSp>
              <xdr:nvGrpSpPr>
                <xdr:cNvPr id="881" name="Группа 880"/>
                <xdr:cNvGrpSpPr/>
              </xdr:nvGrpSpPr>
              <xdr:grpSpPr>
                <a:xfrm>
                  <a:off x="9671273" y="21453482"/>
                  <a:ext cx="1815631" cy="563595"/>
                  <a:chOff x="10326164" y="21453482"/>
                  <a:chExt cx="1820657" cy="563595"/>
                </a:xfrm>
              </xdr:grpSpPr>
              <xdr:grpSp>
                <xdr:nvGrpSpPr>
                  <xdr:cNvPr id="885" name="Группа 884">
                    <a:extLst>
                      <a:ext uri="{FF2B5EF4-FFF2-40B4-BE49-F238E27FC236}">
                        <a16:creationId xmlns="" xmlns:a16="http://schemas.microsoft.com/office/drawing/2014/main" id="{00000000-0008-0000-0100-0000C3010000}"/>
                      </a:ext>
                    </a:extLst>
                  </xdr:cNvPr>
                  <xdr:cNvGrpSpPr>
                    <a:grpSpLocks noChangeAspect="1"/>
                  </xdr:cNvGrpSpPr>
                </xdr:nvGrpSpPr>
                <xdr:grpSpPr>
                  <a:xfrm>
                    <a:off x="10326164" y="21453482"/>
                    <a:ext cx="1223053" cy="563594"/>
                    <a:chOff x="5427381" y="588939"/>
                    <a:chExt cx="1225929" cy="563594"/>
                  </a:xfrm>
                </xdr:grpSpPr>
                <xdr:pic>
                  <xdr:nvPicPr>
                    <xdr:cNvPr id="887" name="Рисунок 886">
                      <a:extLst>
                        <a:ext uri="{FF2B5EF4-FFF2-40B4-BE49-F238E27FC236}">
                          <a16:creationId xmlns="" xmlns:a16="http://schemas.microsoft.com/office/drawing/2014/main" id="{00000000-0008-0000-0100-0000C4010000}"/>
                        </a:ext>
                      </a:extLst>
                    </xdr:cNvPr>
                    <xdr:cNvPicPr>
                      <a:picLocks noChangeAspect="1"/>
                    </xdr:cNvPicPr>
                  </xdr:nvPicPr>
                  <xdr:blipFill rotWithShape="1">
                    <a:blip xmlns:r="http://schemas.openxmlformats.org/officeDocument/2006/relationships" r:embed="rId38" cstate="email">
                      <a:extLst>
                        <a:ext uri="{28A0092B-C50C-407E-A947-70E740481C1C}">
                          <a14:useLocalDpi xmlns:a14="http://schemas.microsoft.com/office/drawing/2010/main"/>
                        </a:ext>
                      </a:extLst>
                    </a:blip>
                    <a:srcRect/>
                    <a:stretch/>
                  </xdr:blipFill>
                  <xdr:spPr>
                    <a:xfrm>
                      <a:off x="5427381" y="588940"/>
                      <a:ext cx="619124" cy="563593"/>
                    </a:xfrm>
                    <a:prstGeom prst="rect">
                      <a:avLst/>
                    </a:prstGeom>
                  </xdr:spPr>
                </xdr:pic>
                <xdr:pic>
                  <xdr:nvPicPr>
                    <xdr:cNvPr id="888" name="Рисунок 887">
                      <a:extLst>
                        <a:ext uri="{FF2B5EF4-FFF2-40B4-BE49-F238E27FC236}">
                          <a16:creationId xmlns="" xmlns:a16="http://schemas.microsoft.com/office/drawing/2014/main" id="{00000000-0008-0000-0100-0000C6010000}"/>
                        </a:ext>
                      </a:extLst>
                    </xdr:cNvPr>
                    <xdr:cNvPicPr>
                      <a:picLocks noChangeAspect="1"/>
                    </xdr:cNvPicPr>
                  </xdr:nvPicPr>
                  <xdr:blipFill rotWithShape="1">
                    <a:blip xmlns:r="http://schemas.openxmlformats.org/officeDocument/2006/relationships" r:embed="rId29" cstate="email">
                      <a:extLst>
                        <a:ext uri="{28A0092B-C50C-407E-A947-70E740481C1C}">
                          <a14:useLocalDpi xmlns:a14="http://schemas.microsoft.com/office/drawing/2010/main"/>
                        </a:ext>
                      </a:extLst>
                    </a:blip>
                    <a:srcRect t="-3505"/>
                    <a:stretch/>
                  </xdr:blipFill>
                  <xdr:spPr>
                    <a:xfrm>
                      <a:off x="6034186" y="588939"/>
                      <a:ext cx="619124" cy="563594"/>
                    </a:xfrm>
                    <a:prstGeom prst="rect">
                      <a:avLst/>
                    </a:prstGeom>
                  </xdr:spPr>
                </xdr:pic>
              </xdr:grpSp>
              <xdr:pic>
                <xdr:nvPicPr>
                  <xdr:cNvPr id="886" name="Рисунок 885">
                    <a:extLst>
                      <a:ext uri="{FF2B5EF4-FFF2-40B4-BE49-F238E27FC236}">
                        <a16:creationId xmlns="" xmlns:a16="http://schemas.microsoft.com/office/drawing/2014/main" id="{00000000-0008-0000-0100-0000A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115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1528677" y="21453483"/>
                    <a:ext cx="618144" cy="563594"/>
                  </a:xfrm>
                  <a:prstGeom prst="rect">
                    <a:avLst/>
                  </a:prstGeom>
                </xdr:spPr>
              </xdr:pic>
            </xdr:grpSp>
            <xdr:pic>
              <xdr:nvPicPr>
                <xdr:cNvPr id="883" name="Рисунок 882">
                  <a:extLst>
                    <a:ext uri="{FF2B5EF4-FFF2-40B4-BE49-F238E27FC236}">
                      <a16:creationId xmlns="" xmlns:a16="http://schemas.microsoft.com/office/drawing/2014/main" id="{00000000-0008-0000-0100-0000A801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16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11491734" y="21453473"/>
                  <a:ext cx="618144" cy="563594"/>
                </a:xfrm>
                <a:prstGeom prst="rect">
                  <a:avLst/>
                </a:prstGeom>
              </xdr:spPr>
            </xdr:pic>
          </xdr:grpSp>
        </xdr:grpSp>
        <xdr:pic>
          <xdr:nvPicPr>
            <xdr:cNvPr id="46" name="Рисунок 45"/>
            <xdr:cNvPicPr>
              <a:picLocks noChangeAspect="1"/>
            </xdr:cNvPicPr>
          </xdr:nvPicPr>
          <xdr:blipFill>
            <a:blip xmlns:r="http://schemas.openxmlformats.org/officeDocument/2006/relationships" r:embed="rId148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105525" y="5757862"/>
              <a:ext cx="533400" cy="533400"/>
            </a:xfrm>
            <a:prstGeom prst="rect">
              <a:avLst/>
            </a:prstGeom>
          </xdr:spPr>
        </xdr:pic>
      </xdr:grpSp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14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91901" y="5754398"/>
            <a:ext cx="457200" cy="54032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333376</xdr:colOff>
      <xdr:row>11</xdr:row>
      <xdr:rowOff>654142</xdr:rowOff>
    </xdr:from>
    <xdr:to>
      <xdr:col>1</xdr:col>
      <xdr:colOff>1127126</xdr:colOff>
      <xdr:row>15</xdr:row>
      <xdr:rowOff>142875</xdr:rowOff>
    </xdr:to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6" y="6305642"/>
          <a:ext cx="793750" cy="1584233"/>
        </a:xfrm>
        <a:prstGeom prst="rect">
          <a:avLst/>
        </a:prstGeom>
      </xdr:spPr>
    </xdr:pic>
    <xdr:clientData/>
  </xdr:twoCellAnchor>
  <xdr:twoCellAnchor>
    <xdr:from>
      <xdr:col>3</xdr:col>
      <xdr:colOff>79375</xdr:colOff>
      <xdr:row>11</xdr:row>
      <xdr:rowOff>79375</xdr:rowOff>
    </xdr:from>
    <xdr:to>
      <xdr:col>4</xdr:col>
      <xdr:colOff>460375</xdr:colOff>
      <xdr:row>11</xdr:row>
      <xdr:rowOff>711200</xdr:rowOff>
    </xdr:to>
    <xdr:grpSp>
      <xdr:nvGrpSpPr>
        <xdr:cNvPr id="751" name="Группа 750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4147911" y="5182054"/>
          <a:ext cx="625928" cy="631825"/>
          <a:chOff x="6302375" y="2206625"/>
          <a:chExt cx="635000" cy="635000"/>
        </a:xfrm>
      </xdr:grpSpPr>
      <xdr:sp macro="" textlink="">
        <xdr:nvSpPr>
          <xdr:cNvPr id="752" name="Овал 751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54" name="TextBox 753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16</xdr:col>
      <xdr:colOff>95250</xdr:colOff>
      <xdr:row>84</xdr:row>
      <xdr:rowOff>85725</xdr:rowOff>
    </xdr:from>
    <xdr:to>
      <xdr:col>17</xdr:col>
      <xdr:colOff>1030506</xdr:colOff>
      <xdr:row>84</xdr:row>
      <xdr:rowOff>603577</xdr:rowOff>
    </xdr:to>
    <xdr:grpSp>
      <xdr:nvGrpSpPr>
        <xdr:cNvPr id="755" name="Группа 754">
          <a:extLst>
            <a:ext uri="{FF2B5EF4-FFF2-40B4-BE49-F238E27FC236}">
              <a16:creationId xmlns="" xmlns:a16="http://schemas.microsoft.com/office/drawing/2014/main" id="{00000000-0008-0000-0100-000076020000}"/>
            </a:ext>
          </a:extLst>
        </xdr:cNvPr>
        <xdr:cNvGrpSpPr>
          <a:grpSpLocks noChangeAspect="1"/>
        </xdr:cNvGrpSpPr>
      </xdr:nvGrpSpPr>
      <xdr:grpSpPr>
        <a:xfrm>
          <a:off x="13471071" y="34879189"/>
          <a:ext cx="2064649" cy="517852"/>
          <a:chOff x="3129686" y="3988290"/>
          <a:chExt cx="1186203" cy="290421"/>
        </a:xfrm>
      </xdr:grpSpPr>
      <xdr:pic>
        <xdr:nvPicPr>
          <xdr:cNvPr id="756" name="Рисунок 755">
            <a:extLst>
              <a:ext uri="{FF2B5EF4-FFF2-40B4-BE49-F238E27FC236}">
                <a16:creationId xmlns="" xmlns:a16="http://schemas.microsoft.com/office/drawing/2014/main" id="{00000000-0008-0000-0100-00007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106" r="2663"/>
          <a:stretch/>
        </xdr:blipFill>
        <xdr:spPr>
          <a:xfrm>
            <a:off x="3739768" y="3988290"/>
            <a:ext cx="279831" cy="290417"/>
          </a:xfrm>
          <a:prstGeom prst="rect">
            <a:avLst/>
          </a:prstGeom>
        </xdr:spPr>
      </xdr:pic>
      <xdr:pic>
        <xdr:nvPicPr>
          <xdr:cNvPr id="757" name="Рисунок 756">
            <a:extLst>
              <a:ext uri="{FF2B5EF4-FFF2-40B4-BE49-F238E27FC236}">
                <a16:creationId xmlns="" xmlns:a16="http://schemas.microsoft.com/office/drawing/2014/main" id="{00000000-0008-0000-0100-00007B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4858"/>
          <a:stretch/>
        </xdr:blipFill>
        <xdr:spPr>
          <a:xfrm>
            <a:off x="3129686" y="3988294"/>
            <a:ext cx="302817" cy="290417"/>
          </a:xfrm>
          <a:prstGeom prst="rect">
            <a:avLst/>
          </a:prstGeom>
        </xdr:spPr>
      </xdr:pic>
      <xdr:pic>
        <xdr:nvPicPr>
          <xdr:cNvPr id="758" name="Рисунок 757">
            <a:extLst>
              <a:ext uri="{FF2B5EF4-FFF2-40B4-BE49-F238E27FC236}">
                <a16:creationId xmlns="" xmlns:a16="http://schemas.microsoft.com/office/drawing/2014/main" id="{00000000-0008-0000-0100-00008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7533"/>
          <a:stretch/>
        </xdr:blipFill>
        <xdr:spPr>
          <a:xfrm>
            <a:off x="3434488" y="3988294"/>
            <a:ext cx="294306" cy="290417"/>
          </a:xfrm>
          <a:prstGeom prst="rect">
            <a:avLst/>
          </a:prstGeom>
        </xdr:spPr>
      </xdr:pic>
      <xdr:pic>
        <xdr:nvPicPr>
          <xdr:cNvPr id="759" name="Рисунок 758">
            <a:extLst>
              <a:ext uri="{FF2B5EF4-FFF2-40B4-BE49-F238E27FC236}">
                <a16:creationId xmlns="" xmlns:a16="http://schemas.microsoft.com/office/drawing/2014/main" id="{00000000-0008-0000-0100-00008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3462" t="-2027" r="6895" b="-1"/>
          <a:stretch/>
        </xdr:blipFill>
        <xdr:spPr>
          <a:xfrm>
            <a:off x="4030571" y="3988291"/>
            <a:ext cx="285318" cy="29041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761999</xdr:colOff>
      <xdr:row>134</xdr:row>
      <xdr:rowOff>66387</xdr:rowOff>
    </xdr:from>
    <xdr:to>
      <xdr:col>17</xdr:col>
      <xdr:colOff>1027368</xdr:colOff>
      <xdr:row>134</xdr:row>
      <xdr:rowOff>797406</xdr:rowOff>
    </xdr:to>
    <xdr:grpSp>
      <xdr:nvGrpSpPr>
        <xdr:cNvPr id="227" name="Группа 226"/>
        <xdr:cNvGrpSpPr/>
      </xdr:nvGrpSpPr>
      <xdr:grpSpPr>
        <a:xfrm>
          <a:off x="9501867" y="55719601"/>
          <a:ext cx="6030715" cy="731019"/>
          <a:chOff x="7195704" y="50066865"/>
          <a:chExt cx="5838937" cy="731019"/>
        </a:xfrm>
      </xdr:grpSpPr>
      <xdr:pic>
        <xdr:nvPicPr>
          <xdr:cNvPr id="218" name="Рисунок 217"/>
          <xdr:cNvPicPr>
            <a:picLocks noChangeAspect="1"/>
          </xdr:cNvPicPr>
        </xdr:nvPicPr>
        <xdr:blipFill>
          <a:blip xmlns:r="http://schemas.openxmlformats.org/officeDocument/2006/relationships" r:embed="rId15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64681" y="50225870"/>
            <a:ext cx="559837" cy="554181"/>
          </a:xfrm>
          <a:prstGeom prst="rect">
            <a:avLst/>
          </a:prstGeom>
        </xdr:spPr>
      </xdr:pic>
      <xdr:pic>
        <xdr:nvPicPr>
          <xdr:cNvPr id="212" name="Рисунок 211"/>
          <xdr:cNvPicPr>
            <a:picLocks noChangeAspect="1"/>
          </xdr:cNvPicPr>
        </xdr:nvPicPr>
        <xdr:blipFill>
          <a:blip xmlns:r="http://schemas.openxmlformats.org/officeDocument/2006/relationships" r:embed="rId15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95704" y="50225796"/>
            <a:ext cx="564407" cy="554328"/>
          </a:xfrm>
          <a:prstGeom prst="rect">
            <a:avLst/>
          </a:prstGeom>
        </xdr:spPr>
      </xdr:pic>
      <xdr:pic>
        <xdr:nvPicPr>
          <xdr:cNvPr id="213" name="Рисунок 212"/>
          <xdr:cNvPicPr>
            <a:picLocks noChangeAspect="1"/>
          </xdr:cNvPicPr>
        </xdr:nvPicPr>
        <xdr:blipFill>
          <a:blip xmlns:r="http://schemas.openxmlformats.org/officeDocument/2006/relationships" r:embed="rId15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75864" y="50066865"/>
            <a:ext cx="568570" cy="731019"/>
          </a:xfrm>
          <a:prstGeom prst="rect">
            <a:avLst/>
          </a:prstGeom>
        </xdr:spPr>
      </xdr:pic>
      <xdr:pic>
        <xdr:nvPicPr>
          <xdr:cNvPr id="219" name="Рисунок 218"/>
          <xdr:cNvPicPr>
            <a:picLocks noChangeAspect="1"/>
          </xdr:cNvPicPr>
        </xdr:nvPicPr>
        <xdr:blipFill>
          <a:blip xmlns:r="http://schemas.openxmlformats.org/officeDocument/2006/relationships" r:embed="rId15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53500" y="50217210"/>
            <a:ext cx="571500" cy="571500"/>
          </a:xfrm>
          <a:prstGeom prst="rect">
            <a:avLst/>
          </a:prstGeom>
        </xdr:spPr>
      </xdr:pic>
      <xdr:pic>
        <xdr:nvPicPr>
          <xdr:cNvPr id="220" name="Рисунок 219"/>
          <xdr:cNvPicPr>
            <a:picLocks noChangeAspect="1"/>
          </xdr:cNvPicPr>
        </xdr:nvPicPr>
        <xdr:blipFill>
          <a:blip xmlns:r="http://schemas.openxmlformats.org/officeDocument/2006/relationships" r:embed="rId15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46408" y="50226664"/>
            <a:ext cx="567943" cy="552593"/>
          </a:xfrm>
          <a:prstGeom prst="rect">
            <a:avLst/>
          </a:prstGeom>
        </xdr:spPr>
      </xdr:pic>
      <xdr:pic>
        <xdr:nvPicPr>
          <xdr:cNvPr id="221" name="Рисунок 220"/>
          <xdr:cNvPicPr>
            <a:picLocks noChangeAspect="1"/>
          </xdr:cNvPicPr>
        </xdr:nvPicPr>
        <xdr:blipFill>
          <a:blip xmlns:r="http://schemas.openxmlformats.org/officeDocument/2006/relationships" r:embed="rId15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32980" y="50218131"/>
            <a:ext cx="569658" cy="569658"/>
          </a:xfrm>
          <a:prstGeom prst="rect">
            <a:avLst/>
          </a:prstGeom>
        </xdr:spPr>
      </xdr:pic>
      <xdr:pic>
        <xdr:nvPicPr>
          <xdr:cNvPr id="222" name="Рисунок 221"/>
          <xdr:cNvPicPr>
            <a:picLocks noChangeAspect="1"/>
          </xdr:cNvPicPr>
        </xdr:nvPicPr>
        <xdr:blipFill>
          <a:blip xmlns:r="http://schemas.openxmlformats.org/officeDocument/2006/relationships" r:embed="rId15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19956" y="50215156"/>
            <a:ext cx="584464" cy="575608"/>
          </a:xfrm>
          <a:prstGeom prst="rect">
            <a:avLst/>
          </a:prstGeom>
        </xdr:spPr>
      </xdr:pic>
      <xdr:pic>
        <xdr:nvPicPr>
          <xdr:cNvPr id="223" name="Рисунок 222"/>
          <xdr:cNvPicPr>
            <a:picLocks noChangeAspect="1"/>
          </xdr:cNvPicPr>
        </xdr:nvPicPr>
        <xdr:blipFill>
          <a:blip xmlns:r="http://schemas.openxmlformats.org/officeDocument/2006/relationships" r:embed="rId15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08774" y="50221540"/>
            <a:ext cx="562840" cy="562840"/>
          </a:xfrm>
          <a:prstGeom prst="rect">
            <a:avLst/>
          </a:prstGeom>
        </xdr:spPr>
      </xdr:pic>
      <xdr:pic>
        <xdr:nvPicPr>
          <xdr:cNvPr id="224" name="Рисунок 223"/>
          <xdr:cNvPicPr>
            <a:picLocks noChangeAspect="1"/>
          </xdr:cNvPicPr>
        </xdr:nvPicPr>
        <xdr:blipFill>
          <a:blip xmlns:r="http://schemas.openxmlformats.org/officeDocument/2006/relationships" r:embed="rId15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88930" y="50221539"/>
            <a:ext cx="562843" cy="562843"/>
          </a:xfrm>
          <a:prstGeom prst="rect">
            <a:avLst/>
          </a:prstGeom>
        </xdr:spPr>
      </xdr:pic>
      <xdr:pic>
        <xdr:nvPicPr>
          <xdr:cNvPr id="226" name="Рисунок 225"/>
          <xdr:cNvPicPr>
            <a:picLocks noChangeAspect="1"/>
          </xdr:cNvPicPr>
        </xdr:nvPicPr>
        <xdr:blipFill>
          <a:blip xmlns:r="http://schemas.openxmlformats.org/officeDocument/2006/relationships" r:embed="rId16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60433" y="50215856"/>
            <a:ext cx="574208" cy="57420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1873250</xdr:colOff>
      <xdr:row>134</xdr:row>
      <xdr:rowOff>127000</xdr:rowOff>
    </xdr:from>
    <xdr:to>
      <xdr:col>3</xdr:col>
      <xdr:colOff>0</xdr:colOff>
      <xdr:row>134</xdr:row>
      <xdr:rowOff>765175</xdr:rowOff>
    </xdr:to>
    <xdr:grpSp>
      <xdr:nvGrpSpPr>
        <xdr:cNvPr id="760" name="Группа 759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383643" y="55780214"/>
          <a:ext cx="684893" cy="638175"/>
          <a:chOff x="6302375" y="2206625"/>
          <a:chExt cx="635000" cy="635000"/>
        </a:xfrm>
      </xdr:grpSpPr>
      <xdr:sp macro="" textlink="">
        <xdr:nvSpPr>
          <xdr:cNvPr id="761" name="Овал 760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62" name="TextBox 761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158749</xdr:colOff>
      <xdr:row>276</xdr:row>
      <xdr:rowOff>190499</xdr:rowOff>
    </xdr:from>
    <xdr:ext cx="1071843" cy="243079"/>
    <xdr:pic>
      <xdr:nvPicPr>
        <xdr:cNvPr id="765" name="Рисунок 764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9" y="100517324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222250</xdr:colOff>
      <xdr:row>277</xdr:row>
      <xdr:rowOff>111125</xdr:rowOff>
    </xdr:from>
    <xdr:to>
      <xdr:col>1</xdr:col>
      <xdr:colOff>1307376</xdr:colOff>
      <xdr:row>280</xdr:row>
      <xdr:rowOff>206376</xdr:rowOff>
    </xdr:to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2250" y="97393125"/>
          <a:ext cx="1085126" cy="1143000"/>
        </a:xfrm>
        <a:prstGeom prst="rect">
          <a:avLst/>
        </a:prstGeom>
      </xdr:spPr>
    </xdr:pic>
    <xdr:clientData/>
  </xdr:twoCellAnchor>
  <xdr:twoCellAnchor>
    <xdr:from>
      <xdr:col>2</xdr:col>
      <xdr:colOff>1016000</xdr:colOff>
      <xdr:row>276</xdr:row>
      <xdr:rowOff>79375</xdr:rowOff>
    </xdr:from>
    <xdr:to>
      <xdr:col>2</xdr:col>
      <xdr:colOff>1651000</xdr:colOff>
      <xdr:row>276</xdr:row>
      <xdr:rowOff>717550</xdr:rowOff>
    </xdr:to>
    <xdr:grpSp>
      <xdr:nvGrpSpPr>
        <xdr:cNvPr id="884" name="Группа 883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526393" y="112283875"/>
          <a:ext cx="635000" cy="638175"/>
          <a:chOff x="6302375" y="2206625"/>
          <a:chExt cx="635000" cy="635000"/>
        </a:xfrm>
      </xdr:grpSpPr>
      <xdr:sp macro="" textlink="">
        <xdr:nvSpPr>
          <xdr:cNvPr id="889" name="Овал 888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90" name="TextBox 889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1311275</xdr:colOff>
      <xdr:row>276</xdr:row>
      <xdr:rowOff>31710</xdr:rowOff>
    </xdr:from>
    <xdr:to>
      <xdr:col>17</xdr:col>
      <xdr:colOff>1048053</xdr:colOff>
      <xdr:row>276</xdr:row>
      <xdr:rowOff>736864</xdr:rowOff>
    </xdr:to>
    <xdr:grpSp>
      <xdr:nvGrpSpPr>
        <xdr:cNvPr id="236" name="Группа 235"/>
        <xdr:cNvGrpSpPr/>
      </xdr:nvGrpSpPr>
      <xdr:grpSpPr>
        <a:xfrm>
          <a:off x="11557454" y="112236210"/>
          <a:ext cx="3995813" cy="705154"/>
          <a:chOff x="8883649" y="96423621"/>
          <a:chExt cx="3985723" cy="704166"/>
        </a:xfrm>
      </xdr:grpSpPr>
      <xdr:pic>
        <xdr:nvPicPr>
          <xdr:cNvPr id="894" name="Рисунок 893">
            <a:extLst>
              <a:ext uri="{FF2B5EF4-FFF2-40B4-BE49-F238E27FC236}">
                <a16:creationId xmlns="" xmlns:a16="http://schemas.microsoft.com/office/drawing/2014/main" id="{00000000-0008-0000-0100-00002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883649" y="96525712"/>
            <a:ext cx="615450" cy="564613"/>
          </a:xfrm>
          <a:prstGeom prst="rect">
            <a:avLst/>
          </a:prstGeom>
        </xdr:spPr>
      </xdr:pic>
      <xdr:pic>
        <xdr:nvPicPr>
          <xdr:cNvPr id="895" name="Рисунок 894">
            <a:extLst>
              <a:ext uri="{FF2B5EF4-FFF2-40B4-BE49-F238E27FC236}">
                <a16:creationId xmlns="" xmlns:a16="http://schemas.microsoft.com/office/drawing/2014/main" id="{00000000-0008-0000-0100-000023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6589"/>
          <a:stretch/>
        </xdr:blipFill>
        <xdr:spPr>
          <a:xfrm>
            <a:off x="9451702" y="96423621"/>
            <a:ext cx="615450" cy="704166"/>
          </a:xfrm>
          <a:prstGeom prst="rect">
            <a:avLst/>
          </a:prstGeom>
        </xdr:spPr>
      </xdr:pic>
      <xdr:pic>
        <xdr:nvPicPr>
          <xdr:cNvPr id="896" name="Рисунок 895">
            <a:extLst>
              <a:ext uri="{FF2B5EF4-FFF2-40B4-BE49-F238E27FC236}">
                <a16:creationId xmlns="" xmlns:a16="http://schemas.microsoft.com/office/drawing/2014/main" id="{00000000-0008-0000-0100-000024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91197" y="96525712"/>
            <a:ext cx="615450" cy="564613"/>
          </a:xfrm>
          <a:prstGeom prst="rect">
            <a:avLst/>
          </a:prstGeom>
        </xdr:spPr>
      </xdr:pic>
      <xdr:pic>
        <xdr:nvPicPr>
          <xdr:cNvPr id="897" name="Рисунок 896">
            <a:extLst>
              <a:ext uri="{FF2B5EF4-FFF2-40B4-BE49-F238E27FC236}">
                <a16:creationId xmlns="" xmlns:a16="http://schemas.microsoft.com/office/drawing/2014/main" id="{00000000-0008-0000-0100-00002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146391" y="96525712"/>
            <a:ext cx="615450" cy="564613"/>
          </a:xfrm>
          <a:prstGeom prst="rect">
            <a:avLst/>
          </a:prstGeom>
        </xdr:spPr>
      </xdr:pic>
      <xdr:pic>
        <xdr:nvPicPr>
          <xdr:cNvPr id="898" name="Рисунок 897">
            <a:extLst>
              <a:ext uri="{FF2B5EF4-FFF2-40B4-BE49-F238E27FC236}">
                <a16:creationId xmlns="" xmlns:a16="http://schemas.microsoft.com/office/drawing/2014/main" id="{00000000-0008-0000-0100-00002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035243" y="96525712"/>
            <a:ext cx="615450" cy="564613"/>
          </a:xfrm>
          <a:prstGeom prst="rect">
            <a:avLst/>
          </a:prstGeom>
        </xdr:spPr>
      </xdr:pic>
      <xdr:pic>
        <xdr:nvPicPr>
          <xdr:cNvPr id="899" name="Рисунок 898">
            <a:extLst>
              <a:ext uri="{FF2B5EF4-FFF2-40B4-BE49-F238E27FC236}">
                <a16:creationId xmlns="" xmlns:a16="http://schemas.microsoft.com/office/drawing/2014/main" id="{00000000-0008-0000-0100-00007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1694320" y="96542074"/>
            <a:ext cx="612774" cy="563594"/>
          </a:xfrm>
          <a:prstGeom prst="rect">
            <a:avLst/>
          </a:prstGeom>
        </xdr:spPr>
      </xdr:pic>
      <xdr:pic>
        <xdr:nvPicPr>
          <xdr:cNvPr id="902" name="Рисунок 901"/>
          <xdr:cNvPicPr>
            <a:picLocks noChangeAspect="1" noChangeArrowheads="1"/>
          </xdr:cNvPicPr>
        </xdr:nvPicPr>
        <xdr:blipFill>
          <a:blip xmlns:r="http://schemas.openxmlformats.org/officeDocument/2006/relationships" r:embed="rId16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297570" y="96533359"/>
            <a:ext cx="571802" cy="581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</xdr:col>
      <xdr:colOff>238125</xdr:colOff>
      <xdr:row>175</xdr:row>
      <xdr:rowOff>158750</xdr:rowOff>
    </xdr:from>
    <xdr:ext cx="1071843" cy="243079"/>
    <xdr:pic>
      <xdr:nvPicPr>
        <xdr:cNvPr id="738" name="Рисунок 737">
          <a:extLst>
            <a:ext uri="{FF2B5EF4-FFF2-40B4-BE49-F238E27FC236}">
              <a16:creationId xmlns="" xmlns:a16="http://schemas.microsoft.com/office/drawing/2014/main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62245875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2000250</xdr:colOff>
      <xdr:row>175</xdr:row>
      <xdr:rowOff>47625</xdr:rowOff>
    </xdr:from>
    <xdr:to>
      <xdr:col>3</xdr:col>
      <xdr:colOff>95250</xdr:colOff>
      <xdr:row>175</xdr:row>
      <xdr:rowOff>685800</xdr:rowOff>
    </xdr:to>
    <xdr:grpSp>
      <xdr:nvGrpSpPr>
        <xdr:cNvPr id="740" name="Группа 739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510643" y="72954696"/>
          <a:ext cx="653143" cy="638175"/>
          <a:chOff x="6302375" y="2206625"/>
          <a:chExt cx="635000" cy="635000"/>
        </a:xfrm>
      </xdr:grpSpPr>
      <xdr:sp macro="" textlink="">
        <xdr:nvSpPr>
          <xdr:cNvPr id="763" name="Овал 762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64" name="TextBox 763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9</xdr:col>
      <xdr:colOff>889000</xdr:colOff>
      <xdr:row>175</xdr:row>
      <xdr:rowOff>69542</xdr:rowOff>
    </xdr:from>
    <xdr:to>
      <xdr:col>17</xdr:col>
      <xdr:colOff>998100</xdr:colOff>
      <xdr:row>175</xdr:row>
      <xdr:rowOff>658808</xdr:rowOff>
    </xdr:to>
    <xdr:grpSp>
      <xdr:nvGrpSpPr>
        <xdr:cNvPr id="204" name="Группа 203"/>
        <xdr:cNvGrpSpPr/>
      </xdr:nvGrpSpPr>
      <xdr:grpSpPr>
        <a:xfrm>
          <a:off x="8851900" y="72976613"/>
          <a:ext cx="6651414" cy="589266"/>
          <a:chOff x="6461125" y="62156667"/>
          <a:chExt cx="6951225" cy="589266"/>
        </a:xfrm>
      </xdr:grpSpPr>
      <xdr:pic>
        <xdr:nvPicPr>
          <xdr:cNvPr id="692" name="Рисунок 691">
            <a:extLst>
              <a:ext uri="{FF2B5EF4-FFF2-40B4-BE49-F238E27FC236}">
                <a16:creationId xmlns="" xmlns:a16="http://schemas.microsoft.com/office/drawing/2014/main" id="{00000000-0008-0000-01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194024" y="62180474"/>
            <a:ext cx="648351" cy="541653"/>
          </a:xfrm>
          <a:prstGeom prst="rect">
            <a:avLst/>
          </a:prstGeom>
        </xdr:spPr>
      </xdr:pic>
      <xdr:pic>
        <xdr:nvPicPr>
          <xdr:cNvPr id="693" name="Рисунок 692">
            <a:extLst>
              <a:ext uri="{FF2B5EF4-FFF2-40B4-BE49-F238E27FC236}">
                <a16:creationId xmlns="" xmlns:a16="http://schemas.microsoft.com/office/drawing/2014/main" id="{00000000-0008-0000-01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799771" y="62172538"/>
            <a:ext cx="612579" cy="557524"/>
          </a:xfrm>
          <a:prstGeom prst="rect">
            <a:avLst/>
          </a:prstGeom>
        </xdr:spPr>
      </xdr:pic>
      <xdr:pic>
        <xdr:nvPicPr>
          <xdr:cNvPr id="694" name="Рисунок 693">
            <a:extLst>
              <a:ext uri="{FF2B5EF4-FFF2-40B4-BE49-F238E27FC236}">
                <a16:creationId xmlns="" xmlns:a16="http://schemas.microsoft.com/office/drawing/2014/main" id="{00000000-0008-0000-0100-0000A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799643" y="62164601"/>
            <a:ext cx="645982" cy="573399"/>
          </a:xfrm>
          <a:prstGeom prst="rect">
            <a:avLst/>
          </a:prstGeom>
        </xdr:spPr>
      </xdr:pic>
      <xdr:pic>
        <xdr:nvPicPr>
          <xdr:cNvPr id="695" name="Рисунок 694">
            <a:extLst>
              <a:ext uri="{FF2B5EF4-FFF2-40B4-BE49-F238E27FC236}">
                <a16:creationId xmlns="" xmlns:a16="http://schemas.microsoft.com/office/drawing/2014/main" id="{00000000-0008-0000-04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615313" y="62165688"/>
            <a:ext cx="623812" cy="571224"/>
          </a:xfrm>
          <a:prstGeom prst="rect">
            <a:avLst/>
          </a:prstGeom>
        </xdr:spPr>
      </xdr:pic>
      <xdr:pic>
        <xdr:nvPicPr>
          <xdr:cNvPr id="702" name="Рисунок 701">
            <a:extLst>
              <a:ext uri="{FF2B5EF4-FFF2-40B4-BE49-F238E27FC236}">
                <a16:creationId xmlns="" xmlns:a16="http://schemas.microsoft.com/office/drawing/2014/main" id="{00000000-0008-0000-0100-0000A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7656" y="62156667"/>
            <a:ext cx="644813" cy="589266"/>
          </a:xfrm>
          <a:prstGeom prst="rect">
            <a:avLst/>
          </a:prstGeom>
        </xdr:spPr>
      </xdr:pic>
      <xdr:pic>
        <xdr:nvPicPr>
          <xdr:cNvPr id="644" name="Рисунок 643"/>
          <xdr:cNvPicPr>
            <a:picLocks noChangeAspect="1"/>
          </xdr:cNvPicPr>
        </xdr:nvPicPr>
        <xdr:blipFill>
          <a:blip xmlns:r="http://schemas.openxmlformats.org/officeDocument/2006/relationships" r:embed="rId14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61125" y="62167282"/>
            <a:ext cx="587375" cy="568037"/>
          </a:xfrm>
          <a:prstGeom prst="rect">
            <a:avLst/>
          </a:prstGeom>
        </xdr:spPr>
      </xdr:pic>
      <xdr:pic>
        <xdr:nvPicPr>
          <xdr:cNvPr id="737" name="Рисунок 736">
            <a:extLst>
              <a:ext uri="{FF2B5EF4-FFF2-40B4-BE49-F238E27FC236}">
                <a16:creationId xmlns="" xmlns:a16="http://schemas.microsoft.com/office/drawing/2014/main" id="{00000000-0008-0000-0100-00004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969500" y="62169503"/>
            <a:ext cx="618094" cy="563594"/>
          </a:xfrm>
          <a:prstGeom prst="rect">
            <a:avLst/>
          </a:prstGeom>
        </xdr:spPr>
      </xdr:pic>
      <xdr:pic>
        <xdr:nvPicPr>
          <xdr:cNvPr id="834" name="Рисунок 833">
            <a:extLst>
              <a:ext uri="{FF2B5EF4-FFF2-40B4-BE49-F238E27FC236}">
                <a16:creationId xmlns="" xmlns:a16="http://schemas.microsoft.com/office/drawing/2014/main" id="{00000000-0008-0000-0100-00004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25125" y="62169503"/>
            <a:ext cx="608569" cy="563594"/>
          </a:xfrm>
          <a:prstGeom prst="rect">
            <a:avLst/>
          </a:prstGeom>
        </xdr:spPr>
      </xdr:pic>
      <xdr:pic>
        <xdr:nvPicPr>
          <xdr:cNvPr id="838" name="Рисунок 837">
            <a:extLst>
              <a:ext uri="{FF2B5EF4-FFF2-40B4-BE49-F238E27FC236}">
                <a16:creationId xmlns="" xmlns:a16="http://schemas.microsoft.com/office/drawing/2014/main" id="{00000000-0008-0000-0100-00004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080750" y="62169503"/>
            <a:ext cx="618094" cy="563594"/>
          </a:xfrm>
          <a:prstGeom prst="rect">
            <a:avLst/>
          </a:prstGeom>
        </xdr:spPr>
      </xdr:pic>
      <xdr:pic>
        <xdr:nvPicPr>
          <xdr:cNvPr id="839" name="Рисунок 838">
            <a:extLst>
              <a:ext uri="{FF2B5EF4-FFF2-40B4-BE49-F238E27FC236}">
                <a16:creationId xmlns="" xmlns:a16="http://schemas.microsoft.com/office/drawing/2014/main" id="{00000000-0008-0000-0100-00009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68125" y="62181425"/>
            <a:ext cx="556106" cy="539750"/>
          </a:xfrm>
          <a:prstGeom prst="rect">
            <a:avLst/>
          </a:prstGeom>
        </xdr:spPr>
      </xdr:pic>
      <xdr:pic>
        <xdr:nvPicPr>
          <xdr:cNvPr id="840" name="Рисунок 839">
            <a:extLst>
              <a:ext uri="{FF2B5EF4-FFF2-40B4-BE49-F238E27FC236}">
                <a16:creationId xmlns="" xmlns:a16="http://schemas.microsoft.com/office/drawing/2014/main" id="{00000000-0008-0000-0100-00004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23750" y="62169503"/>
            <a:ext cx="618094" cy="563594"/>
          </a:xfrm>
          <a:prstGeom prst="rect">
            <a:avLst/>
          </a:prstGeom>
        </xdr:spPr>
      </xdr:pic>
      <xdr:pic>
        <xdr:nvPicPr>
          <xdr:cNvPr id="198" name="Рисунок 197"/>
          <xdr:cNvPicPr>
            <a:picLocks noChangeAspect="1"/>
          </xdr:cNvPicPr>
        </xdr:nvPicPr>
        <xdr:blipFill>
          <a:blip xmlns:r="http://schemas.openxmlformats.org/officeDocument/2006/relationships" r:embed="rId16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13876" y="62173599"/>
            <a:ext cx="571500" cy="5554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285750</xdr:colOff>
      <xdr:row>175</xdr:row>
      <xdr:rowOff>635000</xdr:rowOff>
    </xdr:from>
    <xdr:to>
      <xdr:col>1</xdr:col>
      <xdr:colOff>1190625</xdr:colOff>
      <xdr:row>180</xdr:row>
      <xdr:rowOff>56383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2722125"/>
          <a:ext cx="904875" cy="1739134"/>
        </a:xfrm>
        <a:prstGeom prst="rect">
          <a:avLst/>
        </a:prstGeom>
      </xdr:spPr>
    </xdr:pic>
    <xdr:clientData/>
  </xdr:twoCellAnchor>
  <xdr:twoCellAnchor>
    <xdr:from>
      <xdr:col>2</xdr:col>
      <xdr:colOff>1968500</xdr:colOff>
      <xdr:row>181</xdr:row>
      <xdr:rowOff>47625</xdr:rowOff>
    </xdr:from>
    <xdr:to>
      <xdr:col>3</xdr:col>
      <xdr:colOff>63500</xdr:colOff>
      <xdr:row>181</xdr:row>
      <xdr:rowOff>685800</xdr:rowOff>
    </xdr:to>
    <xdr:grpSp>
      <xdr:nvGrpSpPr>
        <xdr:cNvPr id="841" name="Группа 840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478893" y="75567268"/>
          <a:ext cx="653143" cy="638175"/>
          <a:chOff x="6302375" y="2206625"/>
          <a:chExt cx="635000" cy="635000"/>
        </a:xfrm>
      </xdr:grpSpPr>
      <xdr:sp macro="" textlink="">
        <xdr:nvSpPr>
          <xdr:cNvPr id="842" name="Овал 841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43" name="TextBox 842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10</xdr:col>
      <xdr:colOff>269874</xdr:colOff>
      <xdr:row>181</xdr:row>
      <xdr:rowOff>79375</xdr:rowOff>
    </xdr:from>
    <xdr:to>
      <xdr:col>17</xdr:col>
      <xdr:colOff>1029849</xdr:colOff>
      <xdr:row>181</xdr:row>
      <xdr:rowOff>668641</xdr:rowOff>
    </xdr:to>
    <xdr:grpSp>
      <xdr:nvGrpSpPr>
        <xdr:cNvPr id="844" name="Группа 843"/>
        <xdr:cNvGrpSpPr/>
      </xdr:nvGrpSpPr>
      <xdr:grpSpPr>
        <a:xfrm>
          <a:off x="9114517" y="75599018"/>
          <a:ext cx="6420546" cy="589266"/>
          <a:chOff x="6997656" y="62156667"/>
          <a:chExt cx="6414694" cy="589266"/>
        </a:xfrm>
      </xdr:grpSpPr>
      <xdr:pic>
        <xdr:nvPicPr>
          <xdr:cNvPr id="850" name="Рисунок 849">
            <a:extLst>
              <a:ext uri="{FF2B5EF4-FFF2-40B4-BE49-F238E27FC236}">
                <a16:creationId xmlns="" xmlns:a16="http://schemas.microsoft.com/office/drawing/2014/main" id="{00000000-0008-0000-01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194024" y="62180474"/>
            <a:ext cx="648351" cy="541653"/>
          </a:xfrm>
          <a:prstGeom prst="rect">
            <a:avLst/>
          </a:prstGeom>
        </xdr:spPr>
      </xdr:pic>
      <xdr:pic>
        <xdr:nvPicPr>
          <xdr:cNvPr id="851" name="Рисунок 850">
            <a:extLst>
              <a:ext uri="{FF2B5EF4-FFF2-40B4-BE49-F238E27FC236}">
                <a16:creationId xmlns="" xmlns:a16="http://schemas.microsoft.com/office/drawing/2014/main" id="{00000000-0008-0000-01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799771" y="62172538"/>
            <a:ext cx="612579" cy="557524"/>
          </a:xfrm>
          <a:prstGeom prst="rect">
            <a:avLst/>
          </a:prstGeom>
        </xdr:spPr>
      </xdr:pic>
      <xdr:pic>
        <xdr:nvPicPr>
          <xdr:cNvPr id="852" name="Рисунок 851">
            <a:extLst>
              <a:ext uri="{FF2B5EF4-FFF2-40B4-BE49-F238E27FC236}">
                <a16:creationId xmlns="" xmlns:a16="http://schemas.microsoft.com/office/drawing/2014/main" id="{00000000-0008-0000-0100-0000A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799643" y="62164601"/>
            <a:ext cx="645982" cy="573399"/>
          </a:xfrm>
          <a:prstGeom prst="rect">
            <a:avLst/>
          </a:prstGeom>
        </xdr:spPr>
      </xdr:pic>
      <xdr:pic>
        <xdr:nvPicPr>
          <xdr:cNvPr id="870" name="Рисунок 869">
            <a:extLst>
              <a:ext uri="{FF2B5EF4-FFF2-40B4-BE49-F238E27FC236}">
                <a16:creationId xmlns="" xmlns:a16="http://schemas.microsoft.com/office/drawing/2014/main" id="{00000000-0008-0000-04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615313" y="62165688"/>
            <a:ext cx="623812" cy="571224"/>
          </a:xfrm>
          <a:prstGeom prst="rect">
            <a:avLst/>
          </a:prstGeom>
        </xdr:spPr>
      </xdr:pic>
      <xdr:pic>
        <xdr:nvPicPr>
          <xdr:cNvPr id="871" name="Рисунок 870">
            <a:extLst>
              <a:ext uri="{FF2B5EF4-FFF2-40B4-BE49-F238E27FC236}">
                <a16:creationId xmlns="" xmlns:a16="http://schemas.microsoft.com/office/drawing/2014/main" id="{00000000-0008-0000-0100-0000A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7656" y="62156667"/>
            <a:ext cx="644813" cy="589266"/>
          </a:xfrm>
          <a:prstGeom prst="rect">
            <a:avLst/>
          </a:prstGeom>
        </xdr:spPr>
      </xdr:pic>
      <xdr:pic>
        <xdr:nvPicPr>
          <xdr:cNvPr id="877" name="Рисунок 876">
            <a:extLst>
              <a:ext uri="{FF2B5EF4-FFF2-40B4-BE49-F238E27FC236}">
                <a16:creationId xmlns="" xmlns:a16="http://schemas.microsoft.com/office/drawing/2014/main" id="{00000000-0008-0000-0100-00004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969500" y="62169503"/>
            <a:ext cx="618094" cy="563594"/>
          </a:xfrm>
          <a:prstGeom prst="rect">
            <a:avLst/>
          </a:prstGeom>
        </xdr:spPr>
      </xdr:pic>
      <xdr:pic>
        <xdr:nvPicPr>
          <xdr:cNvPr id="882" name="Рисунок 881">
            <a:extLst>
              <a:ext uri="{FF2B5EF4-FFF2-40B4-BE49-F238E27FC236}">
                <a16:creationId xmlns="" xmlns:a16="http://schemas.microsoft.com/office/drawing/2014/main" id="{00000000-0008-0000-0100-00004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25125" y="62169503"/>
            <a:ext cx="608569" cy="563594"/>
          </a:xfrm>
          <a:prstGeom prst="rect">
            <a:avLst/>
          </a:prstGeom>
        </xdr:spPr>
      </xdr:pic>
      <xdr:pic>
        <xdr:nvPicPr>
          <xdr:cNvPr id="891" name="Рисунок 890">
            <a:extLst>
              <a:ext uri="{FF2B5EF4-FFF2-40B4-BE49-F238E27FC236}">
                <a16:creationId xmlns="" xmlns:a16="http://schemas.microsoft.com/office/drawing/2014/main" id="{00000000-0008-0000-0100-00004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080750" y="62169503"/>
            <a:ext cx="618094" cy="563594"/>
          </a:xfrm>
          <a:prstGeom prst="rect">
            <a:avLst/>
          </a:prstGeom>
        </xdr:spPr>
      </xdr:pic>
      <xdr:pic>
        <xdr:nvPicPr>
          <xdr:cNvPr id="892" name="Рисунок 891">
            <a:extLst>
              <a:ext uri="{FF2B5EF4-FFF2-40B4-BE49-F238E27FC236}">
                <a16:creationId xmlns="" xmlns:a16="http://schemas.microsoft.com/office/drawing/2014/main" id="{00000000-0008-0000-0100-00009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68125" y="62181425"/>
            <a:ext cx="556106" cy="539750"/>
          </a:xfrm>
          <a:prstGeom prst="rect">
            <a:avLst/>
          </a:prstGeom>
        </xdr:spPr>
      </xdr:pic>
      <xdr:pic>
        <xdr:nvPicPr>
          <xdr:cNvPr id="893" name="Рисунок 892">
            <a:extLst>
              <a:ext uri="{FF2B5EF4-FFF2-40B4-BE49-F238E27FC236}">
                <a16:creationId xmlns="" xmlns:a16="http://schemas.microsoft.com/office/drawing/2014/main" id="{00000000-0008-0000-0100-00004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23750" y="62169503"/>
            <a:ext cx="618094" cy="563594"/>
          </a:xfrm>
          <a:prstGeom prst="rect">
            <a:avLst/>
          </a:prstGeom>
        </xdr:spPr>
      </xdr:pic>
      <xdr:pic>
        <xdr:nvPicPr>
          <xdr:cNvPr id="901" name="Рисунок 900"/>
          <xdr:cNvPicPr>
            <a:picLocks noChangeAspect="1"/>
          </xdr:cNvPicPr>
        </xdr:nvPicPr>
        <xdr:blipFill>
          <a:blip xmlns:r="http://schemas.openxmlformats.org/officeDocument/2006/relationships" r:embed="rId16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13876" y="62173599"/>
            <a:ext cx="571500" cy="5554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317500</xdr:colOff>
      <xdr:row>181</xdr:row>
      <xdr:rowOff>555625</xdr:rowOff>
    </xdr:from>
    <xdr:to>
      <xdr:col>1</xdr:col>
      <xdr:colOff>1201298</xdr:colOff>
      <xdr:row>186</xdr:row>
      <xdr:rowOff>79375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65246250"/>
          <a:ext cx="883798" cy="1698625"/>
        </a:xfrm>
        <a:prstGeom prst="rect">
          <a:avLst/>
        </a:prstGeom>
      </xdr:spPr>
    </xdr:pic>
    <xdr:clientData/>
  </xdr:twoCellAnchor>
  <xdr:oneCellAnchor>
    <xdr:from>
      <xdr:col>1</xdr:col>
      <xdr:colOff>215961</xdr:colOff>
      <xdr:row>109</xdr:row>
      <xdr:rowOff>272028</xdr:rowOff>
    </xdr:from>
    <xdr:ext cx="1071843" cy="243079"/>
    <xdr:pic>
      <xdr:nvPicPr>
        <xdr:cNvPr id="696" name="Рисунок 695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40467528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1444625</xdr:colOff>
      <xdr:row>109</xdr:row>
      <xdr:rowOff>79375</xdr:rowOff>
    </xdr:from>
    <xdr:to>
      <xdr:col>2</xdr:col>
      <xdr:colOff>2079625</xdr:colOff>
      <xdr:row>109</xdr:row>
      <xdr:rowOff>717550</xdr:rowOff>
    </xdr:to>
    <xdr:grpSp>
      <xdr:nvGrpSpPr>
        <xdr:cNvPr id="911" name="Группа 910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955018" y="45309518"/>
          <a:ext cx="635000" cy="638175"/>
          <a:chOff x="6302375" y="2206625"/>
          <a:chExt cx="635000" cy="635000"/>
        </a:xfrm>
      </xdr:grpSpPr>
      <xdr:sp macro="" textlink="">
        <xdr:nvSpPr>
          <xdr:cNvPr id="912" name="Овал 911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13" name="TextBox 912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292520</xdr:colOff>
      <xdr:row>110</xdr:row>
      <xdr:rowOff>269876</xdr:rowOff>
    </xdr:from>
    <xdr:to>
      <xdr:col>1</xdr:col>
      <xdr:colOff>1198267</xdr:colOff>
      <xdr:row>115</xdr:row>
      <xdr:rowOff>127000</xdr:rowOff>
    </xdr:to>
    <xdr:pic>
      <xdr:nvPicPr>
        <xdr:cNvPr id="229" name="Рисунок 228"/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520" y="43942001"/>
          <a:ext cx="905747" cy="1746249"/>
        </a:xfrm>
        <a:prstGeom prst="rect">
          <a:avLst/>
        </a:prstGeom>
      </xdr:spPr>
    </xdr:pic>
    <xdr:clientData/>
  </xdr:twoCellAnchor>
  <xdr:twoCellAnchor>
    <xdr:from>
      <xdr:col>10</xdr:col>
      <xdr:colOff>508000</xdr:colOff>
      <xdr:row>109</xdr:row>
      <xdr:rowOff>79374</xdr:rowOff>
    </xdr:from>
    <xdr:to>
      <xdr:col>17</xdr:col>
      <xdr:colOff>1000125</xdr:colOff>
      <xdr:row>109</xdr:row>
      <xdr:rowOff>730250</xdr:rowOff>
    </xdr:to>
    <xdr:grpSp>
      <xdr:nvGrpSpPr>
        <xdr:cNvPr id="246" name="Группа 245"/>
        <xdr:cNvGrpSpPr/>
      </xdr:nvGrpSpPr>
      <xdr:grpSpPr>
        <a:xfrm>
          <a:off x="9352643" y="45309517"/>
          <a:ext cx="6152696" cy="650876"/>
          <a:chOff x="10239377" y="40449499"/>
          <a:chExt cx="6238873" cy="650876"/>
        </a:xfrm>
      </xdr:grpSpPr>
      <xdr:pic>
        <xdr:nvPicPr>
          <xdr:cNvPr id="231" name="Рисунок 230"/>
          <xdr:cNvPicPr>
            <a:picLocks noChangeAspect="1"/>
          </xdr:cNvPicPr>
        </xdr:nvPicPr>
        <xdr:blipFill>
          <a:blip xmlns:r="http://schemas.openxmlformats.org/officeDocument/2006/relationships" r:embed="rId16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77" y="40544750"/>
            <a:ext cx="560676" cy="555625"/>
          </a:xfrm>
          <a:prstGeom prst="rect">
            <a:avLst/>
          </a:prstGeom>
        </xdr:spPr>
      </xdr:pic>
      <xdr:pic>
        <xdr:nvPicPr>
          <xdr:cNvPr id="232" name="Рисунок 231"/>
          <xdr:cNvPicPr>
            <a:picLocks noChangeAspect="1"/>
          </xdr:cNvPicPr>
        </xdr:nvPicPr>
        <xdr:blipFill>
          <a:blip xmlns:r="http://schemas.openxmlformats.org/officeDocument/2006/relationships" r:embed="rId16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10876" y="40552688"/>
            <a:ext cx="544568" cy="539749"/>
          </a:xfrm>
          <a:prstGeom prst="rect">
            <a:avLst/>
          </a:prstGeom>
        </xdr:spPr>
      </xdr:pic>
      <xdr:pic>
        <xdr:nvPicPr>
          <xdr:cNvPr id="234" name="Рисунок 233"/>
          <xdr:cNvPicPr>
            <a:picLocks noChangeAspect="1"/>
          </xdr:cNvPicPr>
        </xdr:nvPicPr>
        <xdr:blipFill>
          <a:blip xmlns:r="http://schemas.openxmlformats.org/officeDocument/2006/relationships" r:embed="rId16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50625" y="40449499"/>
            <a:ext cx="571500" cy="627063"/>
          </a:xfrm>
          <a:prstGeom prst="rect">
            <a:avLst/>
          </a:prstGeom>
        </xdr:spPr>
      </xdr:pic>
      <xdr:pic>
        <xdr:nvPicPr>
          <xdr:cNvPr id="235" name="Рисунок 234"/>
          <xdr:cNvPicPr>
            <a:picLocks noChangeAspect="1"/>
          </xdr:cNvPicPr>
        </xdr:nvPicPr>
        <xdr:blipFill>
          <a:blip xmlns:r="http://schemas.openxmlformats.org/officeDocument/2006/relationships" r:embed="rId17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22125" y="40544750"/>
            <a:ext cx="539284" cy="555625"/>
          </a:xfrm>
          <a:prstGeom prst="rect">
            <a:avLst/>
          </a:prstGeom>
        </xdr:spPr>
      </xdr:pic>
      <xdr:pic>
        <xdr:nvPicPr>
          <xdr:cNvPr id="238" name="Рисунок 237"/>
          <xdr:cNvPicPr>
            <a:picLocks noChangeAspect="1"/>
          </xdr:cNvPicPr>
        </xdr:nvPicPr>
        <xdr:blipFill>
          <a:blip xmlns:r="http://schemas.openxmlformats.org/officeDocument/2006/relationships" r:embed="rId17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93625" y="40552687"/>
            <a:ext cx="539750" cy="539750"/>
          </a:xfrm>
          <a:prstGeom prst="rect">
            <a:avLst/>
          </a:prstGeom>
        </xdr:spPr>
      </xdr:pic>
      <xdr:pic>
        <xdr:nvPicPr>
          <xdr:cNvPr id="239" name="Рисунок 238"/>
          <xdr:cNvPicPr>
            <a:picLocks noChangeAspect="1"/>
          </xdr:cNvPicPr>
        </xdr:nvPicPr>
        <xdr:blipFill>
          <a:blip xmlns:r="http://schemas.openxmlformats.org/officeDocument/2006/relationships" r:embed="rId15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5125" y="40544750"/>
            <a:ext cx="571059" cy="555625"/>
          </a:xfrm>
          <a:prstGeom prst="rect">
            <a:avLst/>
          </a:prstGeom>
        </xdr:spPr>
      </xdr:pic>
      <xdr:pic>
        <xdr:nvPicPr>
          <xdr:cNvPr id="240" name="Рисунок 239"/>
          <xdr:cNvPicPr>
            <a:picLocks noChangeAspect="1"/>
          </xdr:cNvPicPr>
        </xdr:nvPicPr>
        <xdr:blipFill>
          <a:blip xmlns:r="http://schemas.openxmlformats.org/officeDocument/2006/relationships" r:embed="rId17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52500" y="40544750"/>
            <a:ext cx="543803" cy="555625"/>
          </a:xfrm>
          <a:prstGeom prst="rect">
            <a:avLst/>
          </a:prstGeom>
        </xdr:spPr>
      </xdr:pic>
      <xdr:pic>
        <xdr:nvPicPr>
          <xdr:cNvPr id="241" name="Рисунок 240"/>
          <xdr:cNvPicPr>
            <a:picLocks noChangeAspect="1"/>
          </xdr:cNvPicPr>
        </xdr:nvPicPr>
        <xdr:blipFill>
          <a:blip xmlns:r="http://schemas.openxmlformats.org/officeDocument/2006/relationships" r:embed="rId17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24000" y="40552687"/>
            <a:ext cx="548054" cy="539750"/>
          </a:xfrm>
          <a:prstGeom prst="rect">
            <a:avLst/>
          </a:prstGeom>
        </xdr:spPr>
      </xdr:pic>
      <xdr:pic>
        <xdr:nvPicPr>
          <xdr:cNvPr id="243" name="Рисунок 242"/>
          <xdr:cNvPicPr>
            <a:picLocks noChangeAspect="1"/>
          </xdr:cNvPicPr>
        </xdr:nvPicPr>
        <xdr:blipFill>
          <a:blip xmlns:r="http://schemas.openxmlformats.org/officeDocument/2006/relationships" r:embed="rId16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79625" y="40544750"/>
            <a:ext cx="571729" cy="555624"/>
          </a:xfrm>
          <a:prstGeom prst="rect">
            <a:avLst/>
          </a:prstGeom>
        </xdr:spPr>
      </xdr:pic>
      <xdr:pic>
        <xdr:nvPicPr>
          <xdr:cNvPr id="244" name="Рисунок 243"/>
          <xdr:cNvPicPr>
            <a:picLocks noChangeAspect="1"/>
          </xdr:cNvPicPr>
        </xdr:nvPicPr>
        <xdr:blipFill>
          <a:blip xmlns:r="http://schemas.openxmlformats.org/officeDocument/2006/relationships" r:embed="rId15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67000" y="40544750"/>
            <a:ext cx="555625" cy="555625"/>
          </a:xfrm>
          <a:prstGeom prst="rect">
            <a:avLst/>
          </a:prstGeom>
        </xdr:spPr>
      </xdr:pic>
      <xdr:pic>
        <xdr:nvPicPr>
          <xdr:cNvPr id="245" name="Рисунок 244"/>
          <xdr:cNvPicPr>
            <a:picLocks noChangeAspect="1"/>
          </xdr:cNvPicPr>
        </xdr:nvPicPr>
        <xdr:blipFill>
          <a:blip xmlns:r="http://schemas.openxmlformats.org/officeDocument/2006/relationships" r:embed="rId16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922625" y="40544750"/>
            <a:ext cx="555625" cy="55562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222249</xdr:colOff>
      <xdr:row>284</xdr:row>
      <xdr:rowOff>190499</xdr:rowOff>
    </xdr:from>
    <xdr:ext cx="1071843" cy="243079"/>
    <xdr:pic>
      <xdr:nvPicPr>
        <xdr:cNvPr id="699" name="Рисунок 698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49" y="107648374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269875</xdr:colOff>
      <xdr:row>284</xdr:row>
      <xdr:rowOff>793749</xdr:rowOff>
    </xdr:from>
    <xdr:to>
      <xdr:col>1</xdr:col>
      <xdr:colOff>1231533</xdr:colOff>
      <xdr:row>288</xdr:row>
      <xdr:rowOff>47623</xdr:rowOff>
    </xdr:to>
    <xdr:pic>
      <xdr:nvPicPr>
        <xdr:cNvPr id="237" name="Рисунок 236"/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108251624"/>
          <a:ext cx="961658" cy="1444625"/>
        </a:xfrm>
        <a:prstGeom prst="rect">
          <a:avLst/>
        </a:prstGeom>
      </xdr:spPr>
    </xdr:pic>
    <xdr:clientData/>
  </xdr:twoCellAnchor>
  <xdr:twoCellAnchor>
    <xdr:from>
      <xdr:col>2</xdr:col>
      <xdr:colOff>968375</xdr:colOff>
      <xdr:row>284</xdr:row>
      <xdr:rowOff>95250</xdr:rowOff>
    </xdr:from>
    <xdr:to>
      <xdr:col>2</xdr:col>
      <xdr:colOff>1603375</xdr:colOff>
      <xdr:row>284</xdr:row>
      <xdr:rowOff>733425</xdr:rowOff>
    </xdr:to>
    <xdr:grpSp>
      <xdr:nvGrpSpPr>
        <xdr:cNvPr id="907" name="Группа 906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478768" y="115116429"/>
          <a:ext cx="635000" cy="638175"/>
          <a:chOff x="6302375" y="2206625"/>
          <a:chExt cx="635000" cy="635000"/>
        </a:xfrm>
      </xdr:grpSpPr>
      <xdr:sp macro="" textlink="">
        <xdr:nvSpPr>
          <xdr:cNvPr id="908" name="Овал 907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09" name="TextBox 908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13</xdr:col>
      <xdr:colOff>301625</xdr:colOff>
      <xdr:row>284</xdr:row>
      <xdr:rowOff>31750</xdr:rowOff>
    </xdr:from>
    <xdr:to>
      <xdr:col>17</xdr:col>
      <xdr:colOff>1006932</xdr:colOff>
      <xdr:row>284</xdr:row>
      <xdr:rowOff>785587</xdr:rowOff>
    </xdr:to>
    <xdr:grpSp>
      <xdr:nvGrpSpPr>
        <xdr:cNvPr id="910" name="Группа 909"/>
        <xdr:cNvGrpSpPr/>
      </xdr:nvGrpSpPr>
      <xdr:grpSpPr>
        <a:xfrm>
          <a:off x="12044589" y="115052929"/>
          <a:ext cx="3467557" cy="753837"/>
          <a:chOff x="10234838" y="99951268"/>
          <a:chExt cx="3464836" cy="753837"/>
        </a:xfrm>
      </xdr:grpSpPr>
      <xdr:grpSp>
        <xdr:nvGrpSpPr>
          <xdr:cNvPr id="914" name="Группа 913">
            <a:extLst>
              <a:ext uri="{FF2B5EF4-FFF2-40B4-BE49-F238E27FC236}">
                <a16:creationId xmlns="" xmlns:a16="http://schemas.microsoft.com/office/drawing/2014/main" id="{00000000-0008-0000-0100-000021020000}"/>
              </a:ext>
            </a:extLst>
          </xdr:cNvPr>
          <xdr:cNvGrpSpPr>
            <a:grpSpLocks noChangeAspect="1"/>
          </xdr:cNvGrpSpPr>
        </xdr:nvGrpSpPr>
        <xdr:grpSpPr>
          <a:xfrm>
            <a:off x="10234838" y="99951268"/>
            <a:ext cx="2920349" cy="753837"/>
            <a:chOff x="3867152" y="8315325"/>
            <a:chExt cx="2933699" cy="752476"/>
          </a:xfrm>
        </xdr:grpSpPr>
        <xdr:pic>
          <xdr:nvPicPr>
            <xdr:cNvPr id="916" name="Рисунок 915">
              <a:extLst>
                <a:ext uri="{FF2B5EF4-FFF2-40B4-BE49-F238E27FC236}">
                  <a16:creationId xmlns="" xmlns:a16="http://schemas.microsoft.com/office/drawing/2014/main" id="{00000000-0008-0000-0100-000022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867152" y="8466107"/>
              <a:ext cx="619124" cy="563594"/>
            </a:xfrm>
            <a:prstGeom prst="rect">
              <a:avLst/>
            </a:prstGeom>
          </xdr:spPr>
        </xdr:pic>
        <xdr:pic>
          <xdr:nvPicPr>
            <xdr:cNvPr id="917" name="Рисунок 916">
              <a:extLst>
                <a:ext uri="{FF2B5EF4-FFF2-40B4-BE49-F238E27FC236}">
                  <a16:creationId xmlns="" xmlns:a16="http://schemas.microsoft.com/office/drawing/2014/main" id="{00000000-0008-0000-0100-00002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918" name="Рисунок 917">
              <a:extLst>
                <a:ext uri="{FF2B5EF4-FFF2-40B4-BE49-F238E27FC236}">
                  <a16:creationId xmlns="" xmlns:a16="http://schemas.microsoft.com/office/drawing/2014/main" id="{00000000-0008-0000-0100-000024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038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919" name="Рисунок 918">
              <a:extLst>
                <a:ext uri="{FF2B5EF4-FFF2-40B4-BE49-F238E27FC236}">
                  <a16:creationId xmlns="" xmlns:a16="http://schemas.microsoft.com/office/drawing/2014/main" id="{00000000-0008-0000-0100-000025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181727" y="8456582"/>
              <a:ext cx="619124" cy="563594"/>
            </a:xfrm>
            <a:prstGeom prst="rect">
              <a:avLst/>
            </a:prstGeom>
          </xdr:spPr>
        </xdr:pic>
        <xdr:pic>
          <xdr:nvPicPr>
            <xdr:cNvPr id="920" name="Рисунок 919">
              <a:extLst>
                <a:ext uri="{FF2B5EF4-FFF2-40B4-BE49-F238E27FC236}">
                  <a16:creationId xmlns="" xmlns:a16="http://schemas.microsoft.com/office/drawing/2014/main" id="{00000000-0008-0000-0100-00002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29277" y="845820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915" name="Рисунок 914">
            <a:extLst>
              <a:ext uri="{FF2B5EF4-FFF2-40B4-BE49-F238E27FC236}">
                <a16:creationId xmlns="" xmlns:a16="http://schemas.microsoft.com/office/drawing/2014/main" id="{00000000-0008-0000-0100-00008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13101412" y="100094143"/>
            <a:ext cx="598262" cy="534847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200086</xdr:colOff>
      <xdr:row>5</xdr:row>
      <xdr:rowOff>287903</xdr:rowOff>
    </xdr:from>
    <xdr:ext cx="1071843" cy="243079"/>
    <xdr:pic>
      <xdr:nvPicPr>
        <xdr:cNvPr id="697" name="Рисунок 696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86" y="9352528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2444750</xdr:colOff>
      <xdr:row>5</xdr:row>
      <xdr:rowOff>63500</xdr:rowOff>
    </xdr:from>
    <xdr:to>
      <xdr:col>4</xdr:col>
      <xdr:colOff>269875</xdr:colOff>
      <xdr:row>5</xdr:row>
      <xdr:rowOff>695325</xdr:rowOff>
    </xdr:to>
    <xdr:grpSp>
      <xdr:nvGrpSpPr>
        <xdr:cNvPr id="932" name="Группа 931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955143" y="2499179"/>
          <a:ext cx="628196" cy="631825"/>
          <a:chOff x="6302375" y="2206625"/>
          <a:chExt cx="635000" cy="635000"/>
        </a:xfrm>
      </xdr:grpSpPr>
      <xdr:sp macro="" textlink="">
        <xdr:nvSpPr>
          <xdr:cNvPr id="933" name="Овал 932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34" name="TextBox 933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269875</xdr:colOff>
      <xdr:row>6</xdr:row>
      <xdr:rowOff>31751</xdr:rowOff>
    </xdr:from>
    <xdr:to>
      <xdr:col>1</xdr:col>
      <xdr:colOff>1208971</xdr:colOff>
      <xdr:row>9</xdr:row>
      <xdr:rowOff>111125</xdr:rowOff>
    </xdr:to>
    <xdr:pic>
      <xdr:nvPicPr>
        <xdr:cNvPr id="248" name="Рисунок 247"/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3222626"/>
          <a:ext cx="939096" cy="1412874"/>
        </a:xfrm>
        <a:prstGeom prst="rect">
          <a:avLst/>
        </a:prstGeom>
      </xdr:spPr>
    </xdr:pic>
    <xdr:clientData/>
  </xdr:twoCellAnchor>
  <xdr:twoCellAnchor>
    <xdr:from>
      <xdr:col>9</xdr:col>
      <xdr:colOff>857249</xdr:colOff>
      <xdr:row>5</xdr:row>
      <xdr:rowOff>110175</xdr:rowOff>
    </xdr:from>
    <xdr:to>
      <xdr:col>17</xdr:col>
      <xdr:colOff>1015999</xdr:colOff>
      <xdr:row>5</xdr:row>
      <xdr:rowOff>714375</xdr:rowOff>
    </xdr:to>
    <xdr:grpSp>
      <xdr:nvGrpSpPr>
        <xdr:cNvPr id="251" name="Группа 250"/>
        <xdr:cNvGrpSpPr/>
      </xdr:nvGrpSpPr>
      <xdr:grpSpPr>
        <a:xfrm>
          <a:off x="8848724" y="2545854"/>
          <a:ext cx="6672489" cy="604200"/>
          <a:chOff x="7699376" y="2539050"/>
          <a:chExt cx="7064374" cy="604200"/>
        </a:xfrm>
      </xdr:grpSpPr>
      <xdr:grpSp>
        <xdr:nvGrpSpPr>
          <xdr:cNvPr id="249" name="Группа 248"/>
          <xdr:cNvGrpSpPr/>
        </xdr:nvGrpSpPr>
        <xdr:grpSpPr>
          <a:xfrm>
            <a:off x="8858250" y="2539050"/>
            <a:ext cx="5905500" cy="584345"/>
            <a:chOff x="8858250" y="2539050"/>
            <a:chExt cx="5905500" cy="584345"/>
          </a:xfrm>
        </xdr:grpSpPr>
        <xdr:pic>
          <xdr:nvPicPr>
            <xdr:cNvPr id="936" name="Рисунок 935">
              <a:extLst>
                <a:ext uri="{FF2B5EF4-FFF2-40B4-BE49-F238E27FC236}">
                  <a16:creationId xmlns="" xmlns:a16="http://schemas.microsoft.com/office/drawing/2014/main" id="{00000000-0008-0000-0100-00005B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858250" y="2549425"/>
              <a:ext cx="617609" cy="563594"/>
            </a:xfrm>
            <a:prstGeom prst="rect">
              <a:avLst/>
            </a:prstGeom>
          </xdr:spPr>
        </xdr:pic>
        <xdr:pic>
          <xdr:nvPicPr>
            <xdr:cNvPr id="938" name="Рисунок 937">
              <a:extLst>
                <a:ext uri="{FF2B5EF4-FFF2-40B4-BE49-F238E27FC236}">
                  <a16:creationId xmlns="" xmlns:a16="http://schemas.microsoft.com/office/drawing/2014/main" id="{00000000-0008-0000-0100-00005D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12420954" y="2549425"/>
              <a:ext cx="617609" cy="563594"/>
            </a:xfrm>
            <a:prstGeom prst="rect">
              <a:avLst/>
            </a:prstGeom>
          </xdr:spPr>
        </xdr:pic>
        <xdr:pic>
          <xdr:nvPicPr>
            <xdr:cNvPr id="940" name="Рисунок 939">
              <a:extLst>
                <a:ext uri="{FF2B5EF4-FFF2-40B4-BE49-F238E27FC236}">
                  <a16:creationId xmlns="" xmlns:a16="http://schemas.microsoft.com/office/drawing/2014/main" id="{00000000-0008-0000-0100-00005F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10646529" y="2549425"/>
              <a:ext cx="617609" cy="563594"/>
            </a:xfrm>
            <a:prstGeom prst="rect">
              <a:avLst/>
            </a:prstGeom>
          </xdr:spPr>
        </xdr:pic>
        <xdr:pic>
          <xdr:nvPicPr>
            <xdr:cNvPr id="941" name="Рисунок 940">
              <a:extLst>
                <a:ext uri="{FF2B5EF4-FFF2-40B4-BE49-F238E27FC236}">
                  <a16:creationId xmlns="" xmlns:a16="http://schemas.microsoft.com/office/drawing/2014/main" id="{00000000-0008-0000-0100-000060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820"/>
            <a:stretch/>
          </xdr:blipFill>
          <xdr:spPr>
            <a:xfrm>
              <a:off x="11238879" y="2549425"/>
              <a:ext cx="617609" cy="563594"/>
            </a:xfrm>
            <a:prstGeom prst="rect">
              <a:avLst/>
            </a:prstGeom>
          </xdr:spPr>
        </xdr:pic>
        <xdr:pic>
          <xdr:nvPicPr>
            <xdr:cNvPr id="942" name="Рисунок 941">
              <a:extLst>
                <a:ext uri="{FF2B5EF4-FFF2-40B4-BE49-F238E27FC236}">
                  <a16:creationId xmlns="" xmlns:a16="http://schemas.microsoft.com/office/drawing/2014/main" id="{00000000-0008-0000-0100-000061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11831228" y="2549425"/>
              <a:ext cx="617609" cy="563594"/>
            </a:xfrm>
            <a:prstGeom prst="rect">
              <a:avLst/>
            </a:prstGeom>
          </xdr:spPr>
        </xdr:pic>
        <xdr:pic>
          <xdr:nvPicPr>
            <xdr:cNvPr id="944" name="Рисунок 943">
              <a:extLst>
                <a:ext uri="{FF2B5EF4-FFF2-40B4-BE49-F238E27FC236}">
                  <a16:creationId xmlns="" xmlns:a16="http://schemas.microsoft.com/office/drawing/2014/main" id="{00000000-0008-0000-0100-00006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4133589" y="2539050"/>
              <a:ext cx="630161" cy="584345"/>
            </a:xfrm>
            <a:prstGeom prst="rect">
              <a:avLst/>
            </a:prstGeom>
          </xdr:spPr>
        </xdr:pic>
        <xdr:pic>
          <xdr:nvPicPr>
            <xdr:cNvPr id="950" name="Рисунок 949">
              <a:extLst>
                <a:ext uri="{FF2B5EF4-FFF2-40B4-BE49-F238E27FC236}">
                  <a16:creationId xmlns="" xmlns:a16="http://schemas.microsoft.com/office/drawing/2014/main" id="{00000000-0008-0000-0100-00002C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3559775" y="2575057"/>
              <a:ext cx="612579" cy="512331"/>
            </a:xfrm>
            <a:prstGeom prst="rect">
              <a:avLst/>
            </a:prstGeom>
          </xdr:spPr>
        </xdr:pic>
        <xdr:pic>
          <xdr:nvPicPr>
            <xdr:cNvPr id="952" name="Рисунок 951">
              <a:extLst>
                <a:ext uri="{FF2B5EF4-FFF2-40B4-BE49-F238E27FC236}">
                  <a16:creationId xmlns="" xmlns:a16="http://schemas.microsoft.com/office/drawing/2014/main" id="{00000000-0008-0000-0100-0000A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3006518" y="2552460"/>
              <a:ext cx="611609" cy="557524"/>
            </a:xfrm>
            <a:prstGeom prst="rect">
              <a:avLst/>
            </a:prstGeom>
          </xdr:spPr>
        </xdr:pic>
        <xdr:pic>
          <xdr:nvPicPr>
            <xdr:cNvPr id="953" name="Рисунок 952">
              <a:extLst>
                <a:ext uri="{FF2B5EF4-FFF2-40B4-BE49-F238E27FC236}">
                  <a16:creationId xmlns="" xmlns:a16="http://schemas.microsoft.com/office/drawing/2014/main" id="{00000000-0008-0000-0400-00003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0075940" y="2561485"/>
              <a:ext cx="607935" cy="539474"/>
            </a:xfrm>
            <a:prstGeom prst="rect">
              <a:avLst/>
            </a:prstGeom>
          </xdr:spPr>
        </xdr:pic>
        <xdr:pic>
          <xdr:nvPicPr>
            <xdr:cNvPr id="956" name="Рисунок 955">
              <a:extLst>
                <a:ext uri="{FF2B5EF4-FFF2-40B4-BE49-F238E27FC236}">
                  <a16:creationId xmlns="" xmlns:a16="http://schemas.microsoft.com/office/drawing/2014/main" id="{00000000-0008-0000-0100-0000A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453871" y="2552460"/>
              <a:ext cx="626754" cy="557525"/>
            </a:xfrm>
            <a:prstGeom prst="rect">
              <a:avLst/>
            </a:prstGeom>
          </xdr:spPr>
        </xdr:pic>
      </xdr:grpSp>
      <xdr:pic>
        <xdr:nvPicPr>
          <xdr:cNvPr id="949" name="Рисунок 948"/>
          <xdr:cNvPicPr>
            <a:picLocks noChangeAspect="1"/>
          </xdr:cNvPicPr>
        </xdr:nvPicPr>
        <xdr:blipFill>
          <a:blip xmlns:r="http://schemas.openxmlformats.org/officeDocument/2006/relationships" r:embed="rId14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99376" y="2559339"/>
            <a:ext cx="584880" cy="583911"/>
          </a:xfrm>
          <a:prstGeom prst="rect">
            <a:avLst/>
          </a:prstGeom>
        </xdr:spPr>
      </xdr:pic>
      <xdr:pic>
        <xdr:nvPicPr>
          <xdr:cNvPr id="947" name="Рисунок 946"/>
          <xdr:cNvPicPr>
            <a:picLocks noChangeAspect="1"/>
          </xdr:cNvPicPr>
        </xdr:nvPicPr>
        <xdr:blipFill>
          <a:blip xmlns:r="http://schemas.openxmlformats.org/officeDocument/2006/relationships" r:embed="rId14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74893" y="2571750"/>
            <a:ext cx="457958" cy="540328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240846</xdr:colOff>
      <xdr:row>249</xdr:row>
      <xdr:rowOff>172811</xdr:rowOff>
    </xdr:from>
    <xdr:ext cx="1071843" cy="243079"/>
    <xdr:pic>
      <xdr:nvPicPr>
        <xdr:cNvPr id="703" name="Рисунок 702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46" y="102709436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253999</xdr:colOff>
      <xdr:row>249</xdr:row>
      <xdr:rowOff>714375</xdr:rowOff>
    </xdr:from>
    <xdr:to>
      <xdr:col>1</xdr:col>
      <xdr:colOff>1182080</xdr:colOff>
      <xdr:row>253</xdr:row>
      <xdr:rowOff>127000</xdr:rowOff>
    </xdr:to>
    <xdr:pic>
      <xdr:nvPicPr>
        <xdr:cNvPr id="252" name="Рисунок 251"/>
        <xdr:cNvPicPr>
          <a:picLocks noChangeAspect="1"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3999" y="103251000"/>
          <a:ext cx="928081" cy="1381125"/>
        </a:xfrm>
        <a:prstGeom prst="rect">
          <a:avLst/>
        </a:prstGeom>
      </xdr:spPr>
    </xdr:pic>
    <xdr:clientData/>
  </xdr:twoCellAnchor>
  <xdr:twoCellAnchor>
    <xdr:from>
      <xdr:col>2</xdr:col>
      <xdr:colOff>1079500</xdr:colOff>
      <xdr:row>249</xdr:row>
      <xdr:rowOff>47625</xdr:rowOff>
    </xdr:from>
    <xdr:to>
      <xdr:col>2</xdr:col>
      <xdr:colOff>1714500</xdr:colOff>
      <xdr:row>249</xdr:row>
      <xdr:rowOff>685800</xdr:rowOff>
    </xdr:to>
    <xdr:grpSp>
      <xdr:nvGrpSpPr>
        <xdr:cNvPr id="922" name="Группа 921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589893" y="101910696"/>
          <a:ext cx="635000" cy="638175"/>
          <a:chOff x="6302375" y="2206625"/>
          <a:chExt cx="635000" cy="635000"/>
        </a:xfrm>
      </xdr:grpSpPr>
      <xdr:sp macro="" textlink="">
        <xdr:nvSpPr>
          <xdr:cNvPr id="924" name="Овал 923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25" name="TextBox 924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31750</xdr:colOff>
      <xdr:row>248</xdr:row>
      <xdr:rowOff>269875</xdr:rowOff>
    </xdr:from>
    <xdr:to>
      <xdr:col>17</xdr:col>
      <xdr:colOff>1031874</xdr:colOff>
      <xdr:row>250</xdr:row>
      <xdr:rowOff>6350</xdr:rowOff>
    </xdr:to>
    <xdr:grpSp>
      <xdr:nvGrpSpPr>
        <xdr:cNvPr id="2053" name="Группа 2052"/>
        <xdr:cNvGrpSpPr/>
      </xdr:nvGrpSpPr>
      <xdr:grpSpPr>
        <a:xfrm>
          <a:off x="10277929" y="101847196"/>
          <a:ext cx="5259159" cy="743404"/>
          <a:chOff x="10064750" y="102504875"/>
          <a:chExt cx="5254624" cy="752475"/>
        </a:xfrm>
      </xdr:grpSpPr>
      <xdr:grpSp>
        <xdr:nvGrpSpPr>
          <xdr:cNvPr id="926" name="Группа 925">
            <a:extLst>
              <a:ext uri="{FF2B5EF4-FFF2-40B4-BE49-F238E27FC236}">
                <a16:creationId xmlns="" xmlns:a16="http://schemas.microsoft.com/office/drawing/2014/main" id="{00000000-0008-0000-0100-000012020000}"/>
              </a:ext>
            </a:extLst>
          </xdr:cNvPr>
          <xdr:cNvGrpSpPr>
            <a:grpSpLocks noChangeAspect="1"/>
          </xdr:cNvGrpSpPr>
        </xdr:nvGrpSpPr>
        <xdr:grpSpPr>
          <a:xfrm>
            <a:off x="10064750" y="102504875"/>
            <a:ext cx="5254624" cy="752475"/>
            <a:chOff x="3867152" y="8315325"/>
            <a:chExt cx="5254624" cy="752476"/>
          </a:xfrm>
        </xdr:grpSpPr>
        <xdr:pic>
          <xdr:nvPicPr>
            <xdr:cNvPr id="927" name="Рисунок 926">
              <a:extLst>
                <a:ext uri="{FF2B5EF4-FFF2-40B4-BE49-F238E27FC236}">
                  <a16:creationId xmlns="" xmlns:a16="http://schemas.microsoft.com/office/drawing/2014/main" id="{00000000-0008-0000-0100-000013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3867152" y="8477220"/>
              <a:ext cx="619124" cy="563594"/>
            </a:xfrm>
            <a:prstGeom prst="rect">
              <a:avLst/>
            </a:prstGeom>
          </xdr:spPr>
        </xdr:pic>
        <xdr:pic>
          <xdr:nvPicPr>
            <xdr:cNvPr id="928" name="Рисунок 927">
              <a:extLst>
                <a:ext uri="{FF2B5EF4-FFF2-40B4-BE49-F238E27FC236}">
                  <a16:creationId xmlns="" xmlns:a16="http://schemas.microsoft.com/office/drawing/2014/main" id="{00000000-0008-0000-0100-000015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448177" y="8315325"/>
              <a:ext cx="619124" cy="752476"/>
            </a:xfrm>
            <a:prstGeom prst="rect">
              <a:avLst/>
            </a:prstGeom>
          </xdr:spPr>
        </xdr:pic>
        <xdr:pic>
          <xdr:nvPicPr>
            <xdr:cNvPr id="929" name="Рисунок 928">
              <a:extLst>
                <a:ext uri="{FF2B5EF4-FFF2-40B4-BE49-F238E27FC236}">
                  <a16:creationId xmlns="" xmlns:a16="http://schemas.microsoft.com/office/drawing/2014/main" id="{00000000-0008-0000-0100-000016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5019677" y="8477220"/>
              <a:ext cx="619124" cy="563594"/>
            </a:xfrm>
            <a:prstGeom prst="rect">
              <a:avLst/>
            </a:prstGeom>
          </xdr:spPr>
        </xdr:pic>
        <xdr:pic>
          <xdr:nvPicPr>
            <xdr:cNvPr id="930" name="Рисунок 929">
              <a:extLst>
                <a:ext uri="{FF2B5EF4-FFF2-40B4-BE49-F238E27FC236}">
                  <a16:creationId xmlns="" xmlns:a16="http://schemas.microsoft.com/office/drawing/2014/main" id="{00000000-0008-0000-0100-000017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00702" y="8477220"/>
              <a:ext cx="619124" cy="563594"/>
            </a:xfrm>
            <a:prstGeom prst="rect">
              <a:avLst/>
            </a:prstGeom>
          </xdr:spPr>
        </xdr:pic>
        <xdr:pic>
          <xdr:nvPicPr>
            <xdr:cNvPr id="935" name="Рисунок 934">
              <a:extLst>
                <a:ext uri="{FF2B5EF4-FFF2-40B4-BE49-F238E27FC236}">
                  <a16:creationId xmlns="" xmlns:a16="http://schemas.microsoft.com/office/drawing/2014/main" id="{00000000-0008-0000-0100-000019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8502652" y="8477220"/>
              <a:ext cx="619124" cy="563594"/>
            </a:xfrm>
            <a:prstGeom prst="rect">
              <a:avLst/>
            </a:prstGeom>
          </xdr:spPr>
        </xdr:pic>
        <xdr:pic>
          <xdr:nvPicPr>
            <xdr:cNvPr id="937" name="Рисунок 936">
              <a:extLst>
                <a:ext uri="{FF2B5EF4-FFF2-40B4-BE49-F238E27FC236}">
                  <a16:creationId xmlns="" xmlns:a16="http://schemas.microsoft.com/office/drawing/2014/main" id="{00000000-0008-0000-0100-00001A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191252" y="8477220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255" name="Рисунок 254"/>
          <xdr:cNvPicPr>
            <a:picLocks noChangeAspect="1"/>
          </xdr:cNvPicPr>
        </xdr:nvPicPr>
        <xdr:blipFill>
          <a:blip xmlns:r="http://schemas.openxmlformats.org/officeDocument/2006/relationships" r:embed="rId15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69876" y="102662817"/>
            <a:ext cx="571499" cy="571499"/>
          </a:xfrm>
          <a:prstGeom prst="rect">
            <a:avLst/>
          </a:prstGeom>
        </xdr:spPr>
      </xdr:pic>
      <xdr:pic>
        <xdr:nvPicPr>
          <xdr:cNvPr id="2048" name="Рисунок 2047"/>
          <xdr:cNvPicPr>
            <a:picLocks noChangeAspect="1"/>
          </xdr:cNvPicPr>
        </xdr:nvPicPr>
        <xdr:blipFill>
          <a:blip xmlns:r="http://schemas.openxmlformats.org/officeDocument/2006/relationships" r:embed="rId17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41376" y="102662816"/>
            <a:ext cx="583284" cy="571500"/>
          </a:xfrm>
          <a:prstGeom prst="rect">
            <a:avLst/>
          </a:prstGeom>
        </xdr:spPr>
      </xdr:pic>
      <xdr:pic>
        <xdr:nvPicPr>
          <xdr:cNvPr id="2052" name="Рисунок 2051"/>
          <xdr:cNvPicPr>
            <a:picLocks noChangeAspect="1"/>
          </xdr:cNvPicPr>
        </xdr:nvPicPr>
        <xdr:blipFill>
          <a:blip xmlns:r="http://schemas.openxmlformats.org/officeDocument/2006/relationships" r:embed="rId16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28751" y="102654879"/>
            <a:ext cx="587374" cy="58737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173830</xdr:colOff>
      <xdr:row>158</xdr:row>
      <xdr:rowOff>245267</xdr:rowOff>
    </xdr:from>
    <xdr:ext cx="1071843" cy="243079"/>
    <xdr:pic>
      <xdr:nvPicPr>
        <xdr:cNvPr id="701" name="Рисунок 700">
          <a:extLst>
            <a:ext uri="{FF2B5EF4-FFF2-40B4-BE49-F238E27FC236}">
              <a16:creationId xmlns=""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30" y="55426767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1349375</xdr:colOff>
      <xdr:row>158</xdr:row>
      <xdr:rowOff>63500</xdr:rowOff>
    </xdr:from>
    <xdr:to>
      <xdr:col>2</xdr:col>
      <xdr:colOff>1984375</xdr:colOff>
      <xdr:row>158</xdr:row>
      <xdr:rowOff>701675</xdr:rowOff>
    </xdr:to>
    <xdr:grpSp>
      <xdr:nvGrpSpPr>
        <xdr:cNvPr id="943" name="Группа 942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859768" y="65758786"/>
          <a:ext cx="635000" cy="638175"/>
          <a:chOff x="6302375" y="2206625"/>
          <a:chExt cx="635000" cy="635000"/>
        </a:xfrm>
      </xdr:grpSpPr>
      <xdr:sp macro="" textlink="">
        <xdr:nvSpPr>
          <xdr:cNvPr id="945" name="Овал 944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46" name="TextBox 945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349250</xdr:colOff>
      <xdr:row>159</xdr:row>
      <xdr:rowOff>0</xdr:rowOff>
    </xdr:from>
    <xdr:to>
      <xdr:col>1</xdr:col>
      <xdr:colOff>1110339</xdr:colOff>
      <xdr:row>162</xdr:row>
      <xdr:rowOff>254000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0" y="60975875"/>
          <a:ext cx="761089" cy="13970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158</xdr:row>
      <xdr:rowOff>0</xdr:rowOff>
    </xdr:from>
    <xdr:to>
      <xdr:col>17</xdr:col>
      <xdr:colOff>974724</xdr:colOff>
      <xdr:row>158</xdr:row>
      <xdr:rowOff>704851</xdr:rowOff>
    </xdr:to>
    <xdr:grpSp>
      <xdr:nvGrpSpPr>
        <xdr:cNvPr id="948" name="Группа 947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0881179" y="65695286"/>
          <a:ext cx="4598759" cy="704851"/>
          <a:chOff x="8810625" y="39195375"/>
          <a:chExt cx="4594224" cy="704851"/>
        </a:xfrm>
      </xdr:grpSpPr>
      <xdr:grpSp>
        <xdr:nvGrpSpPr>
          <xdr:cNvPr id="951" name="Группа 950">
            <a:extLst>
              <a:ext uri="{FF2B5EF4-FFF2-40B4-BE49-F238E27FC236}">
                <a16:creationId xmlns="" xmlns:a16="http://schemas.microsoft.com/office/drawing/2014/main" id="{00000000-0008-0000-0100-0000D1010000}"/>
              </a:ext>
            </a:extLst>
          </xdr:cNvPr>
          <xdr:cNvGrpSpPr>
            <a:grpSpLocks noChangeAspect="1"/>
          </xdr:cNvGrpSpPr>
        </xdr:nvGrpSpPr>
        <xdr:grpSpPr>
          <a:xfrm>
            <a:off x="8810625" y="39195375"/>
            <a:ext cx="4594224" cy="704851"/>
            <a:chOff x="3401741" y="3800475"/>
            <a:chExt cx="4618592" cy="704851"/>
          </a:xfrm>
        </xdr:grpSpPr>
        <xdr:pic>
          <xdr:nvPicPr>
            <xdr:cNvPr id="955" name="Рисунок 954">
              <a:extLst>
                <a:ext uri="{FF2B5EF4-FFF2-40B4-BE49-F238E27FC236}">
                  <a16:creationId xmlns="" xmlns:a16="http://schemas.microsoft.com/office/drawing/2014/main" id="{00000000-0008-0000-0100-0000D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401741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957" name="Рисунок 956">
              <a:extLst>
                <a:ext uri="{FF2B5EF4-FFF2-40B4-BE49-F238E27FC236}">
                  <a16:creationId xmlns="" xmlns:a16="http://schemas.microsoft.com/office/drawing/2014/main" id="{00000000-0008-0000-0100-0000D3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63716" y="3800475"/>
              <a:ext cx="619124" cy="695326"/>
            </a:xfrm>
            <a:prstGeom prst="rect">
              <a:avLst/>
            </a:prstGeom>
          </xdr:spPr>
        </xdr:pic>
        <xdr:pic>
          <xdr:nvPicPr>
            <xdr:cNvPr id="958" name="Рисунок 957">
              <a:extLst>
                <a:ext uri="{FF2B5EF4-FFF2-40B4-BE49-F238E27FC236}">
                  <a16:creationId xmlns="" xmlns:a16="http://schemas.microsoft.com/office/drawing/2014/main" id="{00000000-0008-0000-0100-0000D4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554266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959" name="Рисунок 958">
              <a:extLst>
                <a:ext uri="{FF2B5EF4-FFF2-40B4-BE49-F238E27FC236}">
                  <a16:creationId xmlns="" xmlns:a16="http://schemas.microsoft.com/office/drawing/2014/main" id="{00000000-0008-0000-0100-0000D5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116241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960" name="Рисунок 959">
              <a:extLst>
                <a:ext uri="{FF2B5EF4-FFF2-40B4-BE49-F238E27FC236}">
                  <a16:creationId xmlns="" xmlns:a16="http://schemas.microsoft.com/office/drawing/2014/main" id="{00000000-0008-0000-0100-0000D6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716316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961" name="Рисунок 960">
              <a:extLst>
                <a:ext uri="{FF2B5EF4-FFF2-40B4-BE49-F238E27FC236}">
                  <a16:creationId xmlns="" xmlns:a16="http://schemas.microsoft.com/office/drawing/2014/main" id="{00000000-0008-0000-0100-0000D7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272169" y="3941732"/>
              <a:ext cx="619124" cy="563594"/>
            </a:xfrm>
            <a:prstGeom prst="rect">
              <a:avLst/>
            </a:prstGeom>
          </xdr:spPr>
        </xdr:pic>
        <xdr:pic>
          <xdr:nvPicPr>
            <xdr:cNvPr id="962" name="Рисунок 961">
              <a:extLst>
                <a:ext uri="{FF2B5EF4-FFF2-40B4-BE49-F238E27FC236}">
                  <a16:creationId xmlns="" xmlns:a16="http://schemas.microsoft.com/office/drawing/2014/main" id="{00000000-0008-0000-0100-0000D8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7401209" y="39417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954" name="Рисунок 953">
            <a:extLst>
              <a:ext uri="{FF2B5EF4-FFF2-40B4-BE49-F238E27FC236}">
                <a16:creationId xmlns="" xmlns:a16="http://schemas.microsoft.com/office/drawing/2014/main" id="{00000000-0008-0000-0100-00009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55500" y="39358608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199571</xdr:colOff>
      <xdr:row>45</xdr:row>
      <xdr:rowOff>95247</xdr:rowOff>
    </xdr:from>
    <xdr:to>
      <xdr:col>1</xdr:col>
      <xdr:colOff>1271414</xdr:colOff>
      <xdr:row>45</xdr:row>
      <xdr:rowOff>332894</xdr:rowOff>
    </xdr:to>
    <xdr:pic>
      <xdr:nvPicPr>
        <xdr:cNvPr id="785" name="Рисунок 784">
          <a:extLst>
            <a:ext uri="{FF2B5EF4-FFF2-40B4-BE49-F238E27FC236}">
              <a16:creationId xmlns=""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20907372"/>
          <a:ext cx="1071843" cy="237647"/>
        </a:xfrm>
        <a:prstGeom prst="rect">
          <a:avLst/>
        </a:prstGeom>
      </xdr:spPr>
    </xdr:pic>
    <xdr:clientData/>
  </xdr:twoCellAnchor>
  <xdr:twoCellAnchor>
    <xdr:from>
      <xdr:col>2</xdr:col>
      <xdr:colOff>1524000</xdr:colOff>
      <xdr:row>45</xdr:row>
      <xdr:rowOff>142875</xdr:rowOff>
    </xdr:from>
    <xdr:to>
      <xdr:col>2</xdr:col>
      <xdr:colOff>2159000</xdr:colOff>
      <xdr:row>45</xdr:row>
      <xdr:rowOff>774700</xdr:rowOff>
    </xdr:to>
    <xdr:grpSp>
      <xdr:nvGrpSpPr>
        <xdr:cNvPr id="968" name="Группа 967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034393" y="19260911"/>
          <a:ext cx="635000" cy="631825"/>
          <a:chOff x="6302375" y="2206625"/>
          <a:chExt cx="635000" cy="635000"/>
        </a:xfrm>
      </xdr:grpSpPr>
      <xdr:sp macro="" textlink="">
        <xdr:nvSpPr>
          <xdr:cNvPr id="969" name="Овал 968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70" name="TextBox 969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244365</xdr:colOff>
      <xdr:row>45</xdr:row>
      <xdr:rowOff>539750</xdr:rowOff>
    </xdr:from>
    <xdr:to>
      <xdr:col>1</xdr:col>
      <xdr:colOff>1232011</xdr:colOff>
      <xdr:row>50</xdr:row>
      <xdr:rowOff>31750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65" y="19637375"/>
          <a:ext cx="987646" cy="1762125"/>
        </a:xfrm>
        <a:prstGeom prst="rect">
          <a:avLst/>
        </a:prstGeom>
      </xdr:spPr>
    </xdr:pic>
    <xdr:clientData/>
  </xdr:twoCellAnchor>
  <xdr:twoCellAnchor>
    <xdr:from>
      <xdr:col>12</xdr:col>
      <xdr:colOff>1333501</xdr:colOff>
      <xdr:row>45</xdr:row>
      <xdr:rowOff>63444</xdr:rowOff>
    </xdr:from>
    <xdr:to>
      <xdr:col>17</xdr:col>
      <xdr:colOff>1016000</xdr:colOff>
      <xdr:row>45</xdr:row>
      <xdr:rowOff>758571</xdr:rowOff>
    </xdr:to>
    <xdr:grpSp>
      <xdr:nvGrpSpPr>
        <xdr:cNvPr id="975" name="Группа 974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GrpSpPr/>
      </xdr:nvGrpSpPr>
      <xdr:grpSpPr>
        <a:xfrm>
          <a:off x="11579680" y="19181480"/>
          <a:ext cx="3941534" cy="695127"/>
          <a:chOff x="9911012" y="35528250"/>
          <a:chExt cx="4047887" cy="726881"/>
        </a:xfrm>
      </xdr:grpSpPr>
      <xdr:grpSp>
        <xdr:nvGrpSpPr>
          <xdr:cNvPr id="976" name="Группа 975">
            <a:extLst>
              <a:ext uri="{FF2B5EF4-FFF2-40B4-BE49-F238E27FC236}">
                <a16:creationId xmlns="" xmlns:a16="http://schemas.microsoft.com/office/drawing/2014/main" id="{00000000-0008-0000-0100-0000C0020000}"/>
              </a:ext>
            </a:extLst>
          </xdr:cNvPr>
          <xdr:cNvGrpSpPr/>
        </xdr:nvGrpSpPr>
        <xdr:grpSpPr>
          <a:xfrm>
            <a:off x="9911012" y="35650715"/>
            <a:ext cx="4047887" cy="604416"/>
            <a:chOff x="9897404" y="23309036"/>
            <a:chExt cx="4047887" cy="604416"/>
          </a:xfrm>
        </xdr:grpSpPr>
        <xdr:grpSp>
          <xdr:nvGrpSpPr>
            <xdr:cNvPr id="978" name="Группа 977">
              <a:extLst>
                <a:ext uri="{FF2B5EF4-FFF2-40B4-BE49-F238E27FC236}">
                  <a16:creationId xmlns="" xmlns:a16="http://schemas.microsoft.com/office/drawing/2014/main" id="{00000000-0008-0000-0100-0000C1020000}"/>
                </a:ext>
              </a:extLst>
            </xdr:cNvPr>
            <xdr:cNvGrpSpPr/>
          </xdr:nvGrpSpPr>
          <xdr:grpSpPr>
            <a:xfrm>
              <a:off x="9897404" y="23309036"/>
              <a:ext cx="3472332" cy="593803"/>
              <a:chOff x="8904083" y="23281822"/>
              <a:chExt cx="3472332" cy="593803"/>
            </a:xfrm>
          </xdr:grpSpPr>
          <xdr:pic>
            <xdr:nvPicPr>
              <xdr:cNvPr id="980" name="Рисунок 979">
                <a:extLst>
                  <a:ext uri="{FF2B5EF4-FFF2-40B4-BE49-F238E27FC236}">
                    <a16:creationId xmlns="" xmlns:a16="http://schemas.microsoft.com/office/drawing/2014/main" id="{00000000-0008-0000-0100-0000C3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904083" y="23292436"/>
                <a:ext cx="619615" cy="563594"/>
              </a:xfrm>
              <a:prstGeom prst="rect">
                <a:avLst/>
              </a:prstGeom>
            </xdr:spPr>
          </xdr:pic>
          <xdr:pic>
            <xdr:nvPicPr>
              <xdr:cNvPr id="981" name="Рисунок 980">
                <a:extLst>
                  <a:ext uri="{FF2B5EF4-FFF2-40B4-BE49-F238E27FC236}">
                    <a16:creationId xmlns="" xmlns:a16="http://schemas.microsoft.com/office/drawing/2014/main" id="{00000000-0008-0000-0100-0000C4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3505"/>
              <a:stretch/>
            </xdr:blipFill>
            <xdr:spPr>
              <a:xfrm>
                <a:off x="10055453" y="23281822"/>
                <a:ext cx="619615" cy="563594"/>
              </a:xfrm>
              <a:prstGeom prst="rect">
                <a:avLst/>
              </a:prstGeom>
            </xdr:spPr>
          </xdr:pic>
          <xdr:pic>
            <xdr:nvPicPr>
              <xdr:cNvPr id="983" name="Рисунок 982">
                <a:extLst>
                  <a:ext uri="{FF2B5EF4-FFF2-40B4-BE49-F238E27FC236}">
                    <a16:creationId xmlns="" xmlns:a16="http://schemas.microsoft.com/office/drawing/2014/main" id="{00000000-0008-0000-0100-0000C6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1212287" y="23281822"/>
                <a:ext cx="618017" cy="563594"/>
              </a:xfrm>
              <a:prstGeom prst="rect">
                <a:avLst/>
              </a:prstGeom>
            </xdr:spPr>
          </xdr:pic>
          <xdr:pic>
            <xdr:nvPicPr>
              <xdr:cNvPr id="984" name="Рисунок 983">
                <a:extLst>
                  <a:ext uri="{FF2B5EF4-FFF2-40B4-BE49-F238E27FC236}">
                    <a16:creationId xmlns="" xmlns:a16="http://schemas.microsoft.com/office/drawing/2014/main" id="{00000000-0008-0000-0100-0000C7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0627180" y="23295430"/>
                <a:ext cx="617975" cy="563594"/>
              </a:xfrm>
              <a:prstGeom prst="rect">
                <a:avLst/>
              </a:prstGeom>
            </xdr:spPr>
          </xdr:pic>
          <xdr:pic>
            <xdr:nvPicPr>
              <xdr:cNvPr id="986" name="Рисунок 985">
                <a:extLst>
                  <a:ext uri="{FF2B5EF4-FFF2-40B4-BE49-F238E27FC236}">
                    <a16:creationId xmlns="" xmlns:a16="http://schemas.microsoft.com/office/drawing/2014/main" id="{00000000-0008-0000-0100-0000C902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22"/>
              <a:stretch/>
            </xdr:blipFill>
            <xdr:spPr>
              <a:xfrm>
                <a:off x="11756800" y="23312031"/>
                <a:ext cx="619615" cy="563594"/>
              </a:xfrm>
              <a:prstGeom prst="rect">
                <a:avLst/>
              </a:prstGeom>
            </xdr:spPr>
          </xdr:pic>
        </xdr:grpSp>
        <xdr:pic>
          <xdr:nvPicPr>
            <xdr:cNvPr id="979" name="Рисунок 978">
              <a:extLst>
                <a:ext uri="{FF2B5EF4-FFF2-40B4-BE49-F238E27FC236}">
                  <a16:creationId xmlns="" xmlns:a16="http://schemas.microsoft.com/office/drawing/2014/main" id="{00000000-0008-0000-0100-0000C202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904"/>
            <a:stretch/>
          </xdr:blipFill>
          <xdr:spPr>
            <a:xfrm>
              <a:off x="13327274" y="23349858"/>
              <a:ext cx="618017" cy="563594"/>
            </a:xfrm>
            <a:prstGeom prst="rect">
              <a:avLst/>
            </a:prstGeom>
          </xdr:spPr>
        </xdr:pic>
      </xdr:grpSp>
      <xdr:pic>
        <xdr:nvPicPr>
          <xdr:cNvPr id="977" name="Рисунок 976">
            <a:extLst>
              <a:ext uri="{FF2B5EF4-FFF2-40B4-BE49-F238E27FC236}">
                <a16:creationId xmlns="" xmlns:a16="http://schemas.microsoft.com/office/drawing/2014/main" id="{00000000-0008-0000-0100-0000CA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90883" y="35528250"/>
            <a:ext cx="617608" cy="69532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215961</xdr:colOff>
      <xdr:row>103</xdr:row>
      <xdr:rowOff>272028</xdr:rowOff>
    </xdr:from>
    <xdr:ext cx="1071843" cy="243079"/>
    <xdr:pic>
      <xdr:nvPicPr>
        <xdr:cNvPr id="1036" name="Рисунок 1035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61" y="43039278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1444625</xdr:colOff>
      <xdr:row>103</xdr:row>
      <xdr:rowOff>79375</xdr:rowOff>
    </xdr:from>
    <xdr:to>
      <xdr:col>2</xdr:col>
      <xdr:colOff>2079625</xdr:colOff>
      <xdr:row>104</xdr:row>
      <xdr:rowOff>3175</xdr:rowOff>
    </xdr:to>
    <xdr:grpSp>
      <xdr:nvGrpSpPr>
        <xdr:cNvPr id="1037" name="Группа 1036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955018" y="42615304"/>
          <a:ext cx="635000" cy="713014"/>
          <a:chOff x="6302375" y="2206625"/>
          <a:chExt cx="635000" cy="635000"/>
        </a:xfrm>
      </xdr:grpSpPr>
      <xdr:sp macro="" textlink="">
        <xdr:nvSpPr>
          <xdr:cNvPr id="1038" name="Овал 1037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39" name="TextBox 1038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238125</xdr:colOff>
      <xdr:row>104</xdr:row>
      <xdr:rowOff>0</xdr:rowOff>
    </xdr:from>
    <xdr:to>
      <xdr:col>1</xdr:col>
      <xdr:colOff>1252662</xdr:colOff>
      <xdr:row>108</xdr:row>
      <xdr:rowOff>63501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0989250"/>
          <a:ext cx="1014537" cy="169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244021</xdr:colOff>
      <xdr:row>139</xdr:row>
      <xdr:rowOff>559239</xdr:rowOff>
    </xdr:from>
    <xdr:to>
      <xdr:col>1</xdr:col>
      <xdr:colOff>1197429</xdr:colOff>
      <xdr:row>144</xdr:row>
      <xdr:rowOff>170433</xdr:rowOff>
    </xdr:to>
    <xdr:pic>
      <xdr:nvPicPr>
        <xdr:cNvPr id="2056" name="Рисунок 2055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021" y="58841353"/>
          <a:ext cx="953408" cy="1799223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39</xdr:row>
      <xdr:rowOff>95247</xdr:rowOff>
    </xdr:from>
    <xdr:to>
      <xdr:col>1</xdr:col>
      <xdr:colOff>1271414</xdr:colOff>
      <xdr:row>39</xdr:row>
      <xdr:rowOff>332894</xdr:rowOff>
    </xdr:to>
    <xdr:pic>
      <xdr:nvPicPr>
        <xdr:cNvPr id="816" name="Рисунок 815">
          <a:extLst>
            <a:ext uri="{FF2B5EF4-FFF2-40B4-BE49-F238E27FC236}">
              <a16:creationId xmlns=""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23463247"/>
          <a:ext cx="1071843" cy="237647"/>
        </a:xfrm>
        <a:prstGeom prst="rect">
          <a:avLst/>
        </a:prstGeom>
      </xdr:spPr>
    </xdr:pic>
    <xdr:clientData/>
  </xdr:twoCellAnchor>
  <xdr:twoCellAnchor editAs="oneCell">
    <xdr:from>
      <xdr:col>1</xdr:col>
      <xdr:colOff>277813</xdr:colOff>
      <xdr:row>39</xdr:row>
      <xdr:rowOff>741431</xdr:rowOff>
    </xdr:from>
    <xdr:to>
      <xdr:col>1</xdr:col>
      <xdr:colOff>1198563</xdr:colOff>
      <xdr:row>44</xdr:row>
      <xdr:rowOff>276556</xdr:rowOff>
    </xdr:to>
    <xdr:pic>
      <xdr:nvPicPr>
        <xdr:cNvPr id="2057" name="Рисунок 2056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13" y="22394931"/>
          <a:ext cx="920750" cy="1805250"/>
        </a:xfrm>
        <a:prstGeom prst="rect">
          <a:avLst/>
        </a:prstGeom>
      </xdr:spPr>
    </xdr:pic>
    <xdr:clientData/>
  </xdr:twoCellAnchor>
  <xdr:twoCellAnchor>
    <xdr:from>
      <xdr:col>12</xdr:col>
      <xdr:colOff>166917</xdr:colOff>
      <xdr:row>39</xdr:row>
      <xdr:rowOff>23319</xdr:rowOff>
    </xdr:from>
    <xdr:to>
      <xdr:col>17</xdr:col>
      <xdr:colOff>1047929</xdr:colOff>
      <xdr:row>39</xdr:row>
      <xdr:rowOff>678672</xdr:rowOff>
    </xdr:to>
    <xdr:grpSp>
      <xdr:nvGrpSpPr>
        <xdr:cNvPr id="2058" name="Группа 2057"/>
        <xdr:cNvGrpSpPr/>
      </xdr:nvGrpSpPr>
      <xdr:grpSpPr>
        <a:xfrm>
          <a:off x="10413096" y="16583212"/>
          <a:ext cx="5140047" cy="655353"/>
          <a:chOff x="10390417" y="21676819"/>
          <a:chExt cx="5135512" cy="655353"/>
        </a:xfrm>
      </xdr:grpSpPr>
      <xdr:pic>
        <xdr:nvPicPr>
          <xdr:cNvPr id="972" name="Рисунок 971">
            <a:extLst>
              <a:ext uri="{FF2B5EF4-FFF2-40B4-BE49-F238E27FC236}">
                <a16:creationId xmlns="" xmlns:a16="http://schemas.microsoft.com/office/drawing/2014/main" id="{00000000-0008-0000-0100-00005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10390417" y="21676819"/>
            <a:ext cx="588268" cy="643431"/>
          </a:xfrm>
          <a:prstGeom prst="rect">
            <a:avLst/>
          </a:prstGeom>
        </xdr:spPr>
      </xdr:pic>
      <xdr:pic>
        <xdr:nvPicPr>
          <xdr:cNvPr id="973" name="Рисунок 972">
            <a:extLst>
              <a:ext uri="{FF2B5EF4-FFF2-40B4-BE49-F238E27FC236}">
                <a16:creationId xmlns="" xmlns:a16="http://schemas.microsoft.com/office/drawing/2014/main" id="{00000000-0008-0000-0100-00008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969625" y="21768578"/>
            <a:ext cx="615979" cy="563594"/>
          </a:xfrm>
          <a:prstGeom prst="rect">
            <a:avLst/>
          </a:prstGeom>
        </xdr:spPr>
      </xdr:pic>
      <xdr:pic>
        <xdr:nvPicPr>
          <xdr:cNvPr id="974" name="Рисунок 973"/>
          <xdr:cNvPicPr>
            <a:picLocks noChangeAspect="1"/>
          </xdr:cNvPicPr>
        </xdr:nvPicPr>
        <xdr:blipFill>
          <a:blip xmlns:r="http://schemas.openxmlformats.org/officeDocument/2006/relationships" r:embed="rId16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57000" y="21772563"/>
            <a:ext cx="552116" cy="555625"/>
          </a:xfrm>
          <a:prstGeom prst="rect">
            <a:avLst/>
          </a:prstGeom>
        </xdr:spPr>
      </xdr:pic>
      <xdr:pic>
        <xdr:nvPicPr>
          <xdr:cNvPr id="982" name="Рисунок 981">
            <a:extLst>
              <a:ext uri="{FF2B5EF4-FFF2-40B4-BE49-F238E27FC236}">
                <a16:creationId xmlns="" xmlns:a16="http://schemas.microsoft.com/office/drawing/2014/main" id="{00000000-0008-0000-0100-00008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096750" y="21768578"/>
            <a:ext cx="615979" cy="563594"/>
          </a:xfrm>
          <a:prstGeom prst="rect">
            <a:avLst/>
          </a:prstGeom>
        </xdr:spPr>
      </xdr:pic>
      <xdr:pic>
        <xdr:nvPicPr>
          <xdr:cNvPr id="985" name="Рисунок 984">
            <a:extLst>
              <a:ext uri="{FF2B5EF4-FFF2-40B4-BE49-F238E27FC236}">
                <a16:creationId xmlns="" xmlns:a16="http://schemas.microsoft.com/office/drawing/2014/main" id="{00000000-0008-0000-0100-0000C7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684125" y="21780888"/>
            <a:ext cx="601046" cy="538974"/>
          </a:xfrm>
          <a:prstGeom prst="rect">
            <a:avLst/>
          </a:prstGeom>
        </xdr:spPr>
      </xdr:pic>
      <xdr:pic>
        <xdr:nvPicPr>
          <xdr:cNvPr id="987" name="Рисунок 986">
            <a:extLst>
              <a:ext uri="{FF2B5EF4-FFF2-40B4-BE49-F238E27FC236}">
                <a16:creationId xmlns="" xmlns:a16="http://schemas.microsoft.com/office/drawing/2014/main" id="{00000000-0008-0000-0100-00009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3239750" y="21768578"/>
            <a:ext cx="609599" cy="563594"/>
          </a:xfrm>
          <a:prstGeom prst="rect">
            <a:avLst/>
          </a:prstGeom>
        </xdr:spPr>
      </xdr:pic>
      <xdr:pic>
        <xdr:nvPicPr>
          <xdr:cNvPr id="988" name="Рисунок 987">
            <a:extLst>
              <a:ext uri="{FF2B5EF4-FFF2-40B4-BE49-F238E27FC236}">
                <a16:creationId xmlns="" xmlns:a16="http://schemas.microsoft.com/office/drawing/2014/main" id="{00000000-0008-0000-0100-00008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3811250" y="21768578"/>
            <a:ext cx="615979" cy="563594"/>
          </a:xfrm>
          <a:prstGeom prst="rect">
            <a:avLst/>
          </a:prstGeom>
        </xdr:spPr>
      </xdr:pic>
      <xdr:pic>
        <xdr:nvPicPr>
          <xdr:cNvPr id="989" name="Рисунок 988">
            <a:extLst>
              <a:ext uri="{FF2B5EF4-FFF2-40B4-BE49-F238E27FC236}">
                <a16:creationId xmlns="" xmlns:a16="http://schemas.microsoft.com/office/drawing/2014/main" id="{00000000-0008-0000-0100-0000C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14382750" y="21780889"/>
            <a:ext cx="601087" cy="538973"/>
          </a:xfrm>
          <a:prstGeom prst="rect">
            <a:avLst/>
          </a:prstGeom>
        </xdr:spPr>
      </xdr:pic>
      <xdr:pic>
        <xdr:nvPicPr>
          <xdr:cNvPr id="990" name="Рисунок 989">
            <a:extLst>
              <a:ext uri="{FF2B5EF4-FFF2-40B4-BE49-F238E27FC236}">
                <a16:creationId xmlns="" xmlns:a16="http://schemas.microsoft.com/office/drawing/2014/main" id="{00000000-0008-0000-01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954250" y="21768578"/>
            <a:ext cx="571679" cy="56359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1730375</xdr:colOff>
      <xdr:row>39</xdr:row>
      <xdr:rowOff>79375</xdr:rowOff>
    </xdr:from>
    <xdr:to>
      <xdr:col>2</xdr:col>
      <xdr:colOff>2365375</xdr:colOff>
      <xdr:row>39</xdr:row>
      <xdr:rowOff>744883</xdr:rowOff>
    </xdr:to>
    <xdr:grpSp>
      <xdr:nvGrpSpPr>
        <xdr:cNvPr id="992" name="Группа 991">
          <a:extLst>
            <a:ext uri="{FF2B5EF4-FFF2-40B4-BE49-F238E27FC236}">
              <a16:creationId xmlns="" xmlns:a16="http://schemas.microsoft.com/office/drawing/2014/main" id="{00000000-0008-0000-0100-0000CD020000}"/>
            </a:ext>
          </a:extLst>
        </xdr:cNvPr>
        <xdr:cNvGrpSpPr/>
      </xdr:nvGrpSpPr>
      <xdr:grpSpPr>
        <a:xfrm>
          <a:off x="3240768" y="16639268"/>
          <a:ext cx="635000" cy="665508"/>
          <a:chOff x="6302375" y="2206625"/>
          <a:chExt cx="635000" cy="635000"/>
        </a:xfrm>
      </xdr:grpSpPr>
      <xdr:sp macro="" textlink="">
        <xdr:nvSpPr>
          <xdr:cNvPr id="993" name="Овал 992">
            <a:extLst>
              <a:ext uri="{FF2B5EF4-FFF2-40B4-BE49-F238E27FC236}">
                <a16:creationId xmlns="" xmlns:a16="http://schemas.microsoft.com/office/drawing/2014/main" id="{00000000-0008-0000-0100-0000CE02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94" name="TextBox 993">
            <a:extLst>
              <a:ext uri="{FF2B5EF4-FFF2-40B4-BE49-F238E27FC236}">
                <a16:creationId xmlns="" xmlns:a16="http://schemas.microsoft.com/office/drawing/2014/main" id="{00000000-0008-0000-0100-0000CF02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13</xdr:col>
      <xdr:colOff>333374</xdr:colOff>
      <xdr:row>91</xdr:row>
      <xdr:rowOff>133189</xdr:rowOff>
    </xdr:from>
    <xdr:ext cx="3562350" cy="597062"/>
    <xdr:grpSp>
      <xdr:nvGrpSpPr>
        <xdr:cNvPr id="903" name="Группа 902">
          <a:extLst>
            <a:ext uri="{FF2B5EF4-FFF2-40B4-BE49-F238E27FC236}">
              <a16:creationId xmlns="" xmlns:a16="http://schemas.microsoft.com/office/drawing/2014/main" id="{00000000-0008-0000-0100-000021020000}"/>
            </a:ext>
          </a:extLst>
        </xdr:cNvPr>
        <xdr:cNvGrpSpPr>
          <a:grpSpLocks noChangeAspect="1"/>
        </xdr:cNvGrpSpPr>
      </xdr:nvGrpSpPr>
      <xdr:grpSpPr>
        <a:xfrm>
          <a:off x="12076338" y="37865796"/>
          <a:ext cx="3562350" cy="597062"/>
          <a:chOff x="3867152" y="8432639"/>
          <a:chExt cx="3575305" cy="597062"/>
        </a:xfrm>
      </xdr:grpSpPr>
      <xdr:pic>
        <xdr:nvPicPr>
          <xdr:cNvPr id="904" name="Рисунок 903">
            <a:extLst>
              <a:ext uri="{FF2B5EF4-FFF2-40B4-BE49-F238E27FC236}">
                <a16:creationId xmlns="" xmlns:a16="http://schemas.microsoft.com/office/drawing/2014/main" id="{00000000-0008-0000-0100-000022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931" name="Рисунок 930">
            <a:extLst>
              <a:ext uri="{FF2B5EF4-FFF2-40B4-BE49-F238E27FC236}">
                <a16:creationId xmlns="" xmlns:a16="http://schemas.microsoft.com/office/drawing/2014/main" id="{00000000-0008-0000-0100-000025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93543" y="8432639"/>
            <a:ext cx="648914" cy="590712"/>
          </a:xfrm>
          <a:prstGeom prst="rect">
            <a:avLst/>
          </a:prstGeom>
        </xdr:spPr>
      </xdr:pic>
    </xdr:grpSp>
    <xdr:clientData/>
  </xdr:oneCellAnchor>
  <xdr:oneCellAnchor>
    <xdr:from>
      <xdr:col>1</xdr:col>
      <xdr:colOff>200024</xdr:colOff>
      <xdr:row>91</xdr:row>
      <xdr:rowOff>231774</xdr:rowOff>
    </xdr:from>
    <xdr:ext cx="1071843" cy="243079"/>
    <xdr:pic>
      <xdr:nvPicPr>
        <xdr:cNvPr id="964" name="Рисунок 963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4" y="129549524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381000</xdr:colOff>
      <xdr:row>91</xdr:row>
      <xdr:rowOff>603250</xdr:rowOff>
    </xdr:from>
    <xdr:to>
      <xdr:col>1</xdr:col>
      <xdr:colOff>1127125</xdr:colOff>
      <xdr:row>96</xdr:row>
      <xdr:rowOff>106717</xdr:rowOff>
    </xdr:to>
    <xdr:pic>
      <xdr:nvPicPr>
        <xdr:cNvPr id="965" name="Рисунок 96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381000" y="38274625"/>
          <a:ext cx="746125" cy="1496913"/>
        </a:xfrm>
        <a:prstGeom prst="rect">
          <a:avLst/>
        </a:prstGeom>
      </xdr:spPr>
    </xdr:pic>
    <xdr:clientData/>
  </xdr:twoCellAnchor>
  <xdr:twoCellAnchor>
    <xdr:from>
      <xdr:col>14</xdr:col>
      <xdr:colOff>196849</xdr:colOff>
      <xdr:row>91</xdr:row>
      <xdr:rowOff>158750</xdr:rowOff>
    </xdr:from>
    <xdr:to>
      <xdr:col>14</xdr:col>
      <xdr:colOff>758490</xdr:colOff>
      <xdr:row>91</xdr:row>
      <xdr:rowOff>714375</xdr:rowOff>
    </xdr:to>
    <xdr:pic>
      <xdr:nvPicPr>
        <xdr:cNvPr id="966" name="Рисунок 965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2849" y="37830125"/>
          <a:ext cx="561641" cy="555625"/>
        </a:xfrm>
        <a:prstGeom prst="rect">
          <a:avLst/>
        </a:prstGeom>
      </xdr:spPr>
    </xdr:pic>
    <xdr:clientData/>
  </xdr:twoCellAnchor>
  <xdr:twoCellAnchor editAs="oneCell">
    <xdr:from>
      <xdr:col>14</xdr:col>
      <xdr:colOff>746125</xdr:colOff>
      <xdr:row>91</xdr:row>
      <xdr:rowOff>126999</xdr:rowOff>
    </xdr:from>
    <xdr:to>
      <xdr:col>16</xdr:col>
      <xdr:colOff>457137</xdr:colOff>
      <xdr:row>91</xdr:row>
      <xdr:rowOff>742886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3192125" y="37798374"/>
          <a:ext cx="615887" cy="615887"/>
        </a:xfrm>
        <a:prstGeom prst="rect">
          <a:avLst/>
        </a:prstGeom>
      </xdr:spPr>
    </xdr:pic>
    <xdr:clientData/>
  </xdr:twoCellAnchor>
  <xdr:twoCellAnchor>
    <xdr:from>
      <xdr:col>16</xdr:col>
      <xdr:colOff>428626</xdr:colOff>
      <xdr:row>91</xdr:row>
      <xdr:rowOff>111125</xdr:rowOff>
    </xdr:from>
    <xdr:to>
      <xdr:col>16</xdr:col>
      <xdr:colOff>1097000</xdr:colOff>
      <xdr:row>91</xdr:row>
      <xdr:rowOff>713601</xdr:rowOff>
    </xdr:to>
    <xdr:pic>
      <xdr:nvPicPr>
        <xdr:cNvPr id="967" name="Рисунок 966">
          <a:extLst>
            <a:ext uri="{FF2B5EF4-FFF2-40B4-BE49-F238E27FC236}">
              <a16:creationId xmlns="" xmlns:a16="http://schemas.microsoft.com/office/drawing/2014/main" id="{00000000-0008-0000-0100-0000C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79501" y="37782500"/>
          <a:ext cx="668374" cy="602476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1047749</xdr:colOff>
      <xdr:row>91</xdr:row>
      <xdr:rowOff>134158</xdr:rowOff>
    </xdr:from>
    <xdr:to>
      <xdr:col>17</xdr:col>
      <xdr:colOff>523875</xdr:colOff>
      <xdr:row>91</xdr:row>
      <xdr:rowOff>749238</xdr:rowOff>
    </xdr:to>
    <xdr:pic>
      <xdr:nvPicPr>
        <xdr:cNvPr id="2059" name="Рисунок 2058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4398624" y="37805533"/>
          <a:ext cx="603251" cy="615080"/>
        </a:xfrm>
        <a:prstGeom prst="rect">
          <a:avLst/>
        </a:prstGeom>
      </xdr:spPr>
    </xdr:pic>
    <xdr:clientData/>
  </xdr:twoCellAnchor>
  <xdr:twoCellAnchor>
    <xdr:from>
      <xdr:col>18</xdr:col>
      <xdr:colOff>28575</xdr:colOff>
      <xdr:row>91</xdr:row>
      <xdr:rowOff>131941</xdr:rowOff>
    </xdr:from>
    <xdr:to>
      <xdr:col>18</xdr:col>
      <xdr:colOff>714375</xdr:colOff>
      <xdr:row>91</xdr:row>
      <xdr:rowOff>728395</xdr:rowOff>
    </xdr:to>
    <xdr:pic>
      <xdr:nvPicPr>
        <xdr:cNvPr id="971" name="Рисунок 970">
          <a:extLst>
            <a:ext uri="{FF2B5EF4-FFF2-40B4-BE49-F238E27FC236}">
              <a16:creationId xmlns="" xmlns:a16="http://schemas.microsoft.com/office/drawing/2014/main" id="{00000000-0008-0000-0100-00004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722"/>
        <a:stretch/>
      </xdr:blipFill>
      <xdr:spPr>
        <a:xfrm>
          <a:off x="15592425" y="37803316"/>
          <a:ext cx="685800" cy="596454"/>
        </a:xfrm>
        <a:prstGeom prst="rect">
          <a:avLst/>
        </a:prstGeom>
      </xdr:spPr>
    </xdr:pic>
    <xdr:clientData/>
  </xdr:twoCellAnchor>
  <xdr:twoCellAnchor>
    <xdr:from>
      <xdr:col>18</xdr:col>
      <xdr:colOff>666750</xdr:colOff>
      <xdr:row>91</xdr:row>
      <xdr:rowOff>114300</xdr:rowOff>
    </xdr:from>
    <xdr:to>
      <xdr:col>18</xdr:col>
      <xdr:colOff>1285970</xdr:colOff>
      <xdr:row>91</xdr:row>
      <xdr:rowOff>725519</xdr:rowOff>
    </xdr:to>
    <xdr:pic>
      <xdr:nvPicPr>
        <xdr:cNvPr id="991" name="Рисунок 990">
          <a:extLst>
            <a:ext uri="{FF2B5EF4-FFF2-40B4-BE49-F238E27FC236}">
              <a16:creationId xmlns=""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30600" y="37785675"/>
          <a:ext cx="619220" cy="611219"/>
        </a:xfrm>
        <a:prstGeom prst="rect">
          <a:avLst/>
        </a:prstGeom>
      </xdr:spPr>
    </xdr:pic>
    <xdr:clientData/>
  </xdr:twoCellAnchor>
  <xdr:twoCellAnchor editAs="oneCell">
    <xdr:from>
      <xdr:col>18</xdr:col>
      <xdr:colOff>1285875</xdr:colOff>
      <xdr:row>91</xdr:row>
      <xdr:rowOff>93272</xdr:rowOff>
    </xdr:from>
    <xdr:to>
      <xdr:col>22</xdr:col>
      <xdr:colOff>628650</xdr:colOff>
      <xdr:row>91</xdr:row>
      <xdr:rowOff>742876</xdr:rowOff>
    </xdr:to>
    <xdr:pic>
      <xdr:nvPicPr>
        <xdr:cNvPr id="2061" name="Рисунок 2060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6849725" y="37764647"/>
          <a:ext cx="628650" cy="649604"/>
        </a:xfrm>
        <a:prstGeom prst="rect">
          <a:avLst/>
        </a:prstGeom>
      </xdr:spPr>
    </xdr:pic>
    <xdr:clientData/>
  </xdr:twoCellAnchor>
  <xdr:twoCellAnchor>
    <xdr:from>
      <xdr:col>2</xdr:col>
      <xdr:colOff>1567543</xdr:colOff>
      <xdr:row>91</xdr:row>
      <xdr:rowOff>54429</xdr:rowOff>
    </xdr:from>
    <xdr:to>
      <xdr:col>2</xdr:col>
      <xdr:colOff>2202543</xdr:colOff>
      <xdr:row>91</xdr:row>
      <xdr:rowOff>762000</xdr:rowOff>
    </xdr:to>
    <xdr:grpSp>
      <xdr:nvGrpSpPr>
        <xdr:cNvPr id="872" name="Группа 871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077936" y="37787036"/>
          <a:ext cx="635000" cy="707571"/>
          <a:chOff x="6302375" y="2206625"/>
          <a:chExt cx="635000" cy="635000"/>
        </a:xfrm>
      </xdr:grpSpPr>
      <xdr:sp macro="" textlink="">
        <xdr:nvSpPr>
          <xdr:cNvPr id="900" name="Овал 899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05" name="TextBox 904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220644</xdr:colOff>
      <xdr:row>4</xdr:row>
      <xdr:rowOff>285749</xdr:rowOff>
    </xdr:from>
    <xdr:to>
      <xdr:col>1</xdr:col>
      <xdr:colOff>1292487</xdr:colOff>
      <xdr:row>4</xdr:row>
      <xdr:rowOff>528828</xdr:rowOff>
    </xdr:to>
    <xdr:pic>
      <xdr:nvPicPr>
        <xdr:cNvPr id="212" name="Рисунок 211">
          <a:extLst>
            <a:ext uri="{FF2B5EF4-FFF2-40B4-BE49-F238E27FC236}">
              <a16:creationId xmlns=""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251" y="225878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9</xdr:row>
      <xdr:rowOff>664483</xdr:rowOff>
    </xdr:from>
    <xdr:to>
      <xdr:col>1</xdr:col>
      <xdr:colOff>1097643</xdr:colOff>
      <xdr:row>12</xdr:row>
      <xdr:rowOff>165288</xdr:rowOff>
    </xdr:to>
    <xdr:pic>
      <xdr:nvPicPr>
        <xdr:cNvPr id="213" name="Рисунок 212">
          <a:extLst>
            <a:ext uri="{FF2B5EF4-FFF2-40B4-BE49-F238E27FC236}">
              <a16:creationId xmlns=""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5188858"/>
          <a:ext cx="605518" cy="1231180"/>
        </a:xfrm>
        <a:prstGeom prst="rect">
          <a:avLst/>
        </a:prstGeom>
      </xdr:spPr>
    </xdr:pic>
    <xdr:clientData/>
  </xdr:twoCellAnchor>
  <xdr:twoCellAnchor editAs="oneCell">
    <xdr:from>
      <xdr:col>1</xdr:col>
      <xdr:colOff>182544</xdr:colOff>
      <xdr:row>9</xdr:row>
      <xdr:rowOff>302079</xdr:rowOff>
    </xdr:from>
    <xdr:to>
      <xdr:col>1</xdr:col>
      <xdr:colOff>1254387</xdr:colOff>
      <xdr:row>9</xdr:row>
      <xdr:rowOff>545158</xdr:rowOff>
    </xdr:to>
    <xdr:pic>
      <xdr:nvPicPr>
        <xdr:cNvPr id="214" name="Рисунок 213">
          <a:extLst>
            <a:ext uri="{FF2B5EF4-FFF2-40B4-BE49-F238E27FC236}">
              <a16:creationId xmlns=""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151" y="4343400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415284</xdr:colOff>
      <xdr:row>18</xdr:row>
      <xdr:rowOff>650875</xdr:rowOff>
    </xdr:from>
    <xdr:to>
      <xdr:col>1</xdr:col>
      <xdr:colOff>992874</xdr:colOff>
      <xdr:row>21</xdr:row>
      <xdr:rowOff>179161</xdr:rowOff>
    </xdr:to>
    <xdr:pic>
      <xdr:nvPicPr>
        <xdr:cNvPr id="245" name="Рисунок 244">
          <a:extLst>
            <a:ext uri="{FF2B5EF4-FFF2-40B4-BE49-F238E27FC236}">
              <a16:creationId xmlns=""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1159" y="7223125"/>
          <a:ext cx="577590" cy="1258661"/>
        </a:xfrm>
        <a:prstGeom prst="rect">
          <a:avLst/>
        </a:prstGeom>
      </xdr:spPr>
    </xdr:pic>
    <xdr:clientData/>
  </xdr:twoCellAnchor>
  <xdr:twoCellAnchor editAs="oneCell">
    <xdr:from>
      <xdr:col>1</xdr:col>
      <xdr:colOff>239694</xdr:colOff>
      <xdr:row>18</xdr:row>
      <xdr:rowOff>277585</xdr:rowOff>
    </xdr:from>
    <xdr:to>
      <xdr:col>1</xdr:col>
      <xdr:colOff>1311537</xdr:colOff>
      <xdr:row>18</xdr:row>
      <xdr:rowOff>520664</xdr:rowOff>
    </xdr:to>
    <xdr:pic>
      <xdr:nvPicPr>
        <xdr:cNvPr id="246" name="Рисунок 245">
          <a:extLst>
            <a:ext uri="{FF2B5EF4-FFF2-40B4-BE49-F238E27FC236}">
              <a16:creationId xmlns=""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301" y="6387192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1238250</xdr:colOff>
      <xdr:row>4</xdr:row>
      <xdr:rowOff>0</xdr:rowOff>
    </xdr:from>
    <xdr:to>
      <xdr:col>17</xdr:col>
      <xdr:colOff>1022349</xdr:colOff>
      <xdr:row>4</xdr:row>
      <xdr:rowOff>752476</xdr:rowOff>
    </xdr:to>
    <xdr:grpSp>
      <xdr:nvGrpSpPr>
        <xdr:cNvPr id="69" name="Группа 68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GrpSpPr>
          <a:grpSpLocks noChangeAspect="1"/>
        </xdr:cNvGrpSpPr>
      </xdr:nvGrpSpPr>
      <xdr:grpSpPr>
        <a:xfrm>
          <a:off x="11414125" y="1984375"/>
          <a:ext cx="4038599" cy="752476"/>
          <a:chOff x="3562350" y="20488275"/>
          <a:chExt cx="4038599" cy="752476"/>
        </a:xfrm>
      </xdr:grpSpPr>
      <xdr:pic>
        <xdr:nvPicPr>
          <xdr:cNvPr id="70" name="Рисунок 69">
            <a:extLst>
              <a:ext uri="{FF2B5EF4-FFF2-40B4-BE49-F238E27FC236}">
                <a16:creationId xmlns="" xmlns:a16="http://schemas.microsoft.com/office/drawing/2014/main" id="{00000000-0008-0000-02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71" name="Рисунок 70">
            <a:extLst>
              <a:ext uri="{FF2B5EF4-FFF2-40B4-BE49-F238E27FC236}">
                <a16:creationId xmlns="" xmlns:a16="http://schemas.microsoft.com/office/drawing/2014/main" id="{00000000-0008-0000-0200-00004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="" xmlns:a16="http://schemas.microsoft.com/office/drawing/2014/main" id="{00000000-0008-0000-02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73" name="Рисунок 72">
            <a:extLst>
              <a:ext uri="{FF2B5EF4-FFF2-40B4-BE49-F238E27FC236}">
                <a16:creationId xmlns="" xmlns:a16="http://schemas.microsoft.com/office/drawing/2014/main" id="{00000000-0008-0000-0200-00004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74" name="Рисунок 73">
            <a:extLst>
              <a:ext uri="{FF2B5EF4-FFF2-40B4-BE49-F238E27FC236}">
                <a16:creationId xmlns="" xmlns:a16="http://schemas.microsoft.com/office/drawing/2014/main" id="{00000000-0008-0000-02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981825" y="20639057"/>
            <a:ext cx="619124" cy="563594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="" xmlns:a16="http://schemas.microsoft.com/office/drawing/2014/main" id="{00000000-0008-0000-02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="" xmlns:a16="http://schemas.microsoft.com/office/drawing/2014/main" id="{00000000-0008-0000-02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0"/>
          <a:ext cx="1206500" cy="1246638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7</xdr:row>
      <xdr:rowOff>190500</xdr:rowOff>
    </xdr:from>
    <xdr:to>
      <xdr:col>1</xdr:col>
      <xdr:colOff>1476375</xdr:colOff>
      <xdr:row>8</xdr:row>
      <xdr:rowOff>269875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 l="-1" r="-1695"/>
        <a:stretch/>
      </xdr:blipFill>
      <xdr:spPr>
        <a:xfrm>
          <a:off x="539750" y="4079875"/>
          <a:ext cx="952500" cy="396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384265</xdr:colOff>
      <xdr:row>4</xdr:row>
      <xdr:rowOff>712107</xdr:rowOff>
    </xdr:from>
    <xdr:to>
      <xdr:col>1</xdr:col>
      <xdr:colOff>1061321</xdr:colOff>
      <xdr:row>7</xdr:row>
      <xdr:rowOff>206375</xdr:rowOff>
    </xdr:to>
    <xdr:pic>
      <xdr:nvPicPr>
        <xdr:cNvPr id="211" name="Рисунок 7">
          <a:extLst>
            <a:ext uri="{FF2B5EF4-FFF2-40B4-BE49-F238E27FC236}">
              <a16:creationId xmlns=""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140" y="2871107"/>
          <a:ext cx="677056" cy="122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25400</xdr:colOff>
      <xdr:row>9</xdr:row>
      <xdr:rowOff>215900</xdr:rowOff>
    </xdr:from>
    <xdr:to>
      <xdr:col>9</xdr:col>
      <xdr:colOff>247650</xdr:colOff>
      <xdr:row>9</xdr:row>
      <xdr:rowOff>660400</xdr:rowOff>
    </xdr:to>
    <xdr:sp macro="" textlink="">
      <xdr:nvSpPr>
        <xdr:cNvPr id="110" name="Скругленный прямоугольник 109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SpPr>
          <a:spLocks noChangeAspect="1"/>
        </xdr:cNvSpPr>
      </xdr:nvSpPr>
      <xdr:spPr>
        <a:xfrm>
          <a:off x="6438900" y="47402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7</xdr:col>
      <xdr:colOff>47625</xdr:colOff>
      <xdr:row>18</xdr:row>
      <xdr:rowOff>190500</xdr:rowOff>
    </xdr:from>
    <xdr:to>
      <xdr:col>9</xdr:col>
      <xdr:colOff>114300</xdr:colOff>
      <xdr:row>18</xdr:row>
      <xdr:rowOff>635000</xdr:rowOff>
    </xdr:to>
    <xdr:sp macro="" textlink="">
      <xdr:nvSpPr>
        <xdr:cNvPr id="111" name="Скругленный прямоугольник 110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SpPr>
          <a:spLocks noChangeAspect="1"/>
        </xdr:cNvSpPr>
      </xdr:nvSpPr>
      <xdr:spPr>
        <a:xfrm>
          <a:off x="6461125" y="6762750"/>
          <a:ext cx="1463675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>
    <xdr:from>
      <xdr:col>12</xdr:col>
      <xdr:colOff>1231901</xdr:colOff>
      <xdr:row>9</xdr:row>
      <xdr:rowOff>176182</xdr:rowOff>
    </xdr:from>
    <xdr:to>
      <xdr:col>17</xdr:col>
      <xdr:colOff>1054100</xdr:colOff>
      <xdr:row>9</xdr:row>
      <xdr:rowOff>755651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11407776" y="4525932"/>
          <a:ext cx="4076699" cy="579469"/>
          <a:chOff x="9899651" y="4700557"/>
          <a:chExt cx="4076699" cy="579469"/>
        </a:xfrm>
      </xdr:grpSpPr>
      <xdr:grpSp>
        <xdr:nvGrpSpPr>
          <xdr:cNvPr id="77" name="Группа 76">
            <a:extLst>
              <a:ext uri="{FF2B5EF4-FFF2-40B4-BE49-F238E27FC236}">
                <a16:creationId xmlns="" xmlns:a16="http://schemas.microsoft.com/office/drawing/2014/main" id="{00000000-0008-0000-0200-00004D000000}"/>
              </a:ext>
            </a:extLst>
          </xdr:cNvPr>
          <xdr:cNvGrpSpPr>
            <a:grpSpLocks noChangeAspect="1"/>
          </xdr:cNvGrpSpPr>
        </xdr:nvGrpSpPr>
        <xdr:grpSpPr>
          <a:xfrm>
            <a:off x="9899651" y="4700557"/>
            <a:ext cx="4076699" cy="579469"/>
            <a:chOff x="3514613" y="20623182"/>
            <a:chExt cx="4086336" cy="579469"/>
          </a:xfrm>
        </xdr:grpSpPr>
        <xdr:pic>
          <xdr:nvPicPr>
            <xdr:cNvPr id="78" name="Рисунок 77">
              <a:extLst>
                <a:ext uri="{FF2B5EF4-FFF2-40B4-BE49-F238E27FC236}">
                  <a16:creationId xmlns="" xmlns:a16="http://schemas.microsoft.com/office/drawing/2014/main" id="{00000000-0008-0000-0200-00004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3514613" y="20623182"/>
              <a:ext cx="619124" cy="563594"/>
            </a:xfrm>
            <a:prstGeom prst="rect">
              <a:avLst/>
            </a:prstGeom>
          </xdr:spPr>
        </xdr:pic>
        <xdr:pic>
          <xdr:nvPicPr>
            <xdr:cNvPr id="80" name="Рисунок 79">
              <a:extLst>
                <a:ext uri="{FF2B5EF4-FFF2-40B4-BE49-F238E27FC236}">
                  <a16:creationId xmlns="" xmlns:a16="http://schemas.microsoft.com/office/drawing/2014/main" id="{00000000-0008-0000-0200-00005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126112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81" name="Рисунок 80">
              <a:extLst>
                <a:ext uri="{FF2B5EF4-FFF2-40B4-BE49-F238E27FC236}">
                  <a16:creationId xmlns="" xmlns:a16="http://schemas.microsoft.com/office/drawing/2014/main" id="{00000000-0008-0000-0200-00005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5840610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82" name="Рисунок 81">
              <a:extLst>
                <a:ext uri="{FF2B5EF4-FFF2-40B4-BE49-F238E27FC236}">
                  <a16:creationId xmlns="" xmlns:a16="http://schemas.microsoft.com/office/drawing/2014/main" id="{00000000-0008-0000-0200-00005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3236"/>
            <a:stretch/>
          </xdr:blipFill>
          <xdr:spPr>
            <a:xfrm>
              <a:off x="6981825" y="20639057"/>
              <a:ext cx="619124" cy="563594"/>
            </a:xfrm>
            <a:prstGeom prst="rect">
              <a:avLst/>
            </a:prstGeom>
          </xdr:spPr>
        </xdr:pic>
        <xdr:pic>
          <xdr:nvPicPr>
            <xdr:cNvPr id="83" name="Рисунок 82">
              <a:extLst>
                <a:ext uri="{FF2B5EF4-FFF2-40B4-BE49-F238E27FC236}">
                  <a16:creationId xmlns="" xmlns:a16="http://schemas.microsoft.com/office/drawing/2014/main" id="{00000000-0008-0000-0200-00005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288161" y="20631150"/>
              <a:ext cx="619124" cy="563594"/>
            </a:xfrm>
            <a:prstGeom prst="rect">
              <a:avLst/>
            </a:prstGeom>
          </xdr:spPr>
        </xdr:pic>
        <xdr:pic>
          <xdr:nvPicPr>
            <xdr:cNvPr id="84" name="Рисунок 83">
              <a:extLst>
                <a:ext uri="{FF2B5EF4-FFF2-40B4-BE49-F238E27FC236}">
                  <a16:creationId xmlns="" xmlns:a16="http://schemas.microsoft.com/office/drawing/2014/main" id="{00000000-0008-0000-0200-00005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707136" y="206295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137" name="Рисунок 136">
            <a:extLst>
              <a:ext uri="{FF2B5EF4-FFF2-40B4-BE49-F238E27FC236}">
                <a16:creationId xmlns="" xmlns:a16="http://schemas.microsoft.com/office/drawing/2014/main" id="{00000000-0008-0000-02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4730750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650877</xdr:colOff>
      <xdr:row>18</xdr:row>
      <xdr:rowOff>0</xdr:rowOff>
    </xdr:from>
    <xdr:to>
      <xdr:col>17</xdr:col>
      <xdr:colOff>1000125</xdr:colOff>
      <xdr:row>18</xdr:row>
      <xdr:rowOff>752476</xdr:rowOff>
    </xdr:to>
    <xdr:grpSp>
      <xdr:nvGrpSpPr>
        <xdr:cNvPr id="15" name="Группа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GrpSpPr/>
      </xdr:nvGrpSpPr>
      <xdr:grpSpPr>
        <a:xfrm>
          <a:off x="10826752" y="9112250"/>
          <a:ext cx="4603748" cy="752476"/>
          <a:chOff x="9382127" y="6572250"/>
          <a:chExt cx="4603748" cy="752476"/>
        </a:xfrm>
      </xdr:grpSpPr>
      <xdr:grpSp>
        <xdr:nvGrpSpPr>
          <xdr:cNvPr id="85" name="Группа 84">
            <a:extLst>
              <a:ext uri="{FF2B5EF4-FFF2-40B4-BE49-F238E27FC236}">
                <a16:creationId xmlns="" xmlns:a16="http://schemas.microsoft.com/office/drawing/2014/main" id="{00000000-0008-0000-0200-000055000000}"/>
              </a:ext>
            </a:extLst>
          </xdr:cNvPr>
          <xdr:cNvGrpSpPr>
            <a:grpSpLocks noChangeAspect="1"/>
          </xdr:cNvGrpSpPr>
        </xdr:nvGrpSpPr>
        <xdr:grpSpPr>
          <a:xfrm>
            <a:off x="9382127" y="6572250"/>
            <a:ext cx="4603748" cy="752476"/>
            <a:chOff x="2989951" y="20488275"/>
            <a:chExt cx="4610998" cy="752476"/>
          </a:xfrm>
        </xdr:grpSpPr>
        <xdr:pic>
          <xdr:nvPicPr>
            <xdr:cNvPr id="86" name="Рисунок 85">
              <a:extLst>
                <a:ext uri="{FF2B5EF4-FFF2-40B4-BE49-F238E27FC236}">
                  <a16:creationId xmlns="" xmlns:a16="http://schemas.microsoft.com/office/drawing/2014/main" id="{00000000-0008-0000-0200-00005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2989951" y="20639057"/>
              <a:ext cx="619124" cy="563594"/>
            </a:xfrm>
            <a:prstGeom prst="rect">
              <a:avLst/>
            </a:prstGeom>
          </xdr:spPr>
        </xdr:pic>
        <xdr:pic>
          <xdr:nvPicPr>
            <xdr:cNvPr id="87" name="Рисунок 86">
              <a:extLst>
                <a:ext uri="{FF2B5EF4-FFF2-40B4-BE49-F238E27FC236}">
                  <a16:creationId xmlns="" xmlns:a16="http://schemas.microsoft.com/office/drawing/2014/main" id="{00000000-0008-0000-0200-00005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570976" y="20488275"/>
              <a:ext cx="619124" cy="752476"/>
            </a:xfrm>
            <a:prstGeom prst="rect">
              <a:avLst/>
            </a:prstGeom>
          </xdr:spPr>
        </xdr:pic>
        <xdr:pic>
          <xdr:nvPicPr>
            <xdr:cNvPr id="88" name="Рисунок 87">
              <a:extLst>
                <a:ext uri="{FF2B5EF4-FFF2-40B4-BE49-F238E27FC236}">
                  <a16:creationId xmlns="" xmlns:a16="http://schemas.microsoft.com/office/drawing/2014/main" id="{00000000-0008-0000-0200-00005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142475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89" name="Рисунок 88">
              <a:extLst>
                <a:ext uri="{FF2B5EF4-FFF2-40B4-BE49-F238E27FC236}">
                  <a16:creationId xmlns="" xmlns:a16="http://schemas.microsoft.com/office/drawing/2014/main" id="{00000000-0008-0000-0200-00005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5856975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90" name="Рисунок 89">
              <a:extLst>
                <a:ext uri="{FF2B5EF4-FFF2-40B4-BE49-F238E27FC236}">
                  <a16:creationId xmlns="" xmlns:a16="http://schemas.microsoft.com/office/drawing/2014/main" id="{00000000-0008-0000-0200-00005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1619"/>
            <a:stretch/>
          </xdr:blipFill>
          <xdr:spPr>
            <a:xfrm>
              <a:off x="6981825" y="20629532"/>
              <a:ext cx="619124" cy="563594"/>
            </a:xfrm>
            <a:prstGeom prst="rect">
              <a:avLst/>
            </a:prstGeom>
          </xdr:spPr>
        </xdr:pic>
        <xdr:pic>
          <xdr:nvPicPr>
            <xdr:cNvPr id="91" name="Рисунок 90">
              <a:extLst>
                <a:ext uri="{FF2B5EF4-FFF2-40B4-BE49-F238E27FC236}">
                  <a16:creationId xmlns="" xmlns:a16="http://schemas.microsoft.com/office/drawing/2014/main" id="{00000000-0008-0000-0200-00005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04525" y="20631150"/>
              <a:ext cx="619124" cy="563594"/>
            </a:xfrm>
            <a:prstGeom prst="rect">
              <a:avLst/>
            </a:prstGeom>
          </xdr:spPr>
        </xdr:pic>
        <xdr:pic>
          <xdr:nvPicPr>
            <xdr:cNvPr id="92" name="Рисунок 91">
              <a:extLst>
                <a:ext uri="{FF2B5EF4-FFF2-40B4-BE49-F238E27FC236}">
                  <a16:creationId xmlns="" xmlns:a16="http://schemas.microsoft.com/office/drawing/2014/main" id="{00000000-0008-0000-0200-00005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723500" y="206295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138" name="Рисунок 137">
            <a:extLst>
              <a:ext uri="{FF2B5EF4-FFF2-40B4-BE49-F238E27FC236}">
                <a16:creationId xmlns=""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27000" y="6740525"/>
            <a:ext cx="558799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29</xdr:col>
      <xdr:colOff>0</xdr:colOff>
      <xdr:row>5</xdr:row>
      <xdr:rowOff>0</xdr:rowOff>
    </xdr:from>
    <xdr:to>
      <xdr:col>29</xdr:col>
      <xdr:colOff>304800</xdr:colOff>
      <xdr:row>5</xdr:row>
      <xdr:rowOff>304800</xdr:rowOff>
    </xdr:to>
    <xdr:sp macro="" textlink="">
      <xdr:nvSpPr>
        <xdr:cNvPr id="40" name="AutoShape 1" descr="кнопка меню блока, в, круговой, значок в Metrize Icons"/>
        <xdr:cNvSpPr>
          <a:spLocks noChangeAspect="1" noChangeArrowheads="1"/>
        </xdr:cNvSpPr>
      </xdr:nvSpPr>
      <xdr:spPr bwMode="auto">
        <a:xfrm>
          <a:off x="1683067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5</xdr:row>
      <xdr:rowOff>0</xdr:rowOff>
    </xdr:from>
    <xdr:to>
      <xdr:col>29</xdr:col>
      <xdr:colOff>304800</xdr:colOff>
      <xdr:row>5</xdr:row>
      <xdr:rowOff>304800</xdr:rowOff>
    </xdr:to>
    <xdr:sp macro="" textlink="">
      <xdr:nvSpPr>
        <xdr:cNvPr id="41" name="AutoShape 2" descr="кнопка меню, квадрат, значок в BigMug Line icons"/>
        <xdr:cNvSpPr>
          <a:spLocks noChangeAspect="1" noChangeArrowheads="1"/>
        </xdr:cNvSpPr>
      </xdr:nvSpPr>
      <xdr:spPr bwMode="auto">
        <a:xfrm>
          <a:off x="1683067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682625</xdr:colOff>
      <xdr:row>2</xdr:row>
      <xdr:rowOff>0</xdr:rowOff>
    </xdr:from>
    <xdr:to>
      <xdr:col>8</xdr:col>
      <xdr:colOff>1047751</xdr:colOff>
      <xdr:row>2</xdr:row>
      <xdr:rowOff>408621</xdr:rowOff>
    </xdr:to>
    <xdr:pic>
      <xdr:nvPicPr>
        <xdr:cNvPr id="102" name="Рисунок 101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429500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15875</xdr:colOff>
      <xdr:row>0</xdr:row>
      <xdr:rowOff>142875</xdr:rowOff>
    </xdr:from>
    <xdr:to>
      <xdr:col>28</xdr:col>
      <xdr:colOff>16774</xdr:colOff>
      <xdr:row>0</xdr:row>
      <xdr:rowOff>517499</xdr:rowOff>
    </xdr:to>
    <xdr:sp macro="" textlink="">
      <xdr:nvSpPr>
        <xdr:cNvPr id="103" name="Прямоугольник 102">
          <a:hlinkClick xmlns:r="http://schemas.openxmlformats.org/officeDocument/2006/relationships" r:id="rId21"/>
        </xdr:cNvPr>
        <xdr:cNvSpPr/>
      </xdr:nvSpPr>
      <xdr:spPr>
        <a:xfrm>
          <a:off x="14747875" y="142875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22</xdr:col>
      <xdr:colOff>174625</xdr:colOff>
      <xdr:row>0</xdr:row>
      <xdr:rowOff>31750</xdr:rowOff>
    </xdr:from>
    <xdr:to>
      <xdr:col>22</xdr:col>
      <xdr:colOff>661605</xdr:colOff>
      <xdr:row>1</xdr:row>
      <xdr:rowOff>90075</xdr:rowOff>
    </xdr:to>
    <xdr:pic>
      <xdr:nvPicPr>
        <xdr:cNvPr id="106" name="Рисунок 105" descr="Youtube – Бесплатные иконки: социальные медиа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097015" y="95235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220644</xdr:colOff>
      <xdr:row>13</xdr:row>
      <xdr:rowOff>285749</xdr:rowOff>
    </xdr:from>
    <xdr:ext cx="1071843" cy="243079"/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519" y="2270124"/>
          <a:ext cx="1071843" cy="243079"/>
        </a:xfrm>
        <a:prstGeom prst="rect">
          <a:avLst/>
        </a:prstGeom>
      </xdr:spPr>
    </xdr:pic>
    <xdr:clientData/>
  </xdr:oneCellAnchor>
  <xdr:oneCellAnchor>
    <xdr:from>
      <xdr:col>14</xdr:col>
      <xdr:colOff>206375</xdr:colOff>
      <xdr:row>13</xdr:row>
      <xdr:rowOff>157132</xdr:rowOff>
    </xdr:from>
    <xdr:ext cx="2914649" cy="573119"/>
    <xdr:grpSp>
      <xdr:nvGrpSpPr>
        <xdr:cNvPr id="67" name="Группа 66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GrpSpPr>
          <a:grpSpLocks noChangeAspect="1"/>
        </xdr:cNvGrpSpPr>
      </xdr:nvGrpSpPr>
      <xdr:grpSpPr>
        <a:xfrm>
          <a:off x="12604750" y="6554757"/>
          <a:ext cx="2914649" cy="573119"/>
          <a:chOff x="4133850" y="20629532"/>
          <a:chExt cx="2914649" cy="573119"/>
        </a:xfrm>
      </xdr:grpSpPr>
      <xdr:pic>
        <xdr:nvPicPr>
          <xdr:cNvPr id="68" name="Рисунок 67">
            <a:extLst>
              <a:ext uri="{FF2B5EF4-FFF2-40B4-BE49-F238E27FC236}">
                <a16:creationId xmlns="" xmlns:a16="http://schemas.microsoft.com/office/drawing/2014/main" id="{00000000-0008-0000-02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4133850" y="20639057"/>
            <a:ext cx="619124" cy="563594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="" xmlns:a16="http://schemas.microsoft.com/office/drawing/2014/main" id="{00000000-0008-0000-02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="" xmlns:a16="http://schemas.microsoft.com/office/drawing/2014/main" id="{00000000-0008-0000-0200-00004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97" name="Рисунок 96">
            <a:extLst>
              <a:ext uri="{FF2B5EF4-FFF2-40B4-BE49-F238E27FC236}">
                <a16:creationId xmlns="" xmlns:a16="http://schemas.microsoft.com/office/drawing/2014/main" id="{00000000-0008-0000-02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="" xmlns:a16="http://schemas.microsoft.com/office/drawing/2014/main" id="{00000000-0008-0000-02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oneCellAnchor>
  <xdr:oneCellAnchor>
    <xdr:from>
      <xdr:col>29</xdr:col>
      <xdr:colOff>0</xdr:colOff>
      <xdr:row>14</xdr:row>
      <xdr:rowOff>0</xdr:rowOff>
    </xdr:from>
    <xdr:ext cx="304800" cy="304800"/>
    <xdr:sp macro="" textlink="">
      <xdr:nvSpPr>
        <xdr:cNvPr id="101" name="AutoShape 1" descr="кнопка меню блока, в, круговой, значок в Metrize Icons"/>
        <xdr:cNvSpPr>
          <a:spLocks noChangeAspect="1" noChangeArrowheads="1"/>
        </xdr:cNvSpPr>
      </xdr:nvSpPr>
      <xdr:spPr bwMode="auto">
        <a:xfrm>
          <a:off x="18208625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29</xdr:col>
      <xdr:colOff>0</xdr:colOff>
      <xdr:row>14</xdr:row>
      <xdr:rowOff>0</xdr:rowOff>
    </xdr:from>
    <xdr:ext cx="304800" cy="304800"/>
    <xdr:sp macro="" textlink="">
      <xdr:nvSpPr>
        <xdr:cNvPr id="128" name="AutoShape 2" descr="кнопка меню, квадрат, значок в BigMug Line icons"/>
        <xdr:cNvSpPr>
          <a:spLocks noChangeAspect="1" noChangeArrowheads="1"/>
        </xdr:cNvSpPr>
      </xdr:nvSpPr>
      <xdr:spPr bwMode="auto">
        <a:xfrm>
          <a:off x="18208625" y="282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508000</xdr:colOff>
      <xdr:row>13</xdr:row>
      <xdr:rowOff>793750</xdr:rowOff>
    </xdr:from>
    <xdr:to>
      <xdr:col>1</xdr:col>
      <xdr:colOff>1158875</xdr:colOff>
      <xdr:row>17</xdr:row>
      <xdr:rowOff>14514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286" t="5100" r="14285" b="6146"/>
        <a:stretch/>
      </xdr:blipFill>
      <xdr:spPr>
        <a:xfrm>
          <a:off x="523875" y="5143500"/>
          <a:ext cx="650875" cy="1617889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13</xdr:row>
      <xdr:rowOff>127000</xdr:rowOff>
    </xdr:from>
    <xdr:to>
      <xdr:col>2</xdr:col>
      <xdr:colOff>2032000</xdr:colOff>
      <xdr:row>13</xdr:row>
      <xdr:rowOff>765175</xdr:rowOff>
    </xdr:to>
    <xdr:grpSp>
      <xdr:nvGrpSpPr>
        <xdr:cNvPr id="129" name="Группа 128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921000" y="6524625"/>
          <a:ext cx="635000" cy="638175"/>
          <a:chOff x="6302375" y="2206625"/>
          <a:chExt cx="635000" cy="635000"/>
        </a:xfrm>
      </xdr:grpSpPr>
      <xdr:sp macro="" textlink="">
        <xdr:nvSpPr>
          <xdr:cNvPr id="130" name="Овал 129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31" name="TextBox 130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247196</xdr:colOff>
      <xdr:row>13</xdr:row>
      <xdr:rowOff>666103</xdr:rowOff>
    </xdr:from>
    <xdr:to>
      <xdr:col>1</xdr:col>
      <xdr:colOff>769743</xdr:colOff>
      <xdr:row>17</xdr:row>
      <xdr:rowOff>95251</xdr:rowOff>
    </xdr:to>
    <xdr:pic>
      <xdr:nvPicPr>
        <xdr:cNvPr id="7" name="Рисунок 33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071" y="7143103"/>
          <a:ext cx="522547" cy="1365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836286</xdr:colOff>
      <xdr:row>13</xdr:row>
      <xdr:rowOff>684892</xdr:rowOff>
    </xdr:from>
    <xdr:to>
      <xdr:col>1</xdr:col>
      <xdr:colOff>1388083</xdr:colOff>
      <xdr:row>16</xdr:row>
      <xdr:rowOff>253999</xdr:rowOff>
    </xdr:to>
    <xdr:pic>
      <xdr:nvPicPr>
        <xdr:cNvPr id="8" name="Рисунок 3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161" y="7161892"/>
          <a:ext cx="551797" cy="1220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215201</xdr:colOff>
      <xdr:row>13</xdr:row>
      <xdr:rowOff>321128</xdr:rowOff>
    </xdr:from>
    <xdr:to>
      <xdr:col>1</xdr:col>
      <xdr:colOff>1287044</xdr:colOff>
      <xdr:row>13</xdr:row>
      <xdr:rowOff>564207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26" y="1640885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215201</xdr:colOff>
      <xdr:row>8</xdr:row>
      <xdr:rowOff>98878</xdr:rowOff>
    </xdr:from>
    <xdr:to>
      <xdr:col>1</xdr:col>
      <xdr:colOff>1287044</xdr:colOff>
      <xdr:row>8</xdr:row>
      <xdr:rowOff>341957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76" y="430575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476251</xdr:rowOff>
    </xdr:from>
    <xdr:to>
      <xdr:col>1</xdr:col>
      <xdr:colOff>836483</xdr:colOff>
      <xdr:row>11</xdr:row>
      <xdr:rowOff>238126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4683126"/>
          <a:ext cx="836483" cy="1460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396875</xdr:colOff>
      <xdr:row>13</xdr:row>
      <xdr:rowOff>111125</xdr:rowOff>
    </xdr:from>
    <xdr:to>
      <xdr:col>22</xdr:col>
      <xdr:colOff>31750</xdr:colOff>
      <xdr:row>13</xdr:row>
      <xdr:rowOff>676337</xdr:rowOff>
    </xdr:to>
    <xdr:grpSp>
      <xdr:nvGrpSpPr>
        <xdr:cNvPr id="20" name="Группа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GrpSpPr>
          <a:grpSpLocks noChangeAspect="1"/>
        </xdr:cNvGrpSpPr>
      </xdr:nvGrpSpPr>
      <xdr:grpSpPr>
        <a:xfrm>
          <a:off x="12588875" y="6588125"/>
          <a:ext cx="3460750" cy="565212"/>
          <a:chOff x="4182375" y="22877432"/>
          <a:chExt cx="3466199" cy="565212"/>
        </a:xfrm>
      </xdr:grpSpPr>
      <xdr:pic>
        <xdr:nvPicPr>
          <xdr:cNvPr id="21" name="Рисунок 20">
            <a:extLst>
              <a:ext uri="{FF2B5EF4-FFF2-40B4-BE49-F238E27FC236}">
                <a16:creationId xmlns="" xmlns:a16="http://schemas.microsoft.com/office/drawing/2014/main" id="{00000000-0008-0000-03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82375" y="22877432"/>
            <a:ext cx="619124" cy="563594"/>
          </a:xfrm>
          <a:prstGeom prst="rect">
            <a:avLst/>
          </a:prstGeom>
        </xdr:spPr>
      </xdr:pic>
      <xdr:pic>
        <xdr:nvPicPr>
          <xdr:cNvPr id="22" name="Рисунок 21">
            <a:extLst>
              <a:ext uri="{FF2B5EF4-FFF2-40B4-BE49-F238E27FC236}">
                <a16:creationId xmlns="" xmlns:a16="http://schemas.microsoft.com/office/drawing/2014/main" id="{00000000-0008-0000-03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77000" y="22877432"/>
            <a:ext cx="619124" cy="563594"/>
          </a:xfrm>
          <a:prstGeom prst="rect">
            <a:avLst/>
          </a:prstGeom>
        </xdr:spPr>
      </xdr:pic>
      <xdr:pic>
        <xdr:nvPicPr>
          <xdr:cNvPr id="23" name="Рисунок 22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53"/>
          <a:stretch/>
        </xdr:blipFill>
        <xdr:spPr>
          <a:xfrm>
            <a:off x="7029450" y="22877432"/>
            <a:ext cx="619124" cy="563594"/>
          </a:xfrm>
          <a:prstGeom prst="rect">
            <a:avLst/>
          </a:prstGeom>
        </xdr:spPr>
      </xdr:pic>
      <xdr:pic>
        <xdr:nvPicPr>
          <xdr:cNvPr id="24" name="Рисунок 23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24550" y="22879050"/>
            <a:ext cx="619124" cy="563594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03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43525" y="22877432"/>
            <a:ext cx="619124" cy="563594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="" xmlns:a16="http://schemas.microsoft.com/office/drawing/2014/main" id="{00000000-0008-0000-03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53875" y="2287743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0"/>
          <a:ext cx="1206500" cy="125298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13</xdr:row>
      <xdr:rowOff>206375</xdr:rowOff>
    </xdr:from>
    <xdr:to>
      <xdr:col>9</xdr:col>
      <xdr:colOff>254000</xdr:colOff>
      <xdr:row>13</xdr:row>
      <xdr:rowOff>650875</xdr:rowOff>
    </xdr:to>
    <xdr:sp macro="" textlink="">
      <xdr:nvSpPr>
        <xdr:cNvPr id="37" name="Скругленный прямоугольник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SpPr>
          <a:spLocks noChangeAspect="1"/>
        </xdr:cNvSpPr>
      </xdr:nvSpPr>
      <xdr:spPr>
        <a:xfrm>
          <a:off x="6467475" y="16294100"/>
          <a:ext cx="162560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1</xdr:col>
      <xdr:colOff>215201</xdr:colOff>
      <xdr:row>4</xdr:row>
      <xdr:rowOff>94717</xdr:rowOff>
    </xdr:from>
    <xdr:ext cx="1020189" cy="231365"/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076" y="1967967"/>
          <a:ext cx="1020189" cy="23136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666749</xdr:colOff>
      <xdr:row>8</xdr:row>
      <xdr:rowOff>410382</xdr:rowOff>
    </xdr:from>
    <xdr:to>
      <xdr:col>2</xdr:col>
      <xdr:colOff>31750</xdr:colOff>
      <xdr:row>12</xdr:row>
      <xdr:rowOff>26448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4" y="4617257"/>
          <a:ext cx="873126" cy="1600441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4</xdr:row>
      <xdr:rowOff>476250</xdr:rowOff>
    </xdr:from>
    <xdr:to>
      <xdr:col>1</xdr:col>
      <xdr:colOff>1365250</xdr:colOff>
      <xdr:row>6</xdr:row>
      <xdr:rowOff>50806</xdr:rowOff>
    </xdr:to>
    <xdr:grpSp>
      <xdr:nvGrpSpPr>
        <xdr:cNvPr id="90" name="Группа 89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GrpSpPr/>
      </xdr:nvGrpSpPr>
      <xdr:grpSpPr>
        <a:xfrm>
          <a:off x="127000" y="2349500"/>
          <a:ext cx="1254125" cy="1336681"/>
          <a:chOff x="111125" y="2357012"/>
          <a:chExt cx="1317624" cy="1392669"/>
        </a:xfrm>
      </xdr:grpSpPr>
      <xdr:pic>
        <xdr:nvPicPr>
          <xdr:cNvPr id="49" name="Рисунок 48">
            <a:extLst>
              <a:ext uri="{FF2B5EF4-FFF2-40B4-BE49-F238E27FC236}">
                <a16:creationId xmlns="" xmlns:a16="http://schemas.microsoft.com/office/drawing/2014/main" id="{00000000-0008-0000-03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BEBA8EAE-BF5A-486C-A8C5-ECC9F3942E4B}">
                <a14:imgProps xmlns:a14="http://schemas.microsoft.com/office/drawing/2010/main">
                  <a14:imgLayer r:embed="rId16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125" y="2362200"/>
            <a:ext cx="603855" cy="1381125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="" xmlns:a16="http://schemas.microsoft.com/office/drawing/2014/main" id="{00000000-0008-0000-03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5498" y="2357012"/>
            <a:ext cx="603251" cy="1392669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703791</xdr:colOff>
      <xdr:row>4</xdr:row>
      <xdr:rowOff>174095</xdr:rowOff>
    </xdr:from>
    <xdr:to>
      <xdr:col>17</xdr:col>
      <xdr:colOff>1042942</xdr:colOff>
      <xdr:row>4</xdr:row>
      <xdr:rowOff>737689</xdr:rowOff>
    </xdr:to>
    <xdr:grpSp>
      <xdr:nvGrpSpPr>
        <xdr:cNvPr id="51" name="Группа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GrpSpPr/>
      </xdr:nvGrpSpPr>
      <xdr:grpSpPr>
        <a:xfrm>
          <a:off x="11403541" y="2047345"/>
          <a:ext cx="4593651" cy="563594"/>
          <a:chOff x="9350375" y="11355387"/>
          <a:chExt cx="4593691" cy="563594"/>
        </a:xfrm>
      </xdr:grpSpPr>
      <xdr:pic>
        <xdr:nvPicPr>
          <xdr:cNvPr id="52" name="Рисунок 51">
            <a:extLst>
              <a:ext uri="{FF2B5EF4-FFF2-40B4-BE49-F238E27FC236}">
                <a16:creationId xmlns="" xmlns:a16="http://schemas.microsoft.com/office/drawing/2014/main" id="{00000000-0008-0000-0300-00003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9350375" y="11355387"/>
            <a:ext cx="619124" cy="563594"/>
          </a:xfrm>
          <a:prstGeom prst="rect">
            <a:avLst/>
          </a:prstGeom>
        </xdr:spPr>
      </xdr:pic>
      <xdr:pic>
        <xdr:nvPicPr>
          <xdr:cNvPr id="53" name="Рисунок 52">
            <a:extLst>
              <a:ext uri="{FF2B5EF4-FFF2-40B4-BE49-F238E27FC236}">
                <a16:creationId xmlns="" xmlns:a16="http://schemas.microsoft.com/office/drawing/2014/main" id="{00000000-0008-0000-0300-00003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0502900" y="11355387"/>
            <a:ext cx="619124" cy="563594"/>
          </a:xfrm>
          <a:prstGeom prst="rect">
            <a:avLst/>
          </a:prstGeom>
        </xdr:spPr>
      </xdr:pic>
      <xdr:pic>
        <xdr:nvPicPr>
          <xdr:cNvPr id="54" name="Рисунок 53">
            <a:extLst>
              <a:ext uri="{FF2B5EF4-FFF2-40B4-BE49-F238E27FC236}">
                <a16:creationId xmlns="" xmlns:a16="http://schemas.microsoft.com/office/drawing/2014/main" id="{00000000-0008-0000-0300-00003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2217400" y="11355387"/>
            <a:ext cx="619124" cy="563594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="" xmlns:a16="http://schemas.microsoft.com/office/drawing/2014/main" id="{00000000-0008-0000-0300-00003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2147"/>
          <a:stretch/>
        </xdr:blipFill>
        <xdr:spPr>
          <a:xfrm>
            <a:off x="13357226" y="11355387"/>
            <a:ext cx="586840" cy="563594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="" xmlns:a16="http://schemas.microsoft.com/office/drawing/2014/main" id="{00000000-0008-0000-0300-00003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64951" y="11355387"/>
            <a:ext cx="619124" cy="563594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="" xmlns:a16="http://schemas.microsoft.com/office/drawing/2014/main" id="{00000000-0008-0000-0300-00003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83925" y="11355387"/>
            <a:ext cx="619124" cy="563594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="" xmlns:a16="http://schemas.microsoft.com/office/drawing/2014/main" id="{00000000-0008-0000-0300-00003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 b="-2615"/>
          <a:stretch/>
        </xdr:blipFill>
        <xdr:spPr>
          <a:xfrm>
            <a:off x="9969500" y="11360016"/>
            <a:ext cx="603250" cy="554337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="" xmlns:a16="http://schemas.microsoft.com/office/drawing/2014/main" id="{00000000-0008-0000-0300-00003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11125" y="11377363"/>
            <a:ext cx="549274" cy="51964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738188</xdr:colOff>
      <xdr:row>8</xdr:row>
      <xdr:rowOff>134938</xdr:rowOff>
    </xdr:from>
    <xdr:to>
      <xdr:col>18</xdr:col>
      <xdr:colOff>0</xdr:colOff>
      <xdr:row>8</xdr:row>
      <xdr:rowOff>708057</xdr:rowOff>
    </xdr:to>
    <xdr:grpSp>
      <xdr:nvGrpSpPr>
        <xdr:cNvPr id="60" name="Группа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GrpSpPr/>
      </xdr:nvGrpSpPr>
      <xdr:grpSpPr>
        <a:xfrm>
          <a:off x="11437938" y="4341813"/>
          <a:ext cx="4579937" cy="573119"/>
          <a:chOff x="9366250" y="13843000"/>
          <a:chExt cx="4579833" cy="573119"/>
        </a:xfrm>
      </xdr:grpSpPr>
      <xdr:grpSp>
        <xdr:nvGrpSpPr>
          <xdr:cNvPr id="61" name="Группа 60">
            <a:extLst>
              <a:ext uri="{FF2B5EF4-FFF2-40B4-BE49-F238E27FC236}">
                <a16:creationId xmlns="" xmlns:a16="http://schemas.microsoft.com/office/drawing/2014/main" id="{00000000-0008-0000-0300-00003D000000}"/>
              </a:ext>
            </a:extLst>
          </xdr:cNvPr>
          <xdr:cNvGrpSpPr>
            <a:grpSpLocks noChangeAspect="1"/>
          </xdr:cNvGrpSpPr>
        </xdr:nvGrpSpPr>
        <xdr:grpSpPr>
          <a:xfrm>
            <a:off x="9366250" y="13843000"/>
            <a:ext cx="4579833" cy="573119"/>
            <a:chOff x="3038475" y="22877432"/>
            <a:chExt cx="4579833" cy="573119"/>
          </a:xfrm>
        </xdr:grpSpPr>
        <xdr:pic>
          <xdr:nvPicPr>
            <xdr:cNvPr id="63" name="Рисунок 62">
              <a:extLst>
                <a:ext uri="{FF2B5EF4-FFF2-40B4-BE49-F238E27FC236}">
                  <a16:creationId xmlns="" xmlns:a16="http://schemas.microsoft.com/office/drawing/2014/main" id="{00000000-0008-0000-0300-00003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3038475" y="22886957"/>
              <a:ext cx="619124" cy="563594"/>
            </a:xfrm>
            <a:prstGeom prst="rect">
              <a:avLst/>
            </a:prstGeom>
          </xdr:spPr>
        </xdr:pic>
        <xdr:pic>
          <xdr:nvPicPr>
            <xdr:cNvPr id="64" name="Рисунок 63">
              <a:extLst>
                <a:ext uri="{FF2B5EF4-FFF2-40B4-BE49-F238E27FC236}">
                  <a16:creationId xmlns="" xmlns:a16="http://schemas.microsoft.com/office/drawing/2014/main" id="{00000000-0008-0000-0300-00004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22"/>
            <a:stretch/>
          </xdr:blipFill>
          <xdr:spPr>
            <a:xfrm>
              <a:off x="4191000" y="22877432"/>
              <a:ext cx="619124" cy="563594"/>
            </a:xfrm>
            <a:prstGeom prst="rect">
              <a:avLst/>
            </a:prstGeom>
          </xdr:spPr>
        </xdr:pic>
        <xdr:pic>
          <xdr:nvPicPr>
            <xdr:cNvPr id="65" name="Рисунок 64">
              <a:extLst>
                <a:ext uri="{FF2B5EF4-FFF2-40B4-BE49-F238E27FC236}">
                  <a16:creationId xmlns="" xmlns:a16="http://schemas.microsoft.com/office/drawing/2014/main" id="{00000000-0008-0000-0300-00004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5905500" y="22877432"/>
              <a:ext cx="619124" cy="563594"/>
            </a:xfrm>
            <a:prstGeom prst="rect">
              <a:avLst/>
            </a:prstGeom>
          </xdr:spPr>
        </xdr:pic>
        <xdr:pic>
          <xdr:nvPicPr>
            <xdr:cNvPr id="66" name="Рисунок 65">
              <a:extLst>
                <a:ext uri="{FF2B5EF4-FFF2-40B4-BE49-F238E27FC236}">
                  <a16:creationId xmlns="" xmlns:a16="http://schemas.microsoft.com/office/drawing/2014/main" id="{00000000-0008-0000-0300-00004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-1" r="1810"/>
            <a:stretch/>
          </xdr:blipFill>
          <xdr:spPr>
            <a:xfrm>
              <a:off x="7029449" y="22886957"/>
              <a:ext cx="588859" cy="563594"/>
            </a:xfrm>
            <a:prstGeom prst="rect">
              <a:avLst/>
            </a:prstGeom>
          </xdr:spPr>
        </xdr:pic>
        <xdr:pic>
          <xdr:nvPicPr>
            <xdr:cNvPr id="67" name="Рисунок 66">
              <a:extLst>
                <a:ext uri="{FF2B5EF4-FFF2-40B4-BE49-F238E27FC236}">
                  <a16:creationId xmlns="" xmlns:a16="http://schemas.microsoft.com/office/drawing/2014/main" id="{00000000-0008-0000-0300-00004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353050" y="22879050"/>
              <a:ext cx="619124" cy="563594"/>
            </a:xfrm>
            <a:prstGeom prst="rect">
              <a:avLst/>
            </a:prstGeom>
          </xdr:spPr>
        </xdr:pic>
        <xdr:pic>
          <xdr:nvPicPr>
            <xdr:cNvPr id="68" name="Рисунок 67">
              <a:extLst>
                <a:ext uri="{FF2B5EF4-FFF2-40B4-BE49-F238E27FC236}">
                  <a16:creationId xmlns="" xmlns:a16="http://schemas.microsoft.com/office/drawing/2014/main" id="{00000000-0008-0000-0300-00004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772025" y="22877432"/>
              <a:ext cx="619124" cy="563594"/>
            </a:xfrm>
            <a:prstGeom prst="rect">
              <a:avLst/>
            </a:prstGeom>
          </xdr:spPr>
        </xdr:pic>
        <xdr:pic>
          <xdr:nvPicPr>
            <xdr:cNvPr id="69" name="Рисунок 68">
              <a:extLst>
                <a:ext uri="{FF2B5EF4-FFF2-40B4-BE49-F238E27FC236}">
                  <a16:creationId xmlns="" xmlns:a16="http://schemas.microsoft.com/office/drawing/2014/main" id="{00000000-0008-0000-0300-00004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609975" y="22877432"/>
              <a:ext cx="619124" cy="563594"/>
            </a:xfrm>
            <a:prstGeom prst="rect">
              <a:avLst/>
            </a:prstGeom>
          </xdr:spPr>
        </xdr:pic>
      </xdr:grpSp>
      <xdr:pic>
        <xdr:nvPicPr>
          <xdr:cNvPr id="62" name="Рисунок 61">
            <a:extLst>
              <a:ext uri="{FF2B5EF4-FFF2-40B4-BE49-F238E27FC236}">
                <a16:creationId xmlns="" xmlns:a16="http://schemas.microsoft.com/office/drawing/2014/main" id="{00000000-0008-0000-03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27000" y="13874750"/>
            <a:ext cx="549274" cy="519642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780651</xdr:colOff>
      <xdr:row>29</xdr:row>
      <xdr:rowOff>0</xdr:rowOff>
    </xdr:from>
    <xdr:to>
      <xdr:col>12</xdr:col>
      <xdr:colOff>780651</xdr:colOff>
      <xdr:row>29</xdr:row>
      <xdr:rowOff>464342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CxnSpPr>
          <a:cxnSpLocks noChangeAspect="1"/>
        </xdr:cNvCxnSpPr>
      </xdr:nvCxnSpPr>
      <xdr:spPr>
        <a:xfrm>
          <a:off x="9438876" y="38738175"/>
          <a:ext cx="0" cy="464342"/>
        </a:xfrm>
        <a:prstGeom prst="line">
          <a:avLst/>
        </a:prstGeom>
        <a:ln>
          <a:solidFill>
            <a:schemeClr val="bg1">
              <a:lumMod val="9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158750</xdr:colOff>
      <xdr:row>30</xdr:row>
      <xdr:rowOff>158750</xdr:rowOff>
    </xdr:from>
    <xdr:ext cx="1071843" cy="243079"/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42335450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412751</xdr:colOff>
      <xdr:row>30</xdr:row>
      <xdr:rowOff>412749</xdr:rowOff>
    </xdr:from>
    <xdr:ext cx="748742" cy="1543759"/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276" y="42589449"/>
          <a:ext cx="748742" cy="1543759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30</xdr:row>
      <xdr:rowOff>174404</xdr:rowOff>
    </xdr:from>
    <xdr:to>
      <xdr:col>17</xdr:col>
      <xdr:colOff>1031876</xdr:colOff>
      <xdr:row>30</xdr:row>
      <xdr:rowOff>724182</xdr:rowOff>
    </xdr:to>
    <xdr:grpSp>
      <xdr:nvGrpSpPr>
        <xdr:cNvPr id="97" name="Группа 96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GrpSpPr/>
      </xdr:nvGrpSpPr>
      <xdr:grpSpPr>
        <a:xfrm>
          <a:off x="12573000" y="14271404"/>
          <a:ext cx="3413126" cy="549778"/>
          <a:chOff x="10144125" y="42283062"/>
          <a:chExt cx="3437720" cy="563658"/>
        </a:xfrm>
      </xdr:grpSpPr>
      <xdr:grpSp>
        <xdr:nvGrpSpPr>
          <xdr:cNvPr id="98" name="Группа 97">
            <a:extLst>
              <a:ext uri="{FF2B5EF4-FFF2-40B4-BE49-F238E27FC236}">
                <a16:creationId xmlns="" xmlns:a16="http://schemas.microsoft.com/office/drawing/2014/main" id="{00000000-0008-0000-0300-000062000000}"/>
              </a:ext>
            </a:extLst>
          </xdr:cNvPr>
          <xdr:cNvGrpSpPr>
            <a:grpSpLocks noChangeAspect="1"/>
          </xdr:cNvGrpSpPr>
        </xdr:nvGrpSpPr>
        <xdr:grpSpPr>
          <a:xfrm>
            <a:off x="10144125" y="42283062"/>
            <a:ext cx="3437720" cy="563658"/>
            <a:chOff x="3943352" y="3940144"/>
            <a:chExt cx="3437720" cy="563658"/>
          </a:xfrm>
        </xdr:grpSpPr>
        <xdr:pic>
          <xdr:nvPicPr>
            <xdr:cNvPr id="101" name="Рисунок 100">
              <a:extLst>
                <a:ext uri="{FF2B5EF4-FFF2-40B4-BE49-F238E27FC236}">
                  <a16:creationId xmlns="" xmlns:a16="http://schemas.microsoft.com/office/drawing/2014/main" id="{00000000-0008-0000-0300-00006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943352" y="3940144"/>
              <a:ext cx="619124" cy="563594"/>
            </a:xfrm>
            <a:prstGeom prst="rect">
              <a:avLst/>
            </a:prstGeom>
          </xdr:spPr>
        </xdr:pic>
        <xdr:pic>
          <xdr:nvPicPr>
            <xdr:cNvPr id="102" name="Рисунок 101">
              <a:extLst>
                <a:ext uri="{FF2B5EF4-FFF2-40B4-BE49-F238E27FC236}">
                  <a16:creationId xmlns="" xmlns:a16="http://schemas.microsoft.com/office/drawing/2014/main" id="{00000000-0008-0000-0300-00006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114927" y="3940172"/>
              <a:ext cx="619124" cy="563594"/>
            </a:xfrm>
            <a:prstGeom prst="rect">
              <a:avLst/>
            </a:prstGeom>
          </xdr:spPr>
        </xdr:pic>
        <xdr:pic>
          <xdr:nvPicPr>
            <xdr:cNvPr id="103" name="Рисунок 102">
              <a:extLst>
                <a:ext uri="{FF2B5EF4-FFF2-40B4-BE49-F238E27FC236}">
                  <a16:creationId xmlns="" xmlns:a16="http://schemas.microsoft.com/office/drawing/2014/main" id="{00000000-0008-0000-0300-00006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027"/>
            <a:stretch/>
          </xdr:blipFill>
          <xdr:spPr>
            <a:xfrm>
              <a:off x="6229352" y="3940172"/>
              <a:ext cx="619124" cy="563594"/>
            </a:xfrm>
            <a:prstGeom prst="rect">
              <a:avLst/>
            </a:prstGeom>
          </xdr:spPr>
        </xdr:pic>
        <xdr:pic>
          <xdr:nvPicPr>
            <xdr:cNvPr id="104" name="Рисунок 103">
              <a:extLst>
                <a:ext uri="{FF2B5EF4-FFF2-40B4-BE49-F238E27FC236}">
                  <a16:creationId xmlns="" xmlns:a16="http://schemas.microsoft.com/office/drawing/2014/main" id="{00000000-0008-0000-0300-00006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-2" r="1690"/>
            <a:stretch/>
          </xdr:blipFill>
          <xdr:spPr>
            <a:xfrm>
              <a:off x="6800853" y="3940208"/>
              <a:ext cx="580219" cy="563594"/>
            </a:xfrm>
            <a:prstGeom prst="rect">
              <a:avLst/>
            </a:prstGeom>
          </xdr:spPr>
        </xdr:pic>
      </xdr:grpSp>
      <xdr:pic>
        <xdr:nvPicPr>
          <xdr:cNvPr id="99" name="Рисунок 98">
            <a:extLst>
              <a:ext uri="{FF2B5EF4-FFF2-40B4-BE49-F238E27FC236}">
                <a16:creationId xmlns="" xmlns:a16="http://schemas.microsoft.com/office/drawing/2014/main" id="{00000000-0008-0000-03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731500" y="42283062"/>
            <a:ext cx="618151" cy="563594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="" xmlns:a16="http://schemas.microsoft.com/office/drawing/2014/main" id="{00000000-0008-0000-0300-00006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874500" y="42283090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666750</xdr:colOff>
      <xdr:row>2</xdr:row>
      <xdr:rowOff>0</xdr:rowOff>
    </xdr:from>
    <xdr:to>
      <xdr:col>8</xdr:col>
      <xdr:colOff>1031876</xdr:colOff>
      <xdr:row>2</xdr:row>
      <xdr:rowOff>408621</xdr:rowOff>
    </xdr:to>
    <xdr:pic>
      <xdr:nvPicPr>
        <xdr:cNvPr id="89" name="Рисунок 88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413625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730250</xdr:colOff>
      <xdr:row>0</xdr:row>
      <xdr:rowOff>158750</xdr:rowOff>
    </xdr:from>
    <xdr:to>
      <xdr:col>27</xdr:col>
      <xdr:colOff>683524</xdr:colOff>
      <xdr:row>0</xdr:row>
      <xdr:rowOff>533374</xdr:rowOff>
    </xdr:to>
    <xdr:sp macro="" textlink="">
      <xdr:nvSpPr>
        <xdr:cNvPr id="105" name="Прямоугольник 104">
          <a:hlinkClick xmlns:r="http://schemas.openxmlformats.org/officeDocument/2006/relationships" r:id="rId29"/>
        </xdr:cNvPr>
        <xdr:cNvSpPr/>
      </xdr:nvSpPr>
      <xdr:spPr>
        <a:xfrm>
          <a:off x="14716125" y="158750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22</xdr:col>
      <xdr:colOff>174625</xdr:colOff>
      <xdr:row>0</xdr:row>
      <xdr:rowOff>31750</xdr:rowOff>
    </xdr:from>
    <xdr:to>
      <xdr:col>22</xdr:col>
      <xdr:colOff>661605</xdr:colOff>
      <xdr:row>1</xdr:row>
      <xdr:rowOff>90075</xdr:rowOff>
    </xdr:to>
    <xdr:pic>
      <xdr:nvPicPr>
        <xdr:cNvPr id="108" name="Рисунок 107" descr="Youtube – Бесплатные иконки: социальные медиа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097015" y="95235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193221</xdr:colOff>
      <xdr:row>18</xdr:row>
      <xdr:rowOff>220436</xdr:rowOff>
    </xdr:from>
    <xdr:ext cx="1071843" cy="243079"/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96" y="8919936"/>
          <a:ext cx="1071843" cy="243079"/>
        </a:xfrm>
        <a:prstGeom prst="rect">
          <a:avLst/>
        </a:prstGeom>
      </xdr:spPr>
    </xdr:pic>
    <xdr:clientData/>
  </xdr:oneCellAnchor>
  <xdr:oneCellAnchor>
    <xdr:from>
      <xdr:col>3</xdr:col>
      <xdr:colOff>238126</xdr:colOff>
      <xdr:row>18</xdr:row>
      <xdr:rowOff>161925</xdr:rowOff>
    </xdr:from>
    <xdr:ext cx="1720564" cy="444500"/>
    <xdr:sp macro="" textlink="">
      <xdr:nvSpPr>
        <xdr:cNvPr id="88" name="Скругленный прямоугольник 87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SpPr>
          <a:spLocks noChangeAspect="1"/>
        </xdr:cNvSpPr>
      </xdr:nvSpPr>
      <xdr:spPr>
        <a:xfrm>
          <a:off x="4032251" y="6527800"/>
          <a:ext cx="17205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twoCellAnchor editAs="oneCell">
    <xdr:from>
      <xdr:col>1</xdr:col>
      <xdr:colOff>126999</xdr:colOff>
      <xdr:row>18</xdr:row>
      <xdr:rowOff>460375</xdr:rowOff>
    </xdr:from>
    <xdr:to>
      <xdr:col>1</xdr:col>
      <xdr:colOff>1189504</xdr:colOff>
      <xdr:row>23</xdr:row>
      <xdr:rowOff>238125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4" y="10302875"/>
          <a:ext cx="1062505" cy="1873250"/>
        </a:xfrm>
        <a:prstGeom prst="rect">
          <a:avLst/>
        </a:prstGeom>
      </xdr:spPr>
    </xdr:pic>
    <xdr:clientData/>
  </xdr:twoCellAnchor>
  <xdr:twoCellAnchor>
    <xdr:from>
      <xdr:col>12</xdr:col>
      <xdr:colOff>200579</xdr:colOff>
      <xdr:row>18</xdr:row>
      <xdr:rowOff>67248</xdr:rowOff>
    </xdr:from>
    <xdr:to>
      <xdr:col>17</xdr:col>
      <xdr:colOff>1047751</xdr:colOff>
      <xdr:row>18</xdr:row>
      <xdr:rowOff>614007</xdr:rowOff>
    </xdr:to>
    <xdr:grpSp>
      <xdr:nvGrpSpPr>
        <xdr:cNvPr id="19" name="Группа 18"/>
        <xdr:cNvGrpSpPr/>
      </xdr:nvGrpSpPr>
      <xdr:grpSpPr>
        <a:xfrm>
          <a:off x="10900329" y="8766748"/>
          <a:ext cx="5101672" cy="546759"/>
          <a:chOff x="15901157" y="8908827"/>
          <a:chExt cx="5089898" cy="546759"/>
        </a:xfrm>
      </xdr:grpSpPr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59"/>
          <a:stretch/>
        </xdr:blipFill>
        <xdr:spPr>
          <a:xfrm>
            <a:off x="20457433" y="8916191"/>
            <a:ext cx="533622" cy="532031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91696" y="8916191"/>
            <a:ext cx="542116" cy="532031"/>
          </a:xfrm>
          <a:prstGeom prst="rect">
            <a:avLst/>
          </a:prstGeom>
        </xdr:spPr>
      </xdr:pic>
      <xdr:pic>
        <xdr:nvPicPr>
          <xdr:cNvPr id="12" name="Рисунок 11"/>
          <xdr:cNvPicPr>
            <a:picLocks noChangeAspect="1"/>
          </xdr:cNvPicPr>
        </xdr:nvPicPr>
        <xdr:blipFill>
          <a:blip xmlns:r="http://schemas.openxmlformats.org/officeDocument/2006/relationships" r:embed="rId34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0994" y="8908827"/>
            <a:ext cx="542102" cy="546759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>
          <a:blip xmlns:r="http://schemas.openxmlformats.org/officeDocument/2006/relationships" r:embed="rId3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27568" y="8914350"/>
            <a:ext cx="545797" cy="535713"/>
          </a:xfrm>
          <a:prstGeom prst="rect">
            <a:avLst/>
          </a:prstGeom>
        </xdr:spPr>
      </xdr:pic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36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80428" y="8925395"/>
            <a:ext cx="514500" cy="513622"/>
          </a:xfrm>
          <a:prstGeom prst="rect">
            <a:avLst/>
          </a:prstGeom>
        </xdr:spPr>
      </xdr:pic>
      <xdr:pic>
        <xdr:nvPicPr>
          <xdr:cNvPr id="15" name="Рисунок 14"/>
          <xdr:cNvPicPr>
            <a:picLocks noChangeAspect="1"/>
          </xdr:cNvPicPr>
        </xdr:nvPicPr>
        <xdr:blipFill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99725" y="8915270"/>
            <a:ext cx="550439" cy="533872"/>
          </a:xfrm>
          <a:prstGeom prst="rect">
            <a:avLst/>
          </a:prstGeom>
        </xdr:spPr>
      </xdr:pic>
      <xdr:pic>
        <xdr:nvPicPr>
          <xdr:cNvPr id="16" name="Рисунок 15"/>
          <xdr:cNvPicPr>
            <a:picLocks noChangeAspect="1"/>
          </xdr:cNvPicPr>
        </xdr:nvPicPr>
        <xdr:blipFill>
          <a:blip xmlns:r="http://schemas.openxmlformats.org/officeDocument/2006/relationships" r:embed="rId3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025827" y="8912509"/>
            <a:ext cx="553162" cy="539395"/>
          </a:xfrm>
          <a:prstGeom prst="rect">
            <a:avLst/>
          </a:prstGeom>
        </xdr:spPr>
      </xdr:pic>
      <xdr:pic>
        <xdr:nvPicPr>
          <xdr:cNvPr id="17" name="Рисунок 16"/>
          <xdr:cNvPicPr>
            <a:picLocks noChangeAspect="1"/>
          </xdr:cNvPicPr>
        </xdr:nvPicPr>
        <xdr:blipFill>
          <a:blip xmlns:r="http://schemas.openxmlformats.org/officeDocument/2006/relationships" r:embed="rId3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57368" y="8918032"/>
            <a:ext cx="545796" cy="528349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>
          <a:blip xmlns:r="http://schemas.openxmlformats.org/officeDocument/2006/relationships" r:embed="rId4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901157" y="8909747"/>
            <a:ext cx="545797" cy="544918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193221</xdr:colOff>
      <xdr:row>24</xdr:row>
      <xdr:rowOff>220436</xdr:rowOff>
    </xdr:from>
    <xdr:ext cx="1071843" cy="243079"/>
    <xdr:pic>
      <xdr:nvPicPr>
        <xdr:cNvPr id="143" name="Рисунок 142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46" y="11288486"/>
          <a:ext cx="1071843" cy="243079"/>
        </a:xfrm>
        <a:prstGeom prst="rect">
          <a:avLst/>
        </a:prstGeom>
      </xdr:spPr>
    </xdr:pic>
    <xdr:clientData/>
  </xdr:oneCellAnchor>
  <xdr:oneCellAnchor>
    <xdr:from>
      <xdr:col>3</xdr:col>
      <xdr:colOff>238126</xdr:colOff>
      <xdr:row>24</xdr:row>
      <xdr:rowOff>161925</xdr:rowOff>
    </xdr:from>
    <xdr:ext cx="1720564" cy="444500"/>
    <xdr:sp macro="" textlink="">
      <xdr:nvSpPr>
        <xdr:cNvPr id="144" name="Скругленный прямоугольник 143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SpPr>
          <a:spLocks noChangeAspect="1"/>
        </xdr:cNvSpPr>
      </xdr:nvSpPr>
      <xdr:spPr>
        <a:xfrm>
          <a:off x="4495801" y="11229975"/>
          <a:ext cx="1720564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twoCellAnchor>
    <xdr:from>
      <xdr:col>2</xdr:col>
      <xdr:colOff>1211332</xdr:colOff>
      <xdr:row>24</xdr:row>
      <xdr:rowOff>57288</xdr:rowOff>
    </xdr:from>
    <xdr:to>
      <xdr:col>2</xdr:col>
      <xdr:colOff>1873250</xdr:colOff>
      <xdr:row>24</xdr:row>
      <xdr:rowOff>699448</xdr:rowOff>
    </xdr:to>
    <xdr:grpSp>
      <xdr:nvGrpSpPr>
        <xdr:cNvPr id="145" name="Группа 144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735332" y="11138038"/>
          <a:ext cx="661918" cy="642160"/>
          <a:chOff x="6302375" y="2206625"/>
          <a:chExt cx="635000" cy="635000"/>
        </a:xfrm>
      </xdr:grpSpPr>
      <xdr:sp macro="" textlink="">
        <xdr:nvSpPr>
          <xdr:cNvPr id="146" name="Овал 145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7" name="TextBox 146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403536</xdr:colOff>
      <xdr:row>24</xdr:row>
      <xdr:rowOff>518583</xdr:rowOff>
    </xdr:from>
    <xdr:to>
      <xdr:col>1</xdr:col>
      <xdr:colOff>1121834</xdr:colOff>
      <xdr:row>27</xdr:row>
      <xdr:rowOff>160399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3061" y="11586633"/>
          <a:ext cx="718298" cy="15055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158751</xdr:colOff>
      <xdr:row>26</xdr:row>
      <xdr:rowOff>492126</xdr:rowOff>
    </xdr:from>
    <xdr:to>
      <xdr:col>1</xdr:col>
      <xdr:colOff>1333500</xdr:colOff>
      <xdr:row>28</xdr:row>
      <xdr:rowOff>295909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6" y="10890251"/>
          <a:ext cx="1174749" cy="101028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23</xdr:row>
      <xdr:rowOff>174625</xdr:rowOff>
    </xdr:from>
    <xdr:to>
      <xdr:col>1</xdr:col>
      <xdr:colOff>1243817</xdr:colOff>
      <xdr:row>24</xdr:row>
      <xdr:rowOff>127001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9001125"/>
          <a:ext cx="926317" cy="730251"/>
        </a:xfrm>
        <a:prstGeom prst="rect">
          <a:avLst/>
        </a:prstGeom>
      </xdr:spPr>
    </xdr:pic>
    <xdr:clientData/>
  </xdr:twoCellAnchor>
  <xdr:twoCellAnchor editAs="oneCell">
    <xdr:from>
      <xdr:col>1</xdr:col>
      <xdr:colOff>225425</xdr:colOff>
      <xdr:row>4</xdr:row>
      <xdr:rowOff>257176</xdr:rowOff>
    </xdr:from>
    <xdr:to>
      <xdr:col>1</xdr:col>
      <xdr:colOff>1297268</xdr:colOff>
      <xdr:row>4</xdr:row>
      <xdr:rowOff>500255</xdr:rowOff>
    </xdr:to>
    <xdr:pic>
      <xdr:nvPicPr>
        <xdr:cNvPr id="291" name="Рисунок 290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31" y="2233614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346262</xdr:colOff>
      <xdr:row>4</xdr:row>
      <xdr:rowOff>619124</xdr:rowOff>
    </xdr:from>
    <xdr:to>
      <xdr:col>1</xdr:col>
      <xdr:colOff>1174749</xdr:colOff>
      <xdr:row>7</xdr:row>
      <xdr:rowOff>359476</xdr:rowOff>
    </xdr:to>
    <xdr:pic>
      <xdr:nvPicPr>
        <xdr:cNvPr id="330" name="Рисунок 329">
          <a:extLst>
            <a:ext uri="{FF2B5EF4-FFF2-40B4-BE49-F238E27FC236}">
              <a16:creationId xmlns="" xmlns:a16="http://schemas.microsoft.com/office/drawing/2014/main" id="{00000000-0008-0000-04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137" y="2508249"/>
          <a:ext cx="828487" cy="1438977"/>
        </a:xfrm>
        <a:prstGeom prst="rect">
          <a:avLst/>
        </a:prstGeom>
      </xdr:spPr>
    </xdr:pic>
    <xdr:clientData/>
  </xdr:twoCellAnchor>
  <xdr:twoCellAnchor editAs="oneCell">
    <xdr:from>
      <xdr:col>1</xdr:col>
      <xdr:colOff>293860</xdr:colOff>
      <xdr:row>12</xdr:row>
      <xdr:rowOff>611186</xdr:rowOff>
    </xdr:from>
    <xdr:to>
      <xdr:col>1</xdr:col>
      <xdr:colOff>1206500</xdr:colOff>
      <xdr:row>17</xdr:row>
      <xdr:rowOff>11905</xdr:rowOff>
    </xdr:to>
    <xdr:pic>
      <xdr:nvPicPr>
        <xdr:cNvPr id="353" name="Рисунок 352">
          <a:extLst>
            <a:ext uri="{FF2B5EF4-FFF2-40B4-BE49-F238E27FC236}">
              <a16:creationId xmlns="" xmlns:a16="http://schemas.microsoft.com/office/drawing/2014/main" id="{00000000-0008-0000-0400-00006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735" y="4595811"/>
          <a:ext cx="912640" cy="1464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163512</xdr:colOff>
      <xdr:row>12</xdr:row>
      <xdr:rowOff>215108</xdr:rowOff>
    </xdr:from>
    <xdr:to>
      <xdr:col>1</xdr:col>
      <xdr:colOff>1235355</xdr:colOff>
      <xdr:row>12</xdr:row>
      <xdr:rowOff>458187</xdr:rowOff>
    </xdr:to>
    <xdr:pic>
      <xdr:nvPicPr>
        <xdr:cNvPr id="354" name="Рисунок 353">
          <a:extLst>
            <a:ext uri="{FF2B5EF4-FFF2-40B4-BE49-F238E27FC236}">
              <a16:creationId xmlns="" xmlns:a16="http://schemas.microsoft.com/office/drawing/2014/main" id="{00000000-0008-0000-04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87" y="4326733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860414</xdr:colOff>
      <xdr:row>81</xdr:row>
      <xdr:rowOff>666750</xdr:rowOff>
    </xdr:from>
    <xdr:to>
      <xdr:col>1</xdr:col>
      <xdr:colOff>1441248</xdr:colOff>
      <xdr:row>85</xdr:row>
      <xdr:rowOff>200027</xdr:rowOff>
    </xdr:to>
    <xdr:pic>
      <xdr:nvPicPr>
        <xdr:cNvPr id="370" name="Рисунок 369">
          <a:extLst>
            <a:ext uri="{FF2B5EF4-FFF2-40B4-BE49-F238E27FC236}">
              <a16:creationId xmlns="" xmlns:a16="http://schemas.microsoft.com/office/drawing/2014/main" id="{00000000-0008-0000-04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289" y="12160250"/>
          <a:ext cx="580834" cy="151765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82</xdr:row>
      <xdr:rowOff>78400</xdr:rowOff>
    </xdr:from>
    <xdr:to>
      <xdr:col>1</xdr:col>
      <xdr:colOff>1121793</xdr:colOff>
      <xdr:row>85</xdr:row>
      <xdr:rowOff>223839</xdr:rowOff>
    </xdr:to>
    <xdr:pic>
      <xdr:nvPicPr>
        <xdr:cNvPr id="371" name="Рисунок 370">
          <a:extLst>
            <a:ext uri="{FF2B5EF4-FFF2-40B4-BE49-F238E27FC236}">
              <a16:creationId xmlns="" xmlns:a16="http://schemas.microsoft.com/office/drawing/2014/main" id="{00000000-0008-0000-04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8" y="34454991"/>
          <a:ext cx="931293" cy="1305757"/>
        </a:xfrm>
        <a:prstGeom prst="rect">
          <a:avLst/>
        </a:prstGeom>
      </xdr:spPr>
    </xdr:pic>
    <xdr:clientData/>
  </xdr:twoCellAnchor>
  <xdr:twoCellAnchor editAs="oneCell">
    <xdr:from>
      <xdr:col>1</xdr:col>
      <xdr:colOff>148979</xdr:colOff>
      <xdr:row>81</xdr:row>
      <xdr:rowOff>285752</xdr:rowOff>
    </xdr:from>
    <xdr:to>
      <xdr:col>1</xdr:col>
      <xdr:colOff>1220822</xdr:colOff>
      <xdr:row>81</xdr:row>
      <xdr:rowOff>528831</xdr:rowOff>
    </xdr:to>
    <xdr:pic>
      <xdr:nvPicPr>
        <xdr:cNvPr id="372" name="Рисунок 371">
          <a:extLst>
            <a:ext uri="{FF2B5EF4-FFF2-40B4-BE49-F238E27FC236}">
              <a16:creationId xmlns="" xmlns:a16="http://schemas.microsoft.com/office/drawing/2014/main" id="{00000000-0008-0000-04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85" y="1160859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208756</xdr:colOff>
      <xdr:row>22</xdr:row>
      <xdr:rowOff>264321</xdr:rowOff>
    </xdr:from>
    <xdr:to>
      <xdr:col>1</xdr:col>
      <xdr:colOff>1280599</xdr:colOff>
      <xdr:row>22</xdr:row>
      <xdr:rowOff>507400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31" y="7995446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1206788</xdr:colOff>
      <xdr:row>11</xdr:row>
      <xdr:rowOff>202335</xdr:rowOff>
    </xdr:from>
    <xdr:to>
      <xdr:col>17</xdr:col>
      <xdr:colOff>1009937</xdr:colOff>
      <xdr:row>13</xdr:row>
      <xdr:rowOff>16742</xdr:rowOff>
    </xdr:to>
    <xdr:grpSp>
      <xdr:nvGrpSpPr>
        <xdr:cNvPr id="123" name="Группа 122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GrpSpPr>
          <a:grpSpLocks noChangeAspect="1"/>
        </xdr:cNvGrpSpPr>
      </xdr:nvGrpSpPr>
      <xdr:grpSpPr>
        <a:xfrm>
          <a:off x="11731913" y="5726835"/>
          <a:ext cx="4057649" cy="751032"/>
          <a:chOff x="3867152" y="8315325"/>
          <a:chExt cx="4057649" cy="752476"/>
        </a:xfrm>
      </xdr:grpSpPr>
      <xdr:pic>
        <xdr:nvPicPr>
          <xdr:cNvPr id="124" name="Рисунок 123">
            <a:extLst>
              <a:ext uri="{FF2B5EF4-FFF2-40B4-BE49-F238E27FC236}">
                <a16:creationId xmlns="" xmlns:a16="http://schemas.microsoft.com/office/drawing/2014/main" id="{00000000-0008-0000-0400-00007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867152" y="8456582"/>
            <a:ext cx="619124" cy="563594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="" xmlns:a16="http://schemas.microsoft.com/office/drawing/2014/main" id="{00000000-0008-0000-0400-00007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126" name="Рисунок 125">
            <a:extLst>
              <a:ext uri="{FF2B5EF4-FFF2-40B4-BE49-F238E27FC236}">
                <a16:creationId xmlns="" xmlns:a16="http://schemas.microsoft.com/office/drawing/2014/main" id="{00000000-0008-0000-0400-00007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127" name="Рисунок 126">
            <a:extLst>
              <a:ext uri="{FF2B5EF4-FFF2-40B4-BE49-F238E27FC236}">
                <a16:creationId xmlns="" xmlns:a16="http://schemas.microsoft.com/office/drawing/2014/main" id="{00000000-0008-0000-0400-00007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128" name="Рисунок 127">
            <a:extLst>
              <a:ext uri="{FF2B5EF4-FFF2-40B4-BE49-F238E27FC236}">
                <a16:creationId xmlns="" xmlns:a16="http://schemas.microsoft.com/office/drawing/2014/main" id="{00000000-0008-0000-0400-00008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65852" y="8466107"/>
            <a:ext cx="619124" cy="563594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="" xmlns:a16="http://schemas.microsoft.com/office/drawing/2014/main" id="{00000000-0008-0000-04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72277" y="8466107"/>
            <a:ext cx="619124" cy="563594"/>
          </a:xfrm>
          <a:prstGeom prst="rect">
            <a:avLst/>
          </a:prstGeom>
        </xdr:spPr>
      </xdr:pic>
      <xdr:pic>
        <xdr:nvPicPr>
          <xdr:cNvPr id="130" name="Рисунок 129">
            <a:extLst>
              <a:ext uri="{FF2B5EF4-FFF2-40B4-BE49-F238E27FC236}">
                <a16:creationId xmlns="" xmlns:a16="http://schemas.microsoft.com/office/drawing/2014/main" id="{00000000-0008-0000-0400-00008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305677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638463</xdr:colOff>
      <xdr:row>21</xdr:row>
      <xdr:rowOff>285749</xdr:rowOff>
    </xdr:from>
    <xdr:to>
      <xdr:col>17</xdr:col>
      <xdr:colOff>996372</xdr:colOff>
      <xdr:row>23</xdr:row>
      <xdr:rowOff>15874</xdr:rowOff>
    </xdr:to>
    <xdr:grpSp>
      <xdr:nvGrpSpPr>
        <xdr:cNvPr id="131" name="Группа 130">
          <a:extLst>
            <a:ext uri="{FF2B5EF4-FFF2-40B4-BE49-F238E27FC236}">
              <a16:creationId xmlns="" xmlns:a16="http://schemas.microsoft.com/office/drawing/2014/main" id="{00000000-0008-0000-0400-000083000000}"/>
            </a:ext>
          </a:extLst>
        </xdr:cNvPr>
        <xdr:cNvGrpSpPr>
          <a:grpSpLocks noChangeAspect="1"/>
        </xdr:cNvGrpSpPr>
      </xdr:nvGrpSpPr>
      <xdr:grpSpPr>
        <a:xfrm>
          <a:off x="11163588" y="10318749"/>
          <a:ext cx="4612409" cy="682625"/>
          <a:chOff x="3724277" y="17011650"/>
          <a:chExt cx="4629149" cy="752476"/>
        </a:xfrm>
      </xdr:grpSpPr>
      <xdr:pic>
        <xdr:nvPicPr>
          <xdr:cNvPr id="132" name="Рисунок 131">
            <a:extLst>
              <a:ext uri="{FF2B5EF4-FFF2-40B4-BE49-F238E27FC236}">
                <a16:creationId xmlns="" xmlns:a16="http://schemas.microsoft.com/office/drawing/2014/main" id="{00000000-0008-0000-04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24277" y="17152907"/>
            <a:ext cx="619124" cy="563594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="" xmlns:a16="http://schemas.microsoft.com/office/drawing/2014/main" id="{00000000-0008-0000-0400-00008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05302" y="17011650"/>
            <a:ext cx="619124" cy="752476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="" xmlns:a16="http://schemas.microsoft.com/office/drawing/2014/main" id="{00000000-0008-0000-04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76802" y="17152907"/>
            <a:ext cx="619124" cy="563594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="" xmlns:a16="http://schemas.microsoft.com/office/drawing/2014/main" id="{00000000-0008-0000-04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57827" y="17152907"/>
            <a:ext cx="619124" cy="563594"/>
          </a:xfrm>
          <a:prstGeom prst="rect">
            <a:avLst/>
          </a:prstGeom>
        </xdr:spPr>
      </xdr:pic>
      <xdr:pic>
        <xdr:nvPicPr>
          <xdr:cNvPr id="136" name="Рисунок 135">
            <a:extLst>
              <a:ext uri="{FF2B5EF4-FFF2-40B4-BE49-F238E27FC236}">
                <a16:creationId xmlns="" xmlns:a16="http://schemas.microsoft.com/office/drawing/2014/main" id="{00000000-0008-0000-0400-00008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57902" y="17162432"/>
            <a:ext cx="619124" cy="563594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="" xmlns:a16="http://schemas.microsoft.com/office/drawing/2014/main" id="{00000000-0008-0000-04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34302" y="17171957"/>
            <a:ext cx="619124" cy="563594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="" xmlns:a16="http://schemas.microsoft.com/office/drawing/2014/main" id="{00000000-0008-0000-04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81852" y="17173574"/>
            <a:ext cx="619124" cy="563594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="" xmlns:a16="http://schemas.microsoft.com/office/drawing/2014/main" id="{00000000-0008-0000-04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00827" y="17173574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355600</xdr:colOff>
      <xdr:row>81</xdr:row>
      <xdr:rowOff>104775</xdr:rowOff>
    </xdr:from>
    <xdr:to>
      <xdr:col>17</xdr:col>
      <xdr:colOff>1050924</xdr:colOff>
      <xdr:row>81</xdr:row>
      <xdr:rowOff>714376</xdr:rowOff>
    </xdr:to>
    <xdr:grpSp>
      <xdr:nvGrpSpPr>
        <xdr:cNvPr id="153" name="Группа 152">
          <a:extLs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GrpSpPr>
          <a:grpSpLocks noChangeAspect="1"/>
        </xdr:cNvGrpSpPr>
      </xdr:nvGrpSpPr>
      <xdr:grpSpPr>
        <a:xfrm>
          <a:off x="12372975" y="46951900"/>
          <a:ext cx="3457574" cy="609601"/>
          <a:chOff x="3714752" y="17926049"/>
          <a:chExt cx="3457574" cy="609601"/>
        </a:xfrm>
      </xdr:grpSpPr>
      <xdr:pic>
        <xdr:nvPicPr>
          <xdr:cNvPr id="154" name="Рисунок 153">
            <a:extLst>
              <a:ext uri="{FF2B5EF4-FFF2-40B4-BE49-F238E27FC236}">
                <a16:creationId xmlns="" xmlns:a16="http://schemas.microsoft.com/office/drawing/2014/main" id="{00000000-0008-0000-04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2" y="17943482"/>
            <a:ext cx="619124" cy="563594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="" xmlns:a16="http://schemas.microsoft.com/office/drawing/2014/main" id="{00000000-0008-0000-04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95777" y="17926049"/>
            <a:ext cx="619124" cy="609601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="" xmlns:a16="http://schemas.microsoft.com/office/drawing/2014/main" id="{00000000-0008-0000-04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2" y="17933957"/>
            <a:ext cx="619124" cy="563594"/>
          </a:xfrm>
          <a:prstGeom prst="rect">
            <a:avLst/>
          </a:prstGeom>
        </xdr:spPr>
      </xdr:pic>
      <xdr:pic>
        <xdr:nvPicPr>
          <xdr:cNvPr id="157" name="Рисунок 156">
            <a:extLst>
              <a:ext uri="{FF2B5EF4-FFF2-40B4-BE49-F238E27FC236}">
                <a16:creationId xmlns="" xmlns:a16="http://schemas.microsoft.com/office/drawing/2014/main" id="{00000000-0008-0000-0400-00009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6553202" y="17933957"/>
            <a:ext cx="619124" cy="563594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="" xmlns:a16="http://schemas.microsoft.com/office/drawing/2014/main" id="{00000000-0008-0000-0400-00009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2" y="17935574"/>
            <a:ext cx="619124" cy="563594"/>
          </a:xfrm>
          <a:prstGeom prst="rect">
            <a:avLst/>
          </a:prstGeom>
        </xdr:spPr>
      </xdr:pic>
      <xdr:pic>
        <xdr:nvPicPr>
          <xdr:cNvPr id="159" name="Рисунок 158">
            <a:extLst>
              <a:ext uri="{FF2B5EF4-FFF2-40B4-BE49-F238E27FC236}">
                <a16:creationId xmlns="" xmlns:a16="http://schemas.microsoft.com/office/drawing/2014/main" id="{00000000-0008-0000-0400-00009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19727" y="17935574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212479</xdr:colOff>
      <xdr:row>58</xdr:row>
      <xdr:rowOff>127002</xdr:rowOff>
    </xdr:from>
    <xdr:to>
      <xdr:col>1</xdr:col>
      <xdr:colOff>1284322</xdr:colOff>
      <xdr:row>58</xdr:row>
      <xdr:rowOff>370081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9" y="31035627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0</xdr:row>
      <xdr:rowOff>0</xdr:rowOff>
    </xdr:from>
    <xdr:to>
      <xdr:col>1</xdr:col>
      <xdr:colOff>1349375</xdr:colOff>
      <xdr:row>2</xdr:row>
      <xdr:rowOff>310013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0"/>
          <a:ext cx="1206500" cy="1246638"/>
        </a:xfrm>
        <a:prstGeom prst="rect">
          <a:avLst/>
        </a:prstGeom>
      </xdr:spPr>
    </xdr:pic>
    <xdr:clientData/>
  </xdr:twoCellAnchor>
  <xdr:twoCellAnchor editAs="oneCell">
    <xdr:from>
      <xdr:col>1</xdr:col>
      <xdr:colOff>319769</xdr:colOff>
      <xdr:row>58</xdr:row>
      <xdr:rowOff>428625</xdr:rowOff>
    </xdr:from>
    <xdr:to>
      <xdr:col>1</xdr:col>
      <xdr:colOff>1431707</xdr:colOff>
      <xdr:row>60</xdr:row>
      <xdr:rowOff>421821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9769" y="31337250"/>
          <a:ext cx="1111938" cy="1406071"/>
        </a:xfrm>
        <a:prstGeom prst="rect">
          <a:avLst/>
        </a:prstGeom>
      </xdr:spPr>
    </xdr:pic>
    <xdr:clientData/>
  </xdr:twoCellAnchor>
  <xdr:twoCellAnchor editAs="oneCell">
    <xdr:from>
      <xdr:col>1</xdr:col>
      <xdr:colOff>208756</xdr:colOff>
      <xdr:row>26</xdr:row>
      <xdr:rowOff>264321</xdr:rowOff>
    </xdr:from>
    <xdr:to>
      <xdr:col>1</xdr:col>
      <xdr:colOff>1280599</xdr:colOff>
      <xdr:row>26</xdr:row>
      <xdr:rowOff>507400</xdr:rowOff>
    </xdr:to>
    <xdr:pic>
      <xdr:nvPicPr>
        <xdr:cNvPr id="171" name="Рисунок 170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31" y="9440071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13</xdr:col>
      <xdr:colOff>336549</xdr:colOff>
      <xdr:row>26</xdr:row>
      <xdr:rowOff>0</xdr:rowOff>
    </xdr:from>
    <xdr:to>
      <xdr:col>17</xdr:col>
      <xdr:colOff>1050924</xdr:colOff>
      <xdr:row>27</xdr:row>
      <xdr:rowOff>117475</xdr:rowOff>
    </xdr:to>
    <xdr:grpSp>
      <xdr:nvGrpSpPr>
        <xdr:cNvPr id="193" name="Группа 192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GrpSpPr>
          <a:grpSpLocks noChangeAspect="1"/>
        </xdr:cNvGrpSpPr>
      </xdr:nvGrpSpPr>
      <xdr:grpSpPr>
        <a:xfrm>
          <a:off x="12353924" y="12366625"/>
          <a:ext cx="3476625" cy="752475"/>
          <a:chOff x="4869633" y="17011650"/>
          <a:chExt cx="3483793" cy="752476"/>
        </a:xfrm>
      </xdr:grpSpPr>
      <xdr:pic>
        <xdr:nvPicPr>
          <xdr:cNvPr id="194" name="Рисунок 193">
            <a:extLst>
              <a:ext uri="{FF2B5EF4-FFF2-40B4-BE49-F238E27FC236}">
                <a16:creationId xmlns="" xmlns:a16="http://schemas.microsoft.com/office/drawing/2014/main" id="{00000000-0008-0000-0400-0000C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4869633" y="17152907"/>
            <a:ext cx="619124" cy="563594"/>
          </a:xfrm>
          <a:prstGeom prst="rect">
            <a:avLst/>
          </a:prstGeom>
        </xdr:spPr>
      </xdr:pic>
      <xdr:pic>
        <xdr:nvPicPr>
          <xdr:cNvPr id="195" name="Рисунок 194">
            <a:extLst>
              <a:ext uri="{FF2B5EF4-FFF2-40B4-BE49-F238E27FC236}">
                <a16:creationId xmlns="" xmlns:a16="http://schemas.microsoft.com/office/drawing/2014/main" id="{00000000-0008-0000-0400-0000C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50659" y="17011650"/>
            <a:ext cx="619124" cy="752476"/>
          </a:xfrm>
          <a:prstGeom prst="rect">
            <a:avLst/>
          </a:prstGeom>
        </xdr:spPr>
      </xdr:pic>
      <xdr:pic>
        <xdr:nvPicPr>
          <xdr:cNvPr id="198" name="Рисунок 197">
            <a:extLst>
              <a:ext uri="{FF2B5EF4-FFF2-40B4-BE49-F238E27FC236}">
                <a16:creationId xmlns="" xmlns:a16="http://schemas.microsoft.com/office/drawing/2014/main" id="{00000000-0008-0000-0400-0000C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57902" y="17162432"/>
            <a:ext cx="619124" cy="563594"/>
          </a:xfrm>
          <a:prstGeom prst="rect">
            <a:avLst/>
          </a:prstGeom>
        </xdr:spPr>
      </xdr:pic>
      <xdr:pic>
        <xdr:nvPicPr>
          <xdr:cNvPr id="199" name="Рисунок 198">
            <a:extLst>
              <a:ext uri="{FF2B5EF4-FFF2-40B4-BE49-F238E27FC236}">
                <a16:creationId xmlns="" xmlns:a16="http://schemas.microsoft.com/office/drawing/2014/main" id="{00000000-0008-0000-0400-0000C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34302" y="17171957"/>
            <a:ext cx="619124" cy="563594"/>
          </a:xfrm>
          <a:prstGeom prst="rect">
            <a:avLst/>
          </a:prstGeom>
        </xdr:spPr>
      </xdr:pic>
      <xdr:pic>
        <xdr:nvPicPr>
          <xdr:cNvPr id="200" name="Рисунок 199">
            <a:extLst>
              <a:ext uri="{FF2B5EF4-FFF2-40B4-BE49-F238E27FC236}">
                <a16:creationId xmlns="" xmlns:a16="http://schemas.microsoft.com/office/drawing/2014/main" id="{00000000-0008-0000-0400-0000C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81852" y="17173574"/>
            <a:ext cx="619124" cy="563594"/>
          </a:xfrm>
          <a:prstGeom prst="rect">
            <a:avLst/>
          </a:prstGeom>
        </xdr:spPr>
      </xdr:pic>
      <xdr:pic>
        <xdr:nvPicPr>
          <xdr:cNvPr id="201" name="Рисунок 200">
            <a:extLst>
              <a:ext uri="{FF2B5EF4-FFF2-40B4-BE49-F238E27FC236}">
                <a16:creationId xmlns="" xmlns:a16="http://schemas.microsoft.com/office/drawing/2014/main" id="{00000000-0008-0000-0400-0000C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00827" y="17173574"/>
            <a:ext cx="619124" cy="5635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212479</xdr:colOff>
      <xdr:row>46</xdr:row>
      <xdr:rowOff>269877</xdr:rowOff>
    </xdr:from>
    <xdr:ext cx="1071843" cy="243079"/>
    <xdr:pic>
      <xdr:nvPicPr>
        <xdr:cNvPr id="148" name="Рисунок 147">
          <a:extLst>
            <a:ext uri="{FF2B5EF4-FFF2-40B4-BE49-F238E27FC236}">
              <a16:creationId xmlns=""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21224877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99773</xdr:colOff>
      <xdr:row>46</xdr:row>
      <xdr:rowOff>523875</xdr:rowOff>
    </xdr:from>
    <xdr:to>
      <xdr:col>1</xdr:col>
      <xdr:colOff>984250</xdr:colOff>
      <xdr:row>49</xdr:row>
      <xdr:rowOff>21376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648" y="20970875"/>
          <a:ext cx="884477" cy="1497751"/>
        </a:xfrm>
        <a:prstGeom prst="rect">
          <a:avLst/>
        </a:prstGeom>
      </xdr:spPr>
    </xdr:pic>
    <xdr:clientData/>
  </xdr:twoCellAnchor>
  <xdr:twoCellAnchor editAs="oneCell">
    <xdr:from>
      <xdr:col>1</xdr:col>
      <xdr:colOff>873125</xdr:colOff>
      <xdr:row>46</xdr:row>
      <xdr:rowOff>619125</xdr:rowOff>
    </xdr:from>
    <xdr:to>
      <xdr:col>1</xdr:col>
      <xdr:colOff>1443633</xdr:colOff>
      <xdr:row>48</xdr:row>
      <xdr:rowOff>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0" y="18764250"/>
          <a:ext cx="570508" cy="793750"/>
        </a:xfrm>
        <a:prstGeom prst="rect">
          <a:avLst/>
        </a:prstGeom>
      </xdr:spPr>
    </xdr:pic>
    <xdr:clientData/>
  </xdr:twoCellAnchor>
  <xdr:oneCellAnchor>
    <xdr:from>
      <xdr:col>1</xdr:col>
      <xdr:colOff>212479</xdr:colOff>
      <xdr:row>52</xdr:row>
      <xdr:rowOff>269877</xdr:rowOff>
    </xdr:from>
    <xdr:ext cx="1071843" cy="243079"/>
    <xdr:pic>
      <xdr:nvPicPr>
        <xdr:cNvPr id="172" name="Рисунок 171">
          <a:extLst>
            <a:ext uri="{FF2B5EF4-FFF2-40B4-BE49-F238E27FC236}">
              <a16:creationId xmlns=""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23574377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206376</xdr:colOff>
      <xdr:row>60</xdr:row>
      <xdr:rowOff>95250</xdr:rowOff>
    </xdr:from>
    <xdr:to>
      <xdr:col>1</xdr:col>
      <xdr:colOff>555626</xdr:colOff>
      <xdr:row>60</xdr:row>
      <xdr:rowOff>488850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6" y="32416750"/>
          <a:ext cx="349250" cy="393600"/>
        </a:xfrm>
        <a:prstGeom prst="rect">
          <a:avLst/>
        </a:prstGeom>
      </xdr:spPr>
    </xdr:pic>
    <xdr:clientData/>
  </xdr:twoCellAnchor>
  <xdr:twoCellAnchor>
    <xdr:from>
      <xdr:col>1</xdr:col>
      <xdr:colOff>279401</xdr:colOff>
      <xdr:row>52</xdr:row>
      <xdr:rowOff>587375</xdr:rowOff>
    </xdr:from>
    <xdr:to>
      <xdr:col>1</xdr:col>
      <xdr:colOff>1285874</xdr:colOff>
      <xdr:row>54</xdr:row>
      <xdr:rowOff>482501</xdr:rowOff>
    </xdr:to>
    <xdr:grpSp>
      <xdr:nvGrpSpPr>
        <xdr:cNvPr id="8" name="Группа 7"/>
        <xdr:cNvGrpSpPr/>
      </xdr:nvGrpSpPr>
      <xdr:grpSpPr>
        <a:xfrm>
          <a:off x="279401" y="27574875"/>
          <a:ext cx="1006473" cy="1308001"/>
          <a:chOff x="231776" y="21669375"/>
          <a:chExt cx="1006473" cy="1308001"/>
        </a:xfrm>
      </xdr:grpSpPr>
      <xdr:pic>
        <xdr:nvPicPr>
          <xdr:cNvPr id="5" name="Рисунок 4">
            <a:extLst>
              <a:ext uri="{FF2B5EF4-FFF2-40B4-BE49-F238E27FC236}">
                <a16:creationId xmlns=""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1064" y="21669375"/>
            <a:ext cx="967185" cy="1254798"/>
          </a:xfrm>
          <a:prstGeom prst="rect">
            <a:avLst/>
          </a:prstGeom>
        </xdr:spPr>
      </xdr:pic>
      <xdr:pic>
        <xdr:nvPicPr>
          <xdr:cNvPr id="242" name="Рисунок 241">
            <a:extLst>
              <a:ext uri="{FF2B5EF4-FFF2-40B4-BE49-F238E27FC236}">
                <a16:creationId xmlns="" xmlns:a16="http://schemas.microsoft.com/office/drawing/2014/main" id="{00000000-0008-0000-0400-0000F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1776" y="22583776"/>
            <a:ext cx="349250" cy="3936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158750</xdr:colOff>
      <xdr:row>48</xdr:row>
      <xdr:rowOff>142875</xdr:rowOff>
    </xdr:from>
    <xdr:to>
      <xdr:col>1</xdr:col>
      <xdr:colOff>503621</xdr:colOff>
      <xdr:row>48</xdr:row>
      <xdr:rowOff>476250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625" y="22002750"/>
          <a:ext cx="344871" cy="333375"/>
        </a:xfrm>
        <a:prstGeom prst="rect">
          <a:avLst/>
        </a:prstGeom>
      </xdr:spPr>
    </xdr:pic>
    <xdr:clientData/>
  </xdr:twoCellAnchor>
  <xdr:twoCellAnchor>
    <xdr:from>
      <xdr:col>12</xdr:col>
      <xdr:colOff>176868</xdr:colOff>
      <xdr:row>57</xdr:row>
      <xdr:rowOff>675956</xdr:rowOff>
    </xdr:from>
    <xdr:to>
      <xdr:col>17</xdr:col>
      <xdr:colOff>1053192</xdr:colOff>
      <xdr:row>58</xdr:row>
      <xdr:rowOff>752157</xdr:rowOff>
    </xdr:to>
    <xdr:grpSp>
      <xdr:nvGrpSpPr>
        <xdr:cNvPr id="30" name="Группа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GrpSpPr/>
      </xdr:nvGrpSpPr>
      <xdr:grpSpPr>
        <a:xfrm>
          <a:off x="10701993" y="31171831"/>
          <a:ext cx="5130824" cy="758826"/>
          <a:chOff x="8892243" y="20878481"/>
          <a:chExt cx="5137174" cy="752476"/>
        </a:xfrm>
      </xdr:grpSpPr>
      <xdr:grpSp>
        <xdr:nvGrpSpPr>
          <xdr:cNvPr id="214" name="Группа 213">
            <a:extLst>
              <a:ext uri="{FF2B5EF4-FFF2-40B4-BE49-F238E27FC236}">
                <a16:creationId xmlns="" xmlns:a16="http://schemas.microsoft.com/office/drawing/2014/main" id="{00000000-0008-0000-0400-0000D6000000}"/>
              </a:ext>
            </a:extLst>
          </xdr:cNvPr>
          <xdr:cNvGrpSpPr/>
        </xdr:nvGrpSpPr>
        <xdr:grpSpPr>
          <a:xfrm>
            <a:off x="8892243" y="20878481"/>
            <a:ext cx="5137174" cy="752476"/>
            <a:chOff x="8862307" y="15759473"/>
            <a:chExt cx="5139442" cy="752476"/>
          </a:xfrm>
        </xdr:grpSpPr>
        <xdr:pic>
          <xdr:nvPicPr>
            <xdr:cNvPr id="215" name="Рисунок 214">
              <a:extLst>
                <a:ext uri="{FF2B5EF4-FFF2-40B4-BE49-F238E27FC236}">
                  <a16:creationId xmlns="" xmlns:a16="http://schemas.microsoft.com/office/drawing/2014/main" id="{00000000-0008-0000-0400-0000D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862307" y="15893917"/>
              <a:ext cx="622666" cy="563594"/>
            </a:xfrm>
            <a:prstGeom prst="rect">
              <a:avLst/>
            </a:prstGeom>
          </xdr:spPr>
        </xdr:pic>
        <xdr:pic>
          <xdr:nvPicPr>
            <xdr:cNvPr id="216" name="Рисунок 215">
              <a:extLst>
                <a:ext uri="{FF2B5EF4-FFF2-40B4-BE49-F238E27FC236}">
                  <a16:creationId xmlns="" xmlns:a16="http://schemas.microsoft.com/office/drawing/2014/main" id="{00000000-0008-0000-0400-0000D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12243660" y="15882711"/>
              <a:ext cx="621064" cy="563594"/>
            </a:xfrm>
            <a:prstGeom prst="rect">
              <a:avLst/>
            </a:prstGeom>
          </xdr:spPr>
        </xdr:pic>
        <xdr:pic>
          <xdr:nvPicPr>
            <xdr:cNvPr id="217" name="Рисунок 216">
              <a:extLst>
                <a:ext uri="{FF2B5EF4-FFF2-40B4-BE49-F238E27FC236}">
                  <a16:creationId xmlns="" xmlns:a16="http://schemas.microsoft.com/office/drawing/2014/main" id="{00000000-0008-0000-0400-0000D9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6628"/>
            <a:stretch/>
          </xdr:blipFill>
          <xdr:spPr>
            <a:xfrm>
              <a:off x="13380685" y="15873186"/>
              <a:ext cx="621064" cy="563594"/>
            </a:xfrm>
            <a:prstGeom prst="rect">
              <a:avLst/>
            </a:prstGeom>
          </xdr:spPr>
        </xdr:pic>
        <xdr:pic>
          <xdr:nvPicPr>
            <xdr:cNvPr id="218" name="Рисунок 217">
              <a:extLst>
                <a:ext uri="{FF2B5EF4-FFF2-40B4-BE49-F238E27FC236}">
                  <a16:creationId xmlns="" xmlns:a16="http://schemas.microsoft.com/office/drawing/2014/main" id="{00000000-0008-0000-0400-0000D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16950" y="15884328"/>
              <a:ext cx="621064" cy="563594"/>
            </a:xfrm>
            <a:prstGeom prst="rect">
              <a:avLst/>
            </a:prstGeom>
          </xdr:spPr>
        </xdr:pic>
        <xdr:pic>
          <xdr:nvPicPr>
            <xdr:cNvPr id="219" name="Рисунок 218">
              <a:extLst>
                <a:ext uri="{FF2B5EF4-FFF2-40B4-BE49-F238E27FC236}">
                  <a16:creationId xmlns="" xmlns:a16="http://schemas.microsoft.com/office/drawing/2014/main" id="{00000000-0008-0000-0400-0000D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41705" y="15874803"/>
              <a:ext cx="621064" cy="563594"/>
            </a:xfrm>
            <a:prstGeom prst="rect">
              <a:avLst/>
            </a:prstGeom>
          </xdr:spPr>
        </xdr:pic>
        <xdr:pic>
          <xdr:nvPicPr>
            <xdr:cNvPr id="220" name="Рисунок 219">
              <a:extLst>
                <a:ext uri="{FF2B5EF4-FFF2-40B4-BE49-F238E27FC236}">
                  <a16:creationId xmlns="" xmlns:a16="http://schemas.microsoft.com/office/drawing/2014/main" id="{00000000-0008-0000-0400-0000D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428150" y="15759473"/>
              <a:ext cx="614402" cy="752476"/>
            </a:xfrm>
            <a:prstGeom prst="rect">
              <a:avLst/>
            </a:prstGeom>
          </xdr:spPr>
        </xdr:pic>
        <xdr:pic>
          <xdr:nvPicPr>
            <xdr:cNvPr id="222" name="Рисунок 221">
              <a:extLst>
                <a:ext uri="{FF2B5EF4-FFF2-40B4-BE49-F238E27FC236}">
                  <a16:creationId xmlns="" xmlns:a16="http://schemas.microsoft.com/office/drawing/2014/main" id="{00000000-0008-0000-0400-0000D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443"/>
            <a:stretch/>
          </xdr:blipFill>
          <xdr:spPr>
            <a:xfrm>
              <a:off x="10006054" y="15920998"/>
              <a:ext cx="557732" cy="558052"/>
            </a:xfrm>
            <a:prstGeom prst="rect">
              <a:avLst/>
            </a:prstGeom>
          </xdr:spPr>
        </xdr:pic>
        <xdr:pic>
          <xdr:nvPicPr>
            <xdr:cNvPr id="223" name="Рисунок 222">
              <a:extLst>
                <a:ext uri="{FF2B5EF4-FFF2-40B4-BE49-F238E27FC236}">
                  <a16:creationId xmlns="" xmlns:a16="http://schemas.microsoft.com/office/drawing/2014/main" id="{00000000-0008-0000-0400-0000D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" b="-4594"/>
            <a:stretch/>
          </xdr:blipFill>
          <xdr:spPr>
            <a:xfrm>
              <a:off x="10561547" y="15903068"/>
              <a:ext cx="586708" cy="553570"/>
            </a:xfrm>
            <a:prstGeom prst="rect">
              <a:avLst/>
            </a:prstGeom>
          </xdr:spPr>
        </xdr:pic>
      </xdr:grpSp>
      <xdr:pic>
        <xdr:nvPicPr>
          <xdr:cNvPr id="265" name="Рисунок 264">
            <a:extLst>
              <a:ext uri="{FF2B5EF4-FFF2-40B4-BE49-F238E27FC236}">
                <a16:creationId xmlns="" xmlns:a16="http://schemas.microsoft.com/office/drawing/2014/main" id="{00000000-0008-0000-0400-000009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63300" y="21005800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698499</xdr:colOff>
      <xdr:row>52</xdr:row>
      <xdr:rowOff>18731</xdr:rowOff>
    </xdr:from>
    <xdr:to>
      <xdr:col>17</xdr:col>
      <xdr:colOff>1063624</xdr:colOff>
      <xdr:row>52</xdr:row>
      <xdr:rowOff>771207</xdr:rowOff>
    </xdr:to>
    <xdr:grpSp>
      <xdr:nvGrpSpPr>
        <xdr:cNvPr id="29" name="Группа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GrpSpPr/>
      </xdr:nvGrpSpPr>
      <xdr:grpSpPr>
        <a:xfrm>
          <a:off x="9540874" y="27006231"/>
          <a:ext cx="6292850" cy="752476"/>
          <a:chOff x="8288993" y="18528981"/>
          <a:chExt cx="5696882" cy="752476"/>
        </a:xfrm>
      </xdr:grpSpPr>
      <xdr:grpSp>
        <xdr:nvGrpSpPr>
          <xdr:cNvPr id="17" name="Группа 16">
            <a:extLst>
              <a:ext uri="{FF2B5EF4-FFF2-40B4-BE49-F238E27FC236}">
                <a16:creationId xmlns="" xmlns:a16="http://schemas.microsoft.com/office/drawing/2014/main" id="{00000000-0008-0000-0400-000011000000}"/>
              </a:ext>
            </a:extLst>
          </xdr:cNvPr>
          <xdr:cNvGrpSpPr/>
        </xdr:nvGrpSpPr>
        <xdr:grpSpPr>
          <a:xfrm>
            <a:off x="8288993" y="18528981"/>
            <a:ext cx="5696882" cy="752476"/>
            <a:chOff x="8288993" y="20513356"/>
            <a:chExt cx="5708674" cy="752476"/>
          </a:xfrm>
        </xdr:grpSpPr>
        <xdr:grpSp>
          <xdr:nvGrpSpPr>
            <xdr:cNvPr id="174" name="Группа 173">
              <a:extLst>
                <a:ext uri="{FF2B5EF4-FFF2-40B4-BE49-F238E27FC236}">
                  <a16:creationId xmlns="" xmlns:a16="http://schemas.microsoft.com/office/drawing/2014/main" id="{00000000-0008-0000-0400-0000AE000000}"/>
                </a:ext>
              </a:extLst>
            </xdr:cNvPr>
            <xdr:cNvGrpSpPr/>
          </xdr:nvGrpSpPr>
          <xdr:grpSpPr>
            <a:xfrm>
              <a:off x="8288993" y="20513356"/>
              <a:ext cx="5708674" cy="752476"/>
              <a:chOff x="8258791" y="15759473"/>
              <a:chExt cx="5711194" cy="752476"/>
            </a:xfrm>
          </xdr:grpSpPr>
          <xdr:pic>
            <xdr:nvPicPr>
              <xdr:cNvPr id="175" name="Рисунок 174">
                <a:extLst>
                  <a:ext uri="{FF2B5EF4-FFF2-40B4-BE49-F238E27FC236}">
                    <a16:creationId xmlns="" xmlns:a16="http://schemas.microsoft.com/office/drawing/2014/main" id="{00000000-0008-0000-0400-0000AF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258791" y="15893917"/>
                <a:ext cx="622666" cy="563594"/>
              </a:xfrm>
              <a:prstGeom prst="rect">
                <a:avLst/>
              </a:prstGeom>
            </xdr:spPr>
          </xdr:pic>
          <xdr:pic>
            <xdr:nvPicPr>
              <xdr:cNvPr id="176" name="Рисунок 175">
                <a:extLst>
                  <a:ext uri="{FF2B5EF4-FFF2-40B4-BE49-F238E27FC236}">
                    <a16:creationId xmlns="" xmlns:a16="http://schemas.microsoft.com/office/drawing/2014/main" id="{00000000-0008-0000-0400-0000B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08"/>
              <a:stretch/>
            </xdr:blipFill>
            <xdr:spPr>
              <a:xfrm>
                <a:off x="12243660" y="1588271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77" name="Рисунок 176">
                <a:extLst>
                  <a:ext uri="{FF2B5EF4-FFF2-40B4-BE49-F238E27FC236}">
                    <a16:creationId xmlns="" xmlns:a16="http://schemas.microsoft.com/office/drawing/2014/main" id="{00000000-0008-0000-0400-0000B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6628"/>
              <a:stretch/>
            </xdr:blipFill>
            <xdr:spPr>
              <a:xfrm>
                <a:off x="13348921" y="1588906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79" name="Рисунок 178">
                <a:extLst>
                  <a:ext uri="{FF2B5EF4-FFF2-40B4-BE49-F238E27FC236}">
                    <a16:creationId xmlns="" xmlns:a16="http://schemas.microsoft.com/office/drawing/2014/main" id="{00000000-0008-0000-0400-0000B3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816950" y="15884328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80" name="Рисунок 179">
                <a:extLst>
                  <a:ext uri="{FF2B5EF4-FFF2-40B4-BE49-F238E27FC236}">
                    <a16:creationId xmlns="" xmlns:a16="http://schemas.microsoft.com/office/drawing/2014/main" id="{00000000-0008-0000-0400-0000B4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1641705" y="15874803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197" name="Рисунок 196">
                <a:extLst>
                  <a:ext uri="{FF2B5EF4-FFF2-40B4-BE49-F238E27FC236}">
                    <a16:creationId xmlns="" xmlns:a16="http://schemas.microsoft.com/office/drawing/2014/main" id="{00000000-0008-0000-0400-0000C5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824634" y="15759473"/>
                <a:ext cx="614402" cy="752476"/>
              </a:xfrm>
              <a:prstGeom prst="rect">
                <a:avLst/>
              </a:prstGeom>
            </xdr:spPr>
          </xdr:pic>
          <xdr:pic>
            <xdr:nvPicPr>
              <xdr:cNvPr id="233" name="Рисунок 232">
                <a:extLst>
                  <a:ext uri="{FF2B5EF4-FFF2-40B4-BE49-F238E27FC236}">
                    <a16:creationId xmlns="" xmlns:a16="http://schemas.microsoft.com/office/drawing/2014/main" id="{00000000-0008-0000-0400-0000E9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443"/>
              <a:stretch/>
            </xdr:blipFill>
            <xdr:spPr>
              <a:xfrm>
                <a:off x="9402538" y="15920998"/>
                <a:ext cx="557732" cy="558052"/>
              </a:xfrm>
              <a:prstGeom prst="rect">
                <a:avLst/>
              </a:prstGeom>
            </xdr:spPr>
          </xdr:pic>
          <xdr:pic>
            <xdr:nvPicPr>
              <xdr:cNvPr id="237" name="Рисунок 236">
                <a:extLst>
                  <a:ext uri="{FF2B5EF4-FFF2-40B4-BE49-F238E27FC236}">
                    <a16:creationId xmlns="" xmlns:a16="http://schemas.microsoft.com/office/drawing/2014/main" id="{00000000-0008-0000-0400-0000E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" b="-4594"/>
              <a:stretch/>
            </xdr:blipFill>
            <xdr:spPr>
              <a:xfrm>
                <a:off x="10561547" y="15903068"/>
                <a:ext cx="586708" cy="553570"/>
              </a:xfrm>
              <a:prstGeom prst="rect">
                <a:avLst/>
              </a:prstGeom>
            </xdr:spPr>
          </xdr:pic>
        </xdr:grpSp>
        <xdr:pic>
          <xdr:nvPicPr>
            <xdr:cNvPr id="258" name="Рисунок 257">
              <a:extLst>
                <a:ext uri="{FF2B5EF4-FFF2-40B4-BE49-F238E27FC236}">
                  <a16:creationId xmlns="" xmlns:a16="http://schemas.microsoft.com/office/drawing/2014/main" id="{00000000-0008-0000-0400-000002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987" b="-1567"/>
            <a:stretch/>
          </xdr:blipFill>
          <xdr:spPr>
            <a:xfrm>
              <a:off x="10010775" y="20636485"/>
              <a:ext cx="598518" cy="566165"/>
            </a:xfrm>
            <a:prstGeom prst="rect">
              <a:avLst/>
            </a:prstGeom>
          </xdr:spPr>
        </xdr:pic>
      </xdr:grpSp>
      <xdr:pic>
        <xdr:nvPicPr>
          <xdr:cNvPr id="266" name="Рисунок 265">
            <a:extLst>
              <a:ext uri="{FF2B5EF4-FFF2-40B4-BE49-F238E27FC236}">
                <a16:creationId xmlns="" xmlns:a16="http://schemas.microsoft.com/office/drawing/2014/main" id="{00000000-0008-0000-0400-00000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56950" y="18665825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333374</xdr:colOff>
      <xdr:row>46</xdr:row>
      <xdr:rowOff>12700</xdr:rowOff>
    </xdr:from>
    <xdr:to>
      <xdr:col>17</xdr:col>
      <xdr:colOff>1048673</xdr:colOff>
      <xdr:row>46</xdr:row>
      <xdr:rowOff>765176</xdr:rowOff>
    </xdr:to>
    <xdr:grpSp>
      <xdr:nvGrpSpPr>
        <xdr:cNvPr id="27" name="Группа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GrpSpPr/>
      </xdr:nvGrpSpPr>
      <xdr:grpSpPr>
        <a:xfrm>
          <a:off x="9175749" y="22872700"/>
          <a:ext cx="6652549" cy="752476"/>
          <a:chOff x="7715249" y="16192500"/>
          <a:chExt cx="6246150" cy="752476"/>
        </a:xfrm>
      </xdr:grpSpPr>
      <xdr:grpSp>
        <xdr:nvGrpSpPr>
          <xdr:cNvPr id="24" name="Группа 23">
            <a:extLst>
              <a:ext uri="{FF2B5EF4-FFF2-40B4-BE49-F238E27FC236}">
                <a16:creationId xmlns="" xmlns:a16="http://schemas.microsoft.com/office/drawing/2014/main" id="{00000000-0008-0000-0400-000018000000}"/>
              </a:ext>
            </a:extLst>
          </xdr:cNvPr>
          <xdr:cNvGrpSpPr/>
        </xdr:nvGrpSpPr>
        <xdr:grpSpPr>
          <a:xfrm>
            <a:off x="7715249" y="16192500"/>
            <a:ext cx="6246150" cy="752476"/>
            <a:chOff x="7715249" y="18176875"/>
            <a:chExt cx="6246150" cy="752476"/>
          </a:xfrm>
        </xdr:grpSpPr>
        <xdr:grpSp>
          <xdr:nvGrpSpPr>
            <xdr:cNvPr id="202" name="Группа 201">
              <a:extLst>
                <a:ext uri="{FF2B5EF4-FFF2-40B4-BE49-F238E27FC236}">
                  <a16:creationId xmlns="" xmlns:a16="http://schemas.microsoft.com/office/drawing/2014/main" id="{00000000-0008-0000-0400-0000CA000000}"/>
                </a:ext>
              </a:extLst>
            </xdr:cNvPr>
            <xdr:cNvGrpSpPr/>
          </xdr:nvGrpSpPr>
          <xdr:grpSpPr>
            <a:xfrm>
              <a:off x="7715249" y="18176875"/>
              <a:ext cx="6246150" cy="752476"/>
              <a:chOff x="7753572" y="20500202"/>
              <a:chExt cx="6253620" cy="752476"/>
            </a:xfrm>
          </xdr:grpSpPr>
          <xdr:pic>
            <xdr:nvPicPr>
              <xdr:cNvPr id="203" name="Рисунок 202">
                <a:extLst>
                  <a:ext uri="{FF2B5EF4-FFF2-40B4-BE49-F238E27FC236}">
                    <a16:creationId xmlns="" xmlns:a16="http://schemas.microsoft.com/office/drawing/2014/main" id="{00000000-0008-0000-0400-0000CB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351"/>
              <a:stretch/>
            </xdr:blipFill>
            <xdr:spPr>
              <a:xfrm>
                <a:off x="10593880" y="20655964"/>
                <a:ext cx="562376" cy="557572"/>
              </a:xfrm>
              <a:prstGeom prst="rect">
                <a:avLst/>
              </a:prstGeom>
            </xdr:spPr>
          </xdr:pic>
          <xdr:pic>
            <xdr:nvPicPr>
              <xdr:cNvPr id="204" name="Рисунок 203">
                <a:extLst>
                  <a:ext uri="{FF2B5EF4-FFF2-40B4-BE49-F238E27FC236}">
                    <a16:creationId xmlns="" xmlns:a16="http://schemas.microsoft.com/office/drawing/2014/main" id="{00000000-0008-0000-0400-0000C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7753572" y="20634646"/>
                <a:ext cx="622666" cy="563594"/>
              </a:xfrm>
              <a:prstGeom prst="rect">
                <a:avLst/>
              </a:prstGeom>
            </xdr:spPr>
          </xdr:pic>
          <xdr:pic>
            <xdr:nvPicPr>
              <xdr:cNvPr id="206" name="Рисунок 205">
                <a:extLst>
                  <a:ext uri="{FF2B5EF4-FFF2-40B4-BE49-F238E27FC236}">
                    <a16:creationId xmlns="" xmlns:a16="http://schemas.microsoft.com/office/drawing/2014/main" id="{00000000-0008-0000-0400-0000CE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08"/>
              <a:stretch/>
            </xdr:blipFill>
            <xdr:spPr>
              <a:xfrm>
                <a:off x="12249103" y="20623440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07" name="Рисунок 206">
                <a:extLst>
                  <a:ext uri="{FF2B5EF4-FFF2-40B4-BE49-F238E27FC236}">
                    <a16:creationId xmlns="" xmlns:a16="http://schemas.microsoft.com/office/drawing/2014/main" id="{00000000-0008-0000-0400-0000CF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6628"/>
              <a:stretch/>
            </xdr:blipFill>
            <xdr:spPr>
              <a:xfrm>
                <a:off x="13386128" y="20613915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08" name="Рисунок 207">
                <a:extLst>
                  <a:ext uri="{FF2B5EF4-FFF2-40B4-BE49-F238E27FC236}">
                    <a16:creationId xmlns="" xmlns:a16="http://schemas.microsoft.com/office/drawing/2014/main" id="{00000000-0008-0000-0400-0000D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822393" y="20625057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09" name="Рисунок 208">
                <a:extLst>
                  <a:ext uri="{FF2B5EF4-FFF2-40B4-BE49-F238E27FC236}">
                    <a16:creationId xmlns="" xmlns:a16="http://schemas.microsoft.com/office/drawing/2014/main" id="{00000000-0008-0000-0400-0000D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1647148" y="20615532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221" name="Рисунок 220">
                <a:extLst>
                  <a:ext uri="{FF2B5EF4-FFF2-40B4-BE49-F238E27FC236}">
                    <a16:creationId xmlns="" xmlns:a16="http://schemas.microsoft.com/office/drawing/2014/main" id="{00000000-0008-0000-0400-0000D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319415" y="20500202"/>
                <a:ext cx="614402" cy="752476"/>
              </a:xfrm>
              <a:prstGeom prst="rect">
                <a:avLst/>
              </a:prstGeom>
            </xdr:spPr>
          </xdr:pic>
          <xdr:pic>
            <xdr:nvPicPr>
              <xdr:cNvPr id="226" name="Рисунок 225">
                <a:extLst>
                  <a:ext uri="{FF2B5EF4-FFF2-40B4-BE49-F238E27FC236}">
                    <a16:creationId xmlns="" xmlns:a16="http://schemas.microsoft.com/office/drawing/2014/main" id="{00000000-0008-0000-0400-0000E2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443"/>
              <a:stretch/>
            </xdr:blipFill>
            <xdr:spPr>
              <a:xfrm>
                <a:off x="9437715" y="20661727"/>
                <a:ext cx="557732" cy="558052"/>
              </a:xfrm>
              <a:prstGeom prst="rect">
                <a:avLst/>
              </a:prstGeom>
            </xdr:spPr>
          </xdr:pic>
          <xdr:pic>
            <xdr:nvPicPr>
              <xdr:cNvPr id="236" name="Рисунок 235">
                <a:extLst>
                  <a:ext uri="{FF2B5EF4-FFF2-40B4-BE49-F238E27FC236}">
                    <a16:creationId xmlns="" xmlns:a16="http://schemas.microsoft.com/office/drawing/2014/main" id="{00000000-0008-0000-0400-0000E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" b="-4594"/>
              <a:stretch/>
            </xdr:blipFill>
            <xdr:spPr>
              <a:xfrm>
                <a:off x="11123279" y="20643797"/>
                <a:ext cx="586708" cy="553570"/>
              </a:xfrm>
              <a:prstGeom prst="rect">
                <a:avLst/>
              </a:prstGeom>
            </xdr:spPr>
          </xdr:pic>
        </xdr:grpSp>
        <xdr:pic>
          <xdr:nvPicPr>
            <xdr:cNvPr id="257" name="Рисунок 256">
              <a:extLst>
                <a:ext uri="{FF2B5EF4-FFF2-40B4-BE49-F238E27FC236}">
                  <a16:creationId xmlns="" xmlns:a16="http://schemas.microsoft.com/office/drawing/2014/main" id="{00000000-0008-0000-0400-00000101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2987" b="-1567"/>
            <a:stretch/>
          </xdr:blipFill>
          <xdr:spPr>
            <a:xfrm>
              <a:off x="8842375" y="18319751"/>
              <a:ext cx="587375" cy="555624"/>
            </a:xfrm>
            <a:prstGeom prst="rect">
              <a:avLst/>
            </a:prstGeom>
          </xdr:spPr>
        </xdr:pic>
      </xdr:grpSp>
      <xdr:pic>
        <xdr:nvPicPr>
          <xdr:cNvPr id="267" name="Рисунок 266">
            <a:extLst>
              <a:ext uri="{FF2B5EF4-FFF2-40B4-BE49-F238E27FC236}">
                <a16:creationId xmlns="" xmlns:a16="http://schemas.microsoft.com/office/drawing/2014/main" id="{00000000-0008-0000-04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991725" y="16357600"/>
            <a:ext cx="539750" cy="539750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163512</xdr:colOff>
      <xdr:row>35</xdr:row>
      <xdr:rowOff>326233</xdr:rowOff>
    </xdr:from>
    <xdr:ext cx="1071843" cy="243079"/>
    <xdr:pic>
      <xdr:nvPicPr>
        <xdr:cNvPr id="296" name="Рисунок 295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87" y="13534233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15875</xdr:colOff>
      <xdr:row>36</xdr:row>
      <xdr:rowOff>111125</xdr:rowOff>
    </xdr:from>
    <xdr:to>
      <xdr:col>1</xdr:col>
      <xdr:colOff>1476375</xdr:colOff>
      <xdr:row>38</xdr:row>
      <xdr:rowOff>14795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13049250"/>
          <a:ext cx="1460500" cy="760920"/>
        </a:xfrm>
        <a:prstGeom prst="rect">
          <a:avLst/>
        </a:prstGeom>
      </xdr:spPr>
    </xdr:pic>
    <xdr:clientData/>
  </xdr:twoCellAnchor>
  <xdr:twoCellAnchor>
    <xdr:from>
      <xdr:col>13</xdr:col>
      <xdr:colOff>314325</xdr:colOff>
      <xdr:row>35</xdr:row>
      <xdr:rowOff>68232</xdr:rowOff>
    </xdr:from>
    <xdr:to>
      <xdr:col>17</xdr:col>
      <xdr:colOff>1038224</xdr:colOff>
      <xdr:row>35</xdr:row>
      <xdr:rowOff>641351</xdr:rowOff>
    </xdr:to>
    <xdr:grpSp>
      <xdr:nvGrpSpPr>
        <xdr:cNvPr id="44" name="Группа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GrpSpPr/>
      </xdr:nvGrpSpPr>
      <xdr:grpSpPr>
        <a:xfrm>
          <a:off x="12331700" y="16324232"/>
          <a:ext cx="3486149" cy="573119"/>
          <a:chOff x="10445750" y="15619382"/>
          <a:chExt cx="3486149" cy="573119"/>
        </a:xfrm>
      </xdr:grpSpPr>
      <xdr:pic>
        <xdr:nvPicPr>
          <xdr:cNvPr id="298" name="Рисунок 297">
            <a:extLst>
              <a:ext uri="{FF2B5EF4-FFF2-40B4-BE49-F238E27FC236}">
                <a16:creationId xmlns="" xmlns:a16="http://schemas.microsoft.com/office/drawing/2014/main" id="{00000000-0008-0000-0400-00002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10445750" y="15619382"/>
            <a:ext cx="619124" cy="563594"/>
          </a:xfrm>
          <a:prstGeom prst="rect">
            <a:avLst/>
          </a:prstGeom>
        </xdr:spPr>
      </xdr:pic>
      <xdr:pic>
        <xdr:nvPicPr>
          <xdr:cNvPr id="303" name="Рисунок 302">
            <a:extLst>
              <a:ext uri="{FF2B5EF4-FFF2-40B4-BE49-F238E27FC236}">
                <a16:creationId xmlns="" xmlns:a16="http://schemas.microsoft.com/office/drawing/2014/main" id="{00000000-0008-0000-0400-00002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63500" y="15628907"/>
            <a:ext cx="619124" cy="563594"/>
          </a:xfrm>
          <a:prstGeom prst="rect">
            <a:avLst/>
          </a:prstGeom>
        </xdr:spPr>
      </xdr:pic>
      <xdr:pic>
        <xdr:nvPicPr>
          <xdr:cNvPr id="304" name="Рисунок 303">
            <a:extLst>
              <a:ext uri="{FF2B5EF4-FFF2-40B4-BE49-F238E27FC236}">
                <a16:creationId xmlns="" xmlns:a16="http://schemas.microsoft.com/office/drawing/2014/main" id="{00000000-0008-0000-04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312775" y="15619382"/>
            <a:ext cx="619124" cy="563594"/>
          </a:xfrm>
          <a:prstGeom prst="rect">
            <a:avLst/>
          </a:prstGeom>
        </xdr:spPr>
      </xdr:pic>
      <xdr:pic>
        <xdr:nvPicPr>
          <xdr:cNvPr id="305" name="Рисунок 304">
            <a:extLst>
              <a:ext uri="{FF2B5EF4-FFF2-40B4-BE49-F238E27FC236}">
                <a16:creationId xmlns="" xmlns:a16="http://schemas.microsoft.com/office/drawing/2014/main" id="{00000000-0008-0000-0400-00003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176124" y="15621000"/>
            <a:ext cx="620322" cy="563594"/>
          </a:xfrm>
          <a:prstGeom prst="rect">
            <a:avLst/>
          </a:prstGeom>
        </xdr:spPr>
      </xdr:pic>
      <xdr:pic>
        <xdr:nvPicPr>
          <xdr:cNvPr id="306" name="Рисунок 305">
            <a:extLst>
              <a:ext uri="{FF2B5EF4-FFF2-40B4-BE49-F238E27FC236}">
                <a16:creationId xmlns="" xmlns:a16="http://schemas.microsoft.com/office/drawing/2014/main" id="{00000000-0008-0000-04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36375" y="15621000"/>
            <a:ext cx="571500" cy="558801"/>
          </a:xfrm>
          <a:prstGeom prst="rect">
            <a:avLst/>
          </a:prstGeom>
        </xdr:spPr>
      </xdr:pic>
      <xdr:pic>
        <xdr:nvPicPr>
          <xdr:cNvPr id="307" name="Рисунок 306">
            <a:extLst>
              <a:ext uri="{FF2B5EF4-FFF2-40B4-BE49-F238E27FC236}">
                <a16:creationId xmlns="" xmlns:a16="http://schemas.microsoft.com/office/drawing/2014/main" id="{00000000-0008-0000-0400-00003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49000" y="15621000"/>
            <a:ext cx="615721" cy="563594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200025</xdr:colOff>
      <xdr:row>4</xdr:row>
      <xdr:rowOff>47624</xdr:rowOff>
    </xdr:from>
    <xdr:to>
      <xdr:col>17</xdr:col>
      <xdr:colOff>1054099</xdr:colOff>
      <xdr:row>4</xdr:row>
      <xdr:rowOff>679449</xdr:rowOff>
    </xdr:to>
    <xdr:grpSp>
      <xdr:nvGrpSpPr>
        <xdr:cNvPr id="47" name="Группа 46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GrpSpPr/>
      </xdr:nvGrpSpPr>
      <xdr:grpSpPr>
        <a:xfrm>
          <a:off x="10725150" y="1936749"/>
          <a:ext cx="5108574" cy="631825"/>
          <a:chOff x="8810625" y="2206624"/>
          <a:chExt cx="5108574" cy="650875"/>
        </a:xfrm>
      </xdr:grpSpPr>
      <xdr:pic>
        <xdr:nvPicPr>
          <xdr:cNvPr id="115" name="Рисунок 114">
            <a:extLst>
              <a:ext uri="{FF2B5EF4-FFF2-40B4-BE49-F238E27FC236}">
                <a16:creationId xmlns="" xmlns:a16="http://schemas.microsoft.com/office/drawing/2014/main" id="{00000000-0008-0000-0400-00007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8810625" y="2236757"/>
            <a:ext cx="619124" cy="563594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="" xmlns:a16="http://schemas.microsoft.com/office/drawing/2014/main" id="{00000000-0008-0000-0400-00007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915525" y="2236757"/>
            <a:ext cx="619124" cy="563594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="" xmlns:a16="http://schemas.microsoft.com/office/drawing/2014/main" id="{00000000-0008-0000-0400-00007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96550" y="2236757"/>
            <a:ext cx="619124" cy="563594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="" xmlns:a16="http://schemas.microsoft.com/office/drawing/2014/main" id="{00000000-0008-0000-04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77575" y="2246282"/>
            <a:ext cx="619124" cy="563594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="" xmlns:a16="http://schemas.microsoft.com/office/drawing/2014/main" id="{00000000-0008-0000-0400-00007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47625" y="2246282"/>
            <a:ext cx="619124" cy="563594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="" xmlns:a16="http://schemas.microsoft.com/office/drawing/2014/main" id="{00000000-0008-0000-04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300075" y="2236757"/>
            <a:ext cx="619124" cy="563594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="" xmlns:a16="http://schemas.microsoft.com/office/drawing/2014/main" id="{00000000-0008-0000-04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30025" y="2247900"/>
            <a:ext cx="619124" cy="563594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="" xmlns:a16="http://schemas.microsoft.com/office/drawing/2014/main" id="{00000000-0008-0000-04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192000" y="2222500"/>
            <a:ext cx="619124" cy="563594"/>
          </a:xfrm>
          <a:prstGeom prst="rect">
            <a:avLst/>
          </a:prstGeom>
        </xdr:spPr>
      </xdr:pic>
      <xdr:pic>
        <xdr:nvPicPr>
          <xdr:cNvPr id="315" name="Рисунок 314">
            <a:extLst>
              <a:ext uri="{FF2B5EF4-FFF2-40B4-BE49-F238E27FC236}">
                <a16:creationId xmlns="" xmlns:a16="http://schemas.microsoft.com/office/drawing/2014/main" id="{00000000-0008-0000-0400-00003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 b="-7894"/>
          <a:stretch/>
        </xdr:blipFill>
        <xdr:spPr>
          <a:xfrm>
            <a:off x="9350374" y="2206624"/>
            <a:ext cx="570427" cy="65087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0</xdr:colOff>
      <xdr:row>12</xdr:row>
      <xdr:rowOff>111125</xdr:rowOff>
    </xdr:from>
    <xdr:to>
      <xdr:col>6</xdr:col>
      <xdr:colOff>158750</xdr:colOff>
      <xdr:row>12</xdr:row>
      <xdr:rowOff>555625</xdr:rowOff>
    </xdr:to>
    <xdr:sp macro="" textlink="">
      <xdr:nvSpPr>
        <xdr:cNvPr id="323" name="Скругленный прямоугольник 322">
          <a:extLst>
            <a:ext uri="{FF2B5EF4-FFF2-40B4-BE49-F238E27FC236}">
              <a16:creationId xmlns="" xmlns:a16="http://schemas.microsoft.com/office/drawing/2014/main" id="{00000000-0008-0000-0400-000043010000}"/>
            </a:ext>
          </a:extLst>
        </xdr:cNvPr>
        <xdr:cNvSpPr>
          <a:spLocks noChangeAspect="1"/>
        </xdr:cNvSpPr>
      </xdr:nvSpPr>
      <xdr:spPr>
        <a:xfrm>
          <a:off x="4048125" y="422275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3</xdr:col>
      <xdr:colOff>222250</xdr:colOff>
      <xdr:row>35</xdr:row>
      <xdr:rowOff>142875</xdr:rowOff>
    </xdr:from>
    <xdr:to>
      <xdr:col>5</xdr:col>
      <xdr:colOff>935831</xdr:colOff>
      <xdr:row>35</xdr:row>
      <xdr:rowOff>587375</xdr:rowOff>
    </xdr:to>
    <xdr:sp macro="" textlink="">
      <xdr:nvSpPr>
        <xdr:cNvPr id="324" name="Скругленный прямоугольник 323">
          <a:extLst>
            <a:ext uri="{FF2B5EF4-FFF2-40B4-BE49-F238E27FC236}">
              <a16:creationId xmlns="" xmlns:a16="http://schemas.microsoft.com/office/drawing/2014/main" id="{00000000-0008-0000-0400-000044010000}"/>
            </a:ext>
          </a:extLst>
        </xdr:cNvPr>
        <xdr:cNvSpPr>
          <a:spLocks noChangeAspect="1"/>
        </xdr:cNvSpPr>
      </xdr:nvSpPr>
      <xdr:spPr>
        <a:xfrm>
          <a:off x="4016375" y="14462125"/>
          <a:ext cx="1475581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 editAs="oneCell">
    <xdr:from>
      <xdr:col>3</xdr:col>
      <xdr:colOff>238125</xdr:colOff>
      <xdr:row>26</xdr:row>
      <xdr:rowOff>95250</xdr:rowOff>
    </xdr:from>
    <xdr:to>
      <xdr:col>6</xdr:col>
      <xdr:colOff>142875</xdr:colOff>
      <xdr:row>26</xdr:row>
      <xdr:rowOff>539750</xdr:rowOff>
    </xdr:to>
    <xdr:sp macro="" textlink="">
      <xdr:nvSpPr>
        <xdr:cNvPr id="326" name="Скругленный прямоугольник 325">
          <a:extLst>
            <a:ext uri="{FF2B5EF4-FFF2-40B4-BE49-F238E27FC236}">
              <a16:creationId xmlns="" xmlns:a16="http://schemas.microsoft.com/office/drawing/2014/main" id="{00000000-0008-0000-0400-000046010000}"/>
            </a:ext>
          </a:extLst>
        </xdr:cNvPr>
        <xdr:cNvSpPr>
          <a:spLocks noChangeAspect="1"/>
        </xdr:cNvSpPr>
      </xdr:nvSpPr>
      <xdr:spPr>
        <a:xfrm>
          <a:off x="4032250" y="104933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8</xdr:col>
      <xdr:colOff>635000</xdr:colOff>
      <xdr:row>2</xdr:row>
      <xdr:rowOff>0</xdr:rowOff>
    </xdr:from>
    <xdr:to>
      <xdr:col>8</xdr:col>
      <xdr:colOff>1000126</xdr:colOff>
      <xdr:row>2</xdr:row>
      <xdr:rowOff>408621</xdr:rowOff>
    </xdr:to>
    <xdr:pic>
      <xdr:nvPicPr>
        <xdr:cNvPr id="364" name="Рисунок 363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381875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698500</xdr:colOff>
      <xdr:row>0</xdr:row>
      <xdr:rowOff>174625</xdr:rowOff>
    </xdr:from>
    <xdr:to>
      <xdr:col>27</xdr:col>
      <xdr:colOff>651774</xdr:colOff>
      <xdr:row>0</xdr:row>
      <xdr:rowOff>549249</xdr:rowOff>
    </xdr:to>
    <xdr:sp macro="" textlink="">
      <xdr:nvSpPr>
        <xdr:cNvPr id="269" name="Прямоугольник 268">
          <a:hlinkClick xmlns:r="http://schemas.openxmlformats.org/officeDocument/2006/relationships" r:id="rId51"/>
        </xdr:cNvPr>
        <xdr:cNvSpPr/>
      </xdr:nvSpPr>
      <xdr:spPr>
        <a:xfrm>
          <a:off x="14684375" y="174625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22</xdr:col>
      <xdr:colOff>142875</xdr:colOff>
      <xdr:row>0</xdr:row>
      <xdr:rowOff>63500</xdr:rowOff>
    </xdr:from>
    <xdr:to>
      <xdr:col>22</xdr:col>
      <xdr:colOff>629855</xdr:colOff>
      <xdr:row>1</xdr:row>
      <xdr:rowOff>121825</xdr:rowOff>
    </xdr:to>
    <xdr:pic>
      <xdr:nvPicPr>
        <xdr:cNvPr id="276" name="Рисунок 275" descr="Youtube – Бесплатные иконки: социальные медиа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065265" y="126985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340477</xdr:colOff>
      <xdr:row>64</xdr:row>
      <xdr:rowOff>555624</xdr:rowOff>
    </xdr:from>
    <xdr:to>
      <xdr:col>1</xdr:col>
      <xdr:colOff>1174750</xdr:colOff>
      <xdr:row>66</xdr:row>
      <xdr:rowOff>554905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52" y="25590499"/>
          <a:ext cx="834273" cy="1412156"/>
        </a:xfrm>
        <a:prstGeom prst="rect">
          <a:avLst/>
        </a:prstGeom>
      </xdr:spPr>
    </xdr:pic>
    <xdr:clientData/>
  </xdr:twoCellAnchor>
  <xdr:oneCellAnchor>
    <xdr:from>
      <xdr:col>1</xdr:col>
      <xdr:colOff>212479</xdr:colOff>
      <xdr:row>64</xdr:row>
      <xdr:rowOff>222252</xdr:rowOff>
    </xdr:from>
    <xdr:ext cx="1071843" cy="243079"/>
    <xdr:pic>
      <xdr:nvPicPr>
        <xdr:cNvPr id="262" name="Рисунок 261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004" y="2327277"/>
          <a:ext cx="1071843" cy="243079"/>
        </a:xfrm>
        <a:prstGeom prst="rect">
          <a:avLst/>
        </a:prstGeom>
      </xdr:spPr>
    </xdr:pic>
    <xdr:clientData/>
  </xdr:oneCellAnchor>
  <xdr:twoCellAnchor>
    <xdr:from>
      <xdr:col>12</xdr:col>
      <xdr:colOff>390526</xdr:colOff>
      <xdr:row>64</xdr:row>
      <xdr:rowOff>9525</xdr:rowOff>
    </xdr:from>
    <xdr:to>
      <xdr:col>18</xdr:col>
      <xdr:colOff>1</xdr:colOff>
      <xdr:row>64</xdr:row>
      <xdr:rowOff>762001</xdr:rowOff>
    </xdr:to>
    <xdr:grpSp>
      <xdr:nvGrpSpPr>
        <xdr:cNvPr id="348" name="Группа 347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GrpSpPr/>
      </xdr:nvGrpSpPr>
      <xdr:grpSpPr>
        <a:xfrm>
          <a:off x="10915651" y="35379025"/>
          <a:ext cx="4927599" cy="752476"/>
          <a:chOff x="8892243" y="23227981"/>
          <a:chExt cx="5137174" cy="752476"/>
        </a:xfrm>
      </xdr:grpSpPr>
      <xdr:grpSp>
        <xdr:nvGrpSpPr>
          <xdr:cNvPr id="349" name="Группа 348">
            <a:extLst>
              <a:ext uri="{FF2B5EF4-FFF2-40B4-BE49-F238E27FC236}">
                <a16:creationId xmlns="" xmlns:a16="http://schemas.microsoft.com/office/drawing/2014/main" id="{00000000-0008-0000-0400-0000BF000000}"/>
              </a:ext>
            </a:extLst>
          </xdr:cNvPr>
          <xdr:cNvGrpSpPr/>
        </xdr:nvGrpSpPr>
        <xdr:grpSpPr>
          <a:xfrm>
            <a:off x="8892243" y="23227981"/>
            <a:ext cx="5137174" cy="752476"/>
            <a:chOff x="8862307" y="15759473"/>
            <a:chExt cx="5139442" cy="752476"/>
          </a:xfrm>
        </xdr:grpSpPr>
        <xdr:pic>
          <xdr:nvPicPr>
            <xdr:cNvPr id="351" name="Рисунок 350">
              <a:extLst>
                <a:ext uri="{FF2B5EF4-FFF2-40B4-BE49-F238E27FC236}">
                  <a16:creationId xmlns="" xmlns:a16="http://schemas.microsoft.com/office/drawing/2014/main" id="{00000000-0008-0000-0400-0000C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862307" y="15894321"/>
              <a:ext cx="622666" cy="563594"/>
            </a:xfrm>
            <a:prstGeom prst="rect">
              <a:avLst/>
            </a:prstGeom>
          </xdr:spPr>
        </xdr:pic>
        <xdr:pic>
          <xdr:nvPicPr>
            <xdr:cNvPr id="352" name="Рисунок 351">
              <a:extLst>
                <a:ext uri="{FF2B5EF4-FFF2-40B4-BE49-F238E27FC236}">
                  <a16:creationId xmlns="" xmlns:a16="http://schemas.microsoft.com/office/drawing/2014/main" id="{00000000-0008-0000-0400-0000C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708"/>
            <a:stretch/>
          </xdr:blipFill>
          <xdr:spPr>
            <a:xfrm>
              <a:off x="12243660" y="15894321"/>
              <a:ext cx="621064" cy="563594"/>
            </a:xfrm>
            <a:prstGeom prst="rect">
              <a:avLst/>
            </a:prstGeom>
          </xdr:spPr>
        </xdr:pic>
        <xdr:pic>
          <xdr:nvPicPr>
            <xdr:cNvPr id="355" name="Рисунок 354">
              <a:extLst>
                <a:ext uri="{FF2B5EF4-FFF2-40B4-BE49-F238E27FC236}">
                  <a16:creationId xmlns="" xmlns:a16="http://schemas.microsoft.com/office/drawing/2014/main" id="{00000000-0008-0000-0400-0000EF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6628"/>
            <a:stretch/>
          </xdr:blipFill>
          <xdr:spPr>
            <a:xfrm>
              <a:off x="13380685" y="15894321"/>
              <a:ext cx="621064" cy="563594"/>
            </a:xfrm>
            <a:prstGeom prst="rect">
              <a:avLst/>
            </a:prstGeom>
          </xdr:spPr>
        </xdr:pic>
        <xdr:pic>
          <xdr:nvPicPr>
            <xdr:cNvPr id="356" name="Рисунок 355">
              <a:extLst>
                <a:ext uri="{FF2B5EF4-FFF2-40B4-BE49-F238E27FC236}">
                  <a16:creationId xmlns="" xmlns:a16="http://schemas.microsoft.com/office/drawing/2014/main" id="{00000000-0008-0000-0400-0000F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816950" y="15894321"/>
              <a:ext cx="621064" cy="563594"/>
            </a:xfrm>
            <a:prstGeom prst="rect">
              <a:avLst/>
            </a:prstGeom>
          </xdr:spPr>
        </xdr:pic>
        <xdr:pic>
          <xdr:nvPicPr>
            <xdr:cNvPr id="357" name="Рисунок 356">
              <a:extLst>
                <a:ext uri="{FF2B5EF4-FFF2-40B4-BE49-F238E27FC236}">
                  <a16:creationId xmlns="" xmlns:a16="http://schemas.microsoft.com/office/drawing/2014/main" id="{00000000-0008-0000-0400-0000F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641705" y="15894321"/>
              <a:ext cx="621064" cy="563594"/>
            </a:xfrm>
            <a:prstGeom prst="rect">
              <a:avLst/>
            </a:prstGeom>
          </xdr:spPr>
        </xdr:pic>
        <xdr:pic>
          <xdr:nvPicPr>
            <xdr:cNvPr id="358" name="Рисунок 357">
              <a:extLst>
                <a:ext uri="{FF2B5EF4-FFF2-40B4-BE49-F238E27FC236}">
                  <a16:creationId xmlns="" xmlns:a16="http://schemas.microsoft.com/office/drawing/2014/main" id="{00000000-0008-0000-0400-0000F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428150" y="15759473"/>
              <a:ext cx="614402" cy="752476"/>
            </a:xfrm>
            <a:prstGeom prst="rect">
              <a:avLst/>
            </a:prstGeom>
          </xdr:spPr>
        </xdr:pic>
        <xdr:pic>
          <xdr:nvPicPr>
            <xdr:cNvPr id="359" name="Рисунок 358">
              <a:extLst>
                <a:ext uri="{FF2B5EF4-FFF2-40B4-BE49-F238E27FC236}">
                  <a16:creationId xmlns="" xmlns:a16="http://schemas.microsoft.com/office/drawing/2014/main" id="{00000000-0008-0000-0400-0000F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-5443"/>
            <a:stretch/>
          </xdr:blipFill>
          <xdr:spPr>
            <a:xfrm>
              <a:off x="10006054" y="15897092"/>
              <a:ext cx="557732" cy="558052"/>
            </a:xfrm>
            <a:prstGeom prst="rect">
              <a:avLst/>
            </a:prstGeom>
          </xdr:spPr>
        </xdr:pic>
        <xdr:pic>
          <xdr:nvPicPr>
            <xdr:cNvPr id="360" name="Рисунок 359">
              <a:extLst>
                <a:ext uri="{FF2B5EF4-FFF2-40B4-BE49-F238E27FC236}">
                  <a16:creationId xmlns="" xmlns:a16="http://schemas.microsoft.com/office/drawing/2014/main" id="{00000000-0008-0000-0400-0000F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1" b="-4594"/>
            <a:stretch/>
          </xdr:blipFill>
          <xdr:spPr>
            <a:xfrm>
              <a:off x="10561547" y="15899333"/>
              <a:ext cx="586708" cy="553570"/>
            </a:xfrm>
            <a:prstGeom prst="rect">
              <a:avLst/>
            </a:prstGeom>
          </xdr:spPr>
        </xdr:pic>
      </xdr:grpSp>
      <xdr:pic>
        <xdr:nvPicPr>
          <xdr:cNvPr id="350" name="Рисунок 349">
            <a:extLst>
              <a:ext uri="{FF2B5EF4-FFF2-40B4-BE49-F238E27FC236}">
                <a16:creationId xmlns="" xmlns:a16="http://schemas.microsoft.com/office/drawing/2014/main" id="{00000000-0008-0000-0400-00000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53775" y="23374751"/>
            <a:ext cx="539750" cy="53975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197602</xdr:colOff>
      <xdr:row>66</xdr:row>
      <xdr:rowOff>31749</xdr:rowOff>
    </xdr:from>
    <xdr:to>
      <xdr:col>1</xdr:col>
      <xdr:colOff>546852</xdr:colOff>
      <xdr:row>66</xdr:row>
      <xdr:rowOff>425349</xdr:rowOff>
    </xdr:to>
    <xdr:pic>
      <xdr:nvPicPr>
        <xdr:cNvPr id="361" name="Рисунок 360">
          <a:extLst>
            <a:ext uri="{FF2B5EF4-FFF2-40B4-BE49-F238E27FC236}">
              <a16:creationId xmlns=""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477" y="26479499"/>
          <a:ext cx="349250" cy="39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8</xdr:row>
      <xdr:rowOff>63500</xdr:rowOff>
    </xdr:from>
    <xdr:to>
      <xdr:col>1</xdr:col>
      <xdr:colOff>1278218</xdr:colOff>
      <xdr:row>8</xdr:row>
      <xdr:rowOff>306579</xdr:rowOff>
    </xdr:to>
    <xdr:pic>
      <xdr:nvPicPr>
        <xdr:cNvPr id="292" name="Рисунок 291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2112625"/>
          <a:ext cx="1071843" cy="243079"/>
        </a:xfrm>
        <a:prstGeom prst="rect">
          <a:avLst/>
        </a:prstGeom>
      </xdr:spPr>
    </xdr:pic>
    <xdr:clientData/>
  </xdr:twoCellAnchor>
  <xdr:twoCellAnchor editAs="oneCell">
    <xdr:from>
      <xdr:col>1</xdr:col>
      <xdr:colOff>424296</xdr:colOff>
      <xdr:row>8</xdr:row>
      <xdr:rowOff>349250</xdr:rowOff>
    </xdr:from>
    <xdr:to>
      <xdr:col>1</xdr:col>
      <xdr:colOff>1233921</xdr:colOff>
      <xdr:row>11</xdr:row>
      <xdr:rowOff>242527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4296" y="4333875"/>
          <a:ext cx="809625" cy="1433152"/>
        </a:xfrm>
        <a:prstGeom prst="rect">
          <a:avLst/>
        </a:prstGeom>
      </xdr:spPr>
    </xdr:pic>
    <xdr:clientData/>
  </xdr:twoCellAnchor>
  <xdr:twoCellAnchor>
    <xdr:from>
      <xdr:col>12</xdr:col>
      <xdr:colOff>172628</xdr:colOff>
      <xdr:row>8</xdr:row>
      <xdr:rowOff>49067</xdr:rowOff>
    </xdr:from>
    <xdr:to>
      <xdr:col>17</xdr:col>
      <xdr:colOff>1055278</xdr:colOff>
      <xdr:row>8</xdr:row>
      <xdr:rowOff>630093</xdr:rowOff>
    </xdr:to>
    <xdr:grpSp>
      <xdr:nvGrpSpPr>
        <xdr:cNvPr id="12" name="Группа 11"/>
        <xdr:cNvGrpSpPr/>
      </xdr:nvGrpSpPr>
      <xdr:grpSpPr>
        <a:xfrm>
          <a:off x="10697753" y="4033692"/>
          <a:ext cx="5137150" cy="581026"/>
          <a:chOff x="8978923" y="12077699"/>
          <a:chExt cx="5130800" cy="58102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28" name="Object 8" hidden="1">
                <a:extLst>
                  <a:ext uri="{63B3BB69-23CF-44E3-9099-C40C66FF867C}">
                    <a14:compatExt spid="_x0000_s5128"/>
                  </a:ext>
                </a:extLst>
              </xdr:cNvPr>
              <xdr:cNvSpPr/>
            </xdr:nvSpPr>
            <xdr:spPr>
              <a:xfrm>
                <a:off x="10096499" y="12077699"/>
                <a:ext cx="571501" cy="571501"/>
              </a:xfrm>
              <a:prstGeom prst="rect">
                <a:avLst/>
              </a:prstGeom>
            </xdr:spPr>
          </xdr:sp>
        </mc:Choice>
        <mc:Fallback/>
      </mc:AlternateContent>
      <xdr:grpSp>
        <xdr:nvGrpSpPr>
          <xdr:cNvPr id="277" name="Группа 276">
            <a:extLst>
              <a:ext uri="{FF2B5EF4-FFF2-40B4-BE49-F238E27FC236}">
                <a16:creationId xmlns="" xmlns:a16="http://schemas.microsoft.com/office/drawing/2014/main" id="{00000000-0008-0000-0400-000031000000}"/>
              </a:ext>
            </a:extLst>
          </xdr:cNvPr>
          <xdr:cNvGrpSpPr/>
        </xdr:nvGrpSpPr>
        <xdr:grpSpPr>
          <a:xfrm>
            <a:off x="8978923" y="12088166"/>
            <a:ext cx="5130800" cy="554418"/>
            <a:chOff x="8817086" y="7018308"/>
            <a:chExt cx="5137039" cy="574737"/>
          </a:xfrm>
        </xdr:grpSpPr>
        <xdr:grpSp>
          <xdr:nvGrpSpPr>
            <xdr:cNvPr id="279" name="Группа 278">
              <a:extLst>
                <a:ext uri="{FF2B5EF4-FFF2-40B4-BE49-F238E27FC236}">
                  <a16:creationId xmlns="" xmlns:a16="http://schemas.microsoft.com/office/drawing/2014/main" id="{00000000-0008-0000-0400-00000C000000}"/>
                </a:ext>
              </a:extLst>
            </xdr:cNvPr>
            <xdr:cNvGrpSpPr>
              <a:grpSpLocks noChangeAspect="1"/>
            </xdr:cNvGrpSpPr>
          </xdr:nvGrpSpPr>
          <xdr:grpSpPr>
            <a:xfrm>
              <a:off x="8817086" y="7018308"/>
              <a:ext cx="5137039" cy="574737"/>
              <a:chOff x="8928211" y="4478308"/>
              <a:chExt cx="5137039" cy="574737"/>
            </a:xfrm>
          </xdr:grpSpPr>
          <xdr:pic>
            <xdr:nvPicPr>
              <xdr:cNvPr id="283" name="Рисунок 282">
                <a:extLst>
                  <a:ext uri="{FF2B5EF4-FFF2-40B4-BE49-F238E27FC236}">
                    <a16:creationId xmlns="" xmlns:a16="http://schemas.microsoft.com/office/drawing/2014/main" id="{00000000-0008-0000-0400-0000B5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-3179"/>
              <a:stretch/>
            </xdr:blipFill>
            <xdr:spPr>
              <a:xfrm>
                <a:off x="8928211" y="4478308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86" name="Рисунок 285">
                <a:extLst>
                  <a:ext uri="{FF2B5EF4-FFF2-40B4-BE49-F238E27FC236}">
                    <a16:creationId xmlns="" xmlns:a16="http://schemas.microsoft.com/office/drawing/2014/main" id="{00000000-0008-0000-0400-0000B8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308539" y="4478308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87" name="Рисунок 286">
                <a:extLst>
                  <a:ext uri="{FF2B5EF4-FFF2-40B4-BE49-F238E27FC236}">
                    <a16:creationId xmlns="" xmlns:a16="http://schemas.microsoft.com/office/drawing/2014/main" id="{00000000-0008-0000-0400-0000B9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2888097" y="4487833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88" name="Рисунок 287">
                <a:extLst>
                  <a:ext uri="{FF2B5EF4-FFF2-40B4-BE49-F238E27FC236}">
                    <a16:creationId xmlns="" xmlns:a16="http://schemas.microsoft.com/office/drawing/2014/main" id="{00000000-0008-0000-0400-0000BA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6628"/>
              <a:stretch/>
            </xdr:blipFill>
            <xdr:spPr>
              <a:xfrm>
                <a:off x="13447689" y="4478308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89" name="Рисунок 288">
                <a:extLst>
                  <a:ext uri="{FF2B5EF4-FFF2-40B4-BE49-F238E27FC236}">
                    <a16:creationId xmlns="" xmlns:a16="http://schemas.microsoft.com/office/drawing/2014/main" id="{00000000-0008-0000-0400-0000BB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0562048" y="4478308"/>
                <a:ext cx="617561" cy="563594"/>
              </a:xfrm>
              <a:prstGeom prst="rect">
                <a:avLst/>
              </a:prstGeom>
            </xdr:spPr>
          </xdr:pic>
          <xdr:pic>
            <xdr:nvPicPr>
              <xdr:cNvPr id="290" name="Рисунок 289">
                <a:extLst>
                  <a:ext uri="{FF2B5EF4-FFF2-40B4-BE49-F238E27FC236}">
                    <a16:creationId xmlns="" xmlns:a16="http://schemas.microsoft.com/office/drawing/2014/main" id="{00000000-0008-0000-0400-0000B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1719480" y="4489451"/>
                <a:ext cx="617561" cy="563594"/>
              </a:xfrm>
              <a:prstGeom prst="rect">
                <a:avLst/>
              </a:prstGeom>
            </xdr:spPr>
          </xdr:pic>
        </xdr:grpSp>
        <xdr:pic>
          <xdr:nvPicPr>
            <xdr:cNvPr id="282" name="Рисунок 281">
              <a:extLst>
                <a:ext uri="{FF2B5EF4-FFF2-40B4-BE49-F238E27FC236}">
                  <a16:creationId xmlns="" xmlns:a16="http://schemas.microsoft.com/office/drawing/2014/main" id="{00000000-0008-0000-0400-00003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1064875" y="7032625"/>
              <a:ext cx="551284" cy="555625"/>
            </a:xfrm>
            <a:prstGeom prst="rect">
              <a:avLst/>
            </a:prstGeom>
          </xdr:spPr>
        </xdr:pic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27" name="Object 7" hidden="1">
                <a:extLst>
                  <a:ext uri="{63B3BB69-23CF-44E3-9099-C40C66FF867C}">
                    <a14:compatExt spid="_x0000_s5127"/>
                  </a:ext>
                </a:extLst>
              </xdr:cNvPr>
              <xdr:cNvSpPr/>
            </xdr:nvSpPr>
            <xdr:spPr>
              <a:xfrm>
                <a:off x="9553575" y="12087225"/>
                <a:ext cx="571500" cy="57150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oneCellAnchor>
    <xdr:from>
      <xdr:col>1</xdr:col>
      <xdr:colOff>148979</xdr:colOff>
      <xdr:row>86</xdr:row>
      <xdr:rowOff>285752</xdr:rowOff>
    </xdr:from>
    <xdr:ext cx="1071843" cy="243079"/>
    <xdr:pic>
      <xdr:nvPicPr>
        <xdr:cNvPr id="250" name="Рисунок 249">
          <a:extLst>
            <a:ext uri="{FF2B5EF4-FFF2-40B4-BE49-F238E27FC236}">
              <a16:creationId xmlns="" xmlns:a16="http://schemas.microsoft.com/office/drawing/2014/main" id="{00000000-0008-0000-04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97" y="36117070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87</xdr:row>
      <xdr:rowOff>17318</xdr:rowOff>
    </xdr:from>
    <xdr:to>
      <xdr:col>2</xdr:col>
      <xdr:colOff>18349</xdr:colOff>
      <xdr:row>90</xdr:row>
      <xdr:rowOff>88265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6679909"/>
          <a:ext cx="1526474" cy="1664220"/>
        </a:xfrm>
        <a:prstGeom prst="rect">
          <a:avLst/>
        </a:prstGeom>
      </xdr:spPr>
    </xdr:pic>
    <xdr:clientData/>
  </xdr:twoCellAnchor>
  <xdr:oneCellAnchor>
    <xdr:from>
      <xdr:col>1</xdr:col>
      <xdr:colOff>275979</xdr:colOff>
      <xdr:row>39</xdr:row>
      <xdr:rowOff>95252</xdr:rowOff>
    </xdr:from>
    <xdr:ext cx="1071843" cy="243079"/>
    <xdr:pic>
      <xdr:nvPicPr>
        <xdr:cNvPr id="285" name="Рисунок 284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854" y="14890752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1047750</xdr:colOff>
      <xdr:row>39</xdr:row>
      <xdr:rowOff>142875</xdr:rowOff>
    </xdr:from>
    <xdr:to>
      <xdr:col>2</xdr:col>
      <xdr:colOff>1682750</xdr:colOff>
      <xdr:row>39</xdr:row>
      <xdr:rowOff>730250</xdr:rowOff>
    </xdr:to>
    <xdr:grpSp>
      <xdr:nvGrpSpPr>
        <xdr:cNvPr id="321" name="Группа 320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555875" y="18192750"/>
          <a:ext cx="635000" cy="587375"/>
          <a:chOff x="6302375" y="2206625"/>
          <a:chExt cx="635000" cy="635000"/>
        </a:xfrm>
      </xdr:grpSpPr>
      <xdr:sp macro="" textlink="">
        <xdr:nvSpPr>
          <xdr:cNvPr id="322" name="Овал 321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28" name="TextBox 327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460376</xdr:colOff>
      <xdr:row>39</xdr:row>
      <xdr:rowOff>444500</xdr:rowOff>
    </xdr:from>
    <xdr:to>
      <xdr:col>1</xdr:col>
      <xdr:colOff>1365458</xdr:colOff>
      <xdr:row>41</xdr:row>
      <xdr:rowOff>406399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14335125"/>
          <a:ext cx="905082" cy="1390649"/>
        </a:xfrm>
        <a:prstGeom prst="rect">
          <a:avLst/>
        </a:prstGeom>
      </xdr:spPr>
    </xdr:pic>
    <xdr:clientData/>
  </xdr:twoCellAnchor>
  <xdr:twoCellAnchor>
    <xdr:from>
      <xdr:col>13</xdr:col>
      <xdr:colOff>290657</xdr:colOff>
      <xdr:row>39</xdr:row>
      <xdr:rowOff>77210</xdr:rowOff>
    </xdr:from>
    <xdr:to>
      <xdr:col>17</xdr:col>
      <xdr:colOff>1008206</xdr:colOff>
      <xdr:row>39</xdr:row>
      <xdr:rowOff>693159</xdr:rowOff>
    </xdr:to>
    <xdr:grpSp>
      <xdr:nvGrpSpPr>
        <xdr:cNvPr id="45" name="Группа 44"/>
        <xdr:cNvGrpSpPr/>
      </xdr:nvGrpSpPr>
      <xdr:grpSpPr>
        <a:xfrm>
          <a:off x="12308032" y="18127085"/>
          <a:ext cx="3479799" cy="615949"/>
          <a:chOff x="13645000" y="14011997"/>
          <a:chExt cx="3479798" cy="61594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0" name="Object 20" hidden="1">
                <a:extLst>
                  <a:ext uri="{63B3BB69-23CF-44E3-9099-C40C66FF867C}">
                    <a14:compatExt spid="_x0000_s5140"/>
                  </a:ext>
                </a:extLst>
              </xdr:cNvPr>
              <xdr:cNvSpPr/>
            </xdr:nvSpPr>
            <xdr:spPr>
              <a:xfrm>
                <a:off x="15340734" y="14012185"/>
                <a:ext cx="622300" cy="615572"/>
              </a:xfrm>
              <a:prstGeom prst="rect">
                <a:avLst/>
              </a:prstGeom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2" name="Object 22" hidden="1">
                <a:extLst>
                  <a:ext uri="{63B3BB69-23CF-44E3-9099-C40C66FF867C}">
                    <a14:compatExt spid="_x0000_s5142"/>
                  </a:ext>
                </a:extLst>
              </xdr:cNvPr>
              <xdr:cNvSpPr/>
            </xdr:nvSpPr>
            <xdr:spPr>
              <a:xfrm>
                <a:off x="14212166" y="14029459"/>
                <a:ext cx="587375" cy="581025"/>
              </a:xfrm>
              <a:prstGeom prst="rect">
                <a:avLst/>
              </a:prstGeom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3" name="Object 23" hidden="1">
                <a:extLst>
                  <a:ext uri="{63B3BB69-23CF-44E3-9099-C40C66FF867C}">
                    <a14:compatExt spid="_x0000_s5143"/>
                  </a:ext>
                </a:extLst>
              </xdr:cNvPr>
              <xdr:cNvSpPr/>
            </xdr:nvSpPr>
            <xdr:spPr>
              <a:xfrm>
                <a:off x="13645000" y="14029459"/>
                <a:ext cx="587375" cy="581025"/>
              </a:xfrm>
              <a:prstGeom prst="rect">
                <a:avLst/>
              </a:prstGeom>
            </xdr:spPr>
          </xdr:sp>
        </mc:Choice>
        <mc:Fallback/>
      </mc:AlternateContent>
      <xdr:pic>
        <xdr:nvPicPr>
          <xdr:cNvPr id="42" name="Рисунок 41"/>
          <xdr:cNvPicPr>
            <a:picLocks noChangeAspect="1"/>
          </xdr:cNvPicPr>
        </xdr:nvPicPr>
        <xdr:blipFill rotWithShape="1">
          <a:blip xmlns:r="http://schemas.openxmlformats.org/officeDocument/2006/relationships" r:embed="rId5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061"/>
          <a:stretch/>
        </xdr:blipFill>
        <xdr:spPr>
          <a:xfrm>
            <a:off x="15952933" y="14042159"/>
            <a:ext cx="564588" cy="555625"/>
          </a:xfrm>
          <a:prstGeom prst="rect">
            <a:avLst/>
          </a:prstGeom>
        </xdr:spPr>
      </xdr:pic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1" name="Object 21" hidden="1">
                <a:extLst>
                  <a:ext uri="{63B3BB69-23CF-44E3-9099-C40C66FF867C}">
                    <a14:compatExt spid="_x0000_s5141"/>
                  </a:ext>
                </a:extLst>
              </xdr:cNvPr>
              <xdr:cNvSpPr/>
            </xdr:nvSpPr>
            <xdr:spPr>
              <a:xfrm>
                <a:off x="16508849" y="14011997"/>
                <a:ext cx="615949" cy="615949"/>
              </a:xfrm>
              <a:prstGeom prst="rect">
                <a:avLst/>
              </a:prstGeom>
            </xdr:spPr>
          </xdr:sp>
        </mc:Choice>
        <mc:Fallback/>
      </mc:AlternateContent>
      <xdr:pic>
        <xdr:nvPicPr>
          <xdr:cNvPr id="334" name="Рисунок 333">
            <a:extLst>
              <a:ext uri="{FF2B5EF4-FFF2-40B4-BE49-F238E27FC236}">
                <a16:creationId xmlns="" xmlns:a16="http://schemas.microsoft.com/office/drawing/2014/main" id="{00000000-0008-0000-0400-00003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759421" y="14042659"/>
            <a:ext cx="603250" cy="55462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163512</xdr:colOff>
      <xdr:row>30</xdr:row>
      <xdr:rowOff>326233</xdr:rowOff>
    </xdr:from>
    <xdr:ext cx="1071843" cy="243079"/>
    <xdr:pic>
      <xdr:nvPicPr>
        <xdr:cNvPr id="261" name="Рисунок 260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2" y="11835608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30</xdr:row>
      <xdr:rowOff>603250</xdr:rowOff>
    </xdr:from>
    <xdr:to>
      <xdr:col>1</xdr:col>
      <xdr:colOff>1428750</xdr:colOff>
      <xdr:row>34</xdr:row>
      <xdr:rowOff>86201</xdr:rowOff>
    </xdr:to>
    <xdr:pic>
      <xdr:nvPicPr>
        <xdr:cNvPr id="339" name="Рисунок 338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04500"/>
          <a:ext cx="1428750" cy="1276826"/>
        </a:xfrm>
        <a:prstGeom prst="rect">
          <a:avLst/>
        </a:prstGeom>
      </xdr:spPr>
    </xdr:pic>
    <xdr:clientData/>
  </xdr:twoCellAnchor>
  <xdr:twoCellAnchor>
    <xdr:from>
      <xdr:col>12</xdr:col>
      <xdr:colOff>1050925</xdr:colOff>
      <xdr:row>30</xdr:row>
      <xdr:rowOff>41275</xdr:rowOff>
    </xdr:from>
    <xdr:to>
      <xdr:col>17</xdr:col>
      <xdr:colOff>1050925</xdr:colOff>
      <xdr:row>31</xdr:row>
      <xdr:rowOff>9526</xdr:rowOff>
    </xdr:to>
    <xdr:grpSp>
      <xdr:nvGrpSpPr>
        <xdr:cNvPr id="340" name="Группа 339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GrpSpPr/>
      </xdr:nvGrpSpPr>
      <xdr:grpSpPr>
        <a:xfrm>
          <a:off x="11576050" y="14217650"/>
          <a:ext cx="4254500" cy="619126"/>
          <a:chOff x="9439275" y="13265149"/>
          <a:chExt cx="4581524" cy="657226"/>
        </a:xfrm>
      </xdr:grpSpPr>
      <xdr:pic>
        <xdr:nvPicPr>
          <xdr:cNvPr id="341" name="Рисунок 340">
            <a:extLst>
              <a:ext uri="{FF2B5EF4-FFF2-40B4-BE49-F238E27FC236}">
                <a16:creationId xmlns="" xmlns:a16="http://schemas.microsoft.com/office/drawing/2014/main" id="{00000000-0008-0000-0400-00003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9439275" y="13311157"/>
            <a:ext cx="619124" cy="563594"/>
          </a:xfrm>
          <a:prstGeom prst="rect">
            <a:avLst/>
          </a:prstGeom>
        </xdr:spPr>
      </xdr:pic>
      <xdr:pic>
        <xdr:nvPicPr>
          <xdr:cNvPr id="342" name="Рисунок 341">
            <a:extLst>
              <a:ext uri="{FF2B5EF4-FFF2-40B4-BE49-F238E27FC236}">
                <a16:creationId xmlns="" xmlns:a16="http://schemas.microsoft.com/office/drawing/2014/main" id="{00000000-0008-0000-0400-00003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68275" y="13320682"/>
            <a:ext cx="619124" cy="563594"/>
          </a:xfrm>
          <a:prstGeom prst="rect">
            <a:avLst/>
          </a:prstGeom>
        </xdr:spPr>
      </xdr:pic>
      <xdr:pic>
        <xdr:nvPicPr>
          <xdr:cNvPr id="343" name="Рисунок 342">
            <a:extLst>
              <a:ext uri="{FF2B5EF4-FFF2-40B4-BE49-F238E27FC236}">
                <a16:creationId xmlns="" xmlns:a16="http://schemas.microsoft.com/office/drawing/2014/main" id="{00000000-0008-0000-0400-00003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401675" y="13311157"/>
            <a:ext cx="619124" cy="563594"/>
          </a:xfrm>
          <a:prstGeom prst="rect">
            <a:avLst/>
          </a:prstGeom>
        </xdr:spPr>
      </xdr:pic>
      <xdr:pic>
        <xdr:nvPicPr>
          <xdr:cNvPr id="344" name="Рисунок 343">
            <a:extLst>
              <a:ext uri="{FF2B5EF4-FFF2-40B4-BE49-F238E27FC236}">
                <a16:creationId xmlns="" xmlns:a16="http://schemas.microsoft.com/office/drawing/2014/main" id="{00000000-0008-0000-0400-00003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65024" y="13312775"/>
            <a:ext cx="620322" cy="563594"/>
          </a:xfrm>
          <a:prstGeom prst="rect">
            <a:avLst/>
          </a:prstGeom>
        </xdr:spPr>
      </xdr:pic>
      <xdr:pic>
        <xdr:nvPicPr>
          <xdr:cNvPr id="345" name="Рисунок 344">
            <a:extLst>
              <a:ext uri="{FF2B5EF4-FFF2-40B4-BE49-F238E27FC236}">
                <a16:creationId xmlns="" xmlns:a16="http://schemas.microsoft.com/office/drawing/2014/main" id="{00000000-0008-0000-0400-00003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725275" y="13312775"/>
            <a:ext cx="571500" cy="558801"/>
          </a:xfrm>
          <a:prstGeom prst="rect">
            <a:avLst/>
          </a:prstGeom>
        </xdr:spPr>
      </xdr:pic>
      <xdr:pic>
        <xdr:nvPicPr>
          <xdr:cNvPr id="346" name="Рисунок 345">
            <a:extLst>
              <a:ext uri="{FF2B5EF4-FFF2-40B4-BE49-F238E27FC236}">
                <a16:creationId xmlns="" xmlns:a16="http://schemas.microsoft.com/office/drawing/2014/main" id="{00000000-0008-0000-0400-00003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37900" y="13312775"/>
            <a:ext cx="615721" cy="563594"/>
          </a:xfrm>
          <a:prstGeom prst="rect">
            <a:avLst/>
          </a:prstGeom>
        </xdr:spPr>
      </xdr:pic>
      <xdr:pic>
        <xdr:nvPicPr>
          <xdr:cNvPr id="347" name="Рисунок 346">
            <a:extLst>
              <a:ext uri="{FF2B5EF4-FFF2-40B4-BE49-F238E27FC236}">
                <a16:creationId xmlns="" xmlns:a16="http://schemas.microsoft.com/office/drawing/2014/main" id="{00000000-0008-0000-04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5263"/>
          <a:stretch/>
        </xdr:blipFill>
        <xdr:spPr>
          <a:xfrm>
            <a:off x="10001249" y="13287375"/>
            <a:ext cx="570427" cy="635000"/>
          </a:xfrm>
          <a:prstGeom prst="rect">
            <a:avLst/>
          </a:prstGeom>
        </xdr:spPr>
      </xdr:pic>
      <xdr:pic>
        <xdr:nvPicPr>
          <xdr:cNvPr id="362" name="Рисунок 361">
            <a:extLst>
              <a:ext uri="{FF2B5EF4-FFF2-40B4-BE49-F238E27FC236}">
                <a16:creationId xmlns="" xmlns:a16="http://schemas.microsoft.com/office/drawing/2014/main" id="{00000000-0008-0000-0400-00003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3684"/>
          <a:stretch/>
        </xdr:blipFill>
        <xdr:spPr>
          <a:xfrm>
            <a:off x="10598150" y="13265149"/>
            <a:ext cx="561975" cy="62547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228354</xdr:colOff>
      <xdr:row>43</xdr:row>
      <xdr:rowOff>174627</xdr:rowOff>
    </xdr:from>
    <xdr:ext cx="1071843" cy="243079"/>
    <xdr:pic>
      <xdr:nvPicPr>
        <xdr:cNvPr id="284" name="Рисунок 283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33178752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212479</xdr:colOff>
      <xdr:row>55</xdr:row>
      <xdr:rowOff>190502</xdr:rowOff>
    </xdr:from>
    <xdr:ext cx="1071843" cy="243079"/>
    <xdr:pic>
      <xdr:nvPicPr>
        <xdr:cNvPr id="387" name="Рисунок 386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9" y="35290127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212479</xdr:colOff>
      <xdr:row>61</xdr:row>
      <xdr:rowOff>174627</xdr:rowOff>
    </xdr:from>
    <xdr:ext cx="1071843" cy="243079"/>
    <xdr:pic>
      <xdr:nvPicPr>
        <xdr:cNvPr id="388" name="Рисунок 387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9" y="37369752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111125</xdr:colOff>
      <xdr:row>70</xdr:row>
      <xdr:rowOff>238125</xdr:rowOff>
    </xdr:from>
    <xdr:to>
      <xdr:col>1</xdr:col>
      <xdr:colOff>1377495</xdr:colOff>
      <xdr:row>70</xdr:row>
      <xdr:rowOff>368847</xdr:rowOff>
    </xdr:to>
    <xdr:pic>
      <xdr:nvPicPr>
        <xdr:cNvPr id="391" name="Рисунок 390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39528750"/>
          <a:ext cx="1266370" cy="130722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73</xdr:row>
      <xdr:rowOff>222250</xdr:rowOff>
    </xdr:from>
    <xdr:to>
      <xdr:col>1</xdr:col>
      <xdr:colOff>1393370</xdr:colOff>
      <xdr:row>73</xdr:row>
      <xdr:rowOff>352972</xdr:rowOff>
    </xdr:to>
    <xdr:pic>
      <xdr:nvPicPr>
        <xdr:cNvPr id="392" name="Рисунок 391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1608375"/>
          <a:ext cx="1266370" cy="130722"/>
        </a:xfrm>
        <a:prstGeom prst="rect">
          <a:avLst/>
        </a:prstGeom>
      </xdr:spPr>
    </xdr:pic>
    <xdr:clientData/>
  </xdr:twoCellAnchor>
  <xdr:twoCellAnchor>
    <xdr:from>
      <xdr:col>2</xdr:col>
      <xdr:colOff>1524000</xdr:colOff>
      <xdr:row>43</xdr:row>
      <xdr:rowOff>111125</xdr:rowOff>
    </xdr:from>
    <xdr:to>
      <xdr:col>2</xdr:col>
      <xdr:colOff>2159000</xdr:colOff>
      <xdr:row>43</xdr:row>
      <xdr:rowOff>742950</xdr:rowOff>
    </xdr:to>
    <xdr:grpSp>
      <xdr:nvGrpSpPr>
        <xdr:cNvPr id="393" name="Группа 392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032125" y="20875625"/>
          <a:ext cx="635000" cy="631825"/>
          <a:chOff x="6302375" y="2206625"/>
          <a:chExt cx="635000" cy="635000"/>
        </a:xfrm>
      </xdr:grpSpPr>
      <xdr:sp macro="" textlink="">
        <xdr:nvSpPr>
          <xdr:cNvPr id="394" name="Овал 393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95" name="TextBox 394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1206500</xdr:colOff>
      <xdr:row>55</xdr:row>
      <xdr:rowOff>111125</xdr:rowOff>
    </xdr:from>
    <xdr:to>
      <xdr:col>2</xdr:col>
      <xdr:colOff>1841500</xdr:colOff>
      <xdr:row>55</xdr:row>
      <xdr:rowOff>742950</xdr:rowOff>
    </xdr:to>
    <xdr:grpSp>
      <xdr:nvGrpSpPr>
        <xdr:cNvPr id="396" name="Группа 395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714625" y="29194125"/>
          <a:ext cx="635000" cy="631825"/>
          <a:chOff x="6302375" y="2206625"/>
          <a:chExt cx="635000" cy="635000"/>
        </a:xfrm>
      </xdr:grpSpPr>
      <xdr:sp macro="" textlink="">
        <xdr:nvSpPr>
          <xdr:cNvPr id="397" name="Овал 396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98" name="TextBox 397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1079500</xdr:colOff>
      <xdr:row>61</xdr:row>
      <xdr:rowOff>111125</xdr:rowOff>
    </xdr:from>
    <xdr:to>
      <xdr:col>2</xdr:col>
      <xdr:colOff>1714500</xdr:colOff>
      <xdr:row>61</xdr:row>
      <xdr:rowOff>742950</xdr:rowOff>
    </xdr:to>
    <xdr:grpSp>
      <xdr:nvGrpSpPr>
        <xdr:cNvPr id="399" name="Группа 398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587625" y="33385125"/>
          <a:ext cx="635000" cy="631825"/>
          <a:chOff x="6302375" y="2206625"/>
          <a:chExt cx="635000" cy="635000"/>
        </a:xfrm>
      </xdr:grpSpPr>
      <xdr:sp macro="" textlink="">
        <xdr:nvSpPr>
          <xdr:cNvPr id="400" name="Овал 399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01" name="TextBox 400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1158875</xdr:colOff>
      <xdr:row>70</xdr:row>
      <xdr:rowOff>142875</xdr:rowOff>
    </xdr:from>
    <xdr:to>
      <xdr:col>2</xdr:col>
      <xdr:colOff>1793875</xdr:colOff>
      <xdr:row>70</xdr:row>
      <xdr:rowOff>774700</xdr:rowOff>
    </xdr:to>
    <xdr:grpSp>
      <xdr:nvGrpSpPr>
        <xdr:cNvPr id="402" name="Группа 401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667000" y="39782750"/>
          <a:ext cx="635000" cy="631825"/>
          <a:chOff x="6302375" y="2206625"/>
          <a:chExt cx="635000" cy="635000"/>
        </a:xfrm>
      </xdr:grpSpPr>
      <xdr:sp macro="" textlink="">
        <xdr:nvSpPr>
          <xdr:cNvPr id="403" name="Овал 402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04" name="TextBox 403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1111250</xdr:colOff>
      <xdr:row>73</xdr:row>
      <xdr:rowOff>142875</xdr:rowOff>
    </xdr:from>
    <xdr:to>
      <xdr:col>2</xdr:col>
      <xdr:colOff>1746250</xdr:colOff>
      <xdr:row>73</xdr:row>
      <xdr:rowOff>774700</xdr:rowOff>
    </xdr:to>
    <xdr:grpSp>
      <xdr:nvGrpSpPr>
        <xdr:cNvPr id="405" name="Группа 404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619375" y="41878250"/>
          <a:ext cx="635000" cy="631825"/>
          <a:chOff x="6302375" y="2206625"/>
          <a:chExt cx="635000" cy="635000"/>
        </a:xfrm>
      </xdr:grpSpPr>
      <xdr:sp macro="" textlink="">
        <xdr:nvSpPr>
          <xdr:cNvPr id="406" name="Овал 405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07" name="TextBox 406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254000</xdr:colOff>
      <xdr:row>70</xdr:row>
      <xdr:rowOff>777874</xdr:rowOff>
    </xdr:from>
    <xdr:to>
      <xdr:col>1</xdr:col>
      <xdr:colOff>1199885</xdr:colOff>
      <xdr:row>72</xdr:row>
      <xdr:rowOff>238124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40068499"/>
          <a:ext cx="945885" cy="873125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73</xdr:row>
      <xdr:rowOff>464431</xdr:rowOff>
    </xdr:from>
    <xdr:to>
      <xdr:col>1</xdr:col>
      <xdr:colOff>1111251</xdr:colOff>
      <xdr:row>75</xdr:row>
      <xdr:rowOff>476250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2750" y="41850556"/>
          <a:ext cx="698501" cy="1424694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55</xdr:row>
      <xdr:rowOff>492125</xdr:rowOff>
    </xdr:from>
    <xdr:to>
      <xdr:col>1</xdr:col>
      <xdr:colOff>1133599</xdr:colOff>
      <xdr:row>57</xdr:row>
      <xdr:rowOff>428625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0375" y="29305250"/>
          <a:ext cx="673224" cy="1349375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61</xdr:row>
      <xdr:rowOff>698499</xdr:rowOff>
    </xdr:from>
    <xdr:to>
      <xdr:col>1</xdr:col>
      <xdr:colOff>1339785</xdr:colOff>
      <xdr:row>63</xdr:row>
      <xdr:rowOff>190499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2750" y="37893624"/>
          <a:ext cx="92703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75</xdr:row>
      <xdr:rowOff>190500</xdr:rowOff>
    </xdr:from>
    <xdr:to>
      <xdr:col>1</xdr:col>
      <xdr:colOff>446571</xdr:colOff>
      <xdr:row>75</xdr:row>
      <xdr:rowOff>508000</xdr:rowOff>
    </xdr:to>
    <xdr:pic>
      <xdr:nvPicPr>
        <xdr:cNvPr id="335" name="Рисунок 334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" y="42989500"/>
          <a:ext cx="303696" cy="317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317501</xdr:colOff>
      <xdr:row>43</xdr:row>
      <xdr:rowOff>610185</xdr:rowOff>
    </xdr:from>
    <xdr:to>
      <xdr:col>1</xdr:col>
      <xdr:colOff>1174751</xdr:colOff>
      <xdr:row>45</xdr:row>
      <xdr:rowOff>460374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1" y="21263560"/>
          <a:ext cx="857250" cy="1263064"/>
        </a:xfrm>
        <a:prstGeom prst="rect">
          <a:avLst/>
        </a:prstGeom>
      </xdr:spPr>
    </xdr:pic>
    <xdr:clientData/>
  </xdr:twoCellAnchor>
  <xdr:twoCellAnchor>
    <xdr:from>
      <xdr:col>12</xdr:col>
      <xdr:colOff>138001</xdr:colOff>
      <xdr:row>43</xdr:row>
      <xdr:rowOff>26176</xdr:rowOff>
    </xdr:from>
    <xdr:to>
      <xdr:col>17</xdr:col>
      <xdr:colOff>1023871</xdr:colOff>
      <xdr:row>43</xdr:row>
      <xdr:rowOff>703234</xdr:rowOff>
    </xdr:to>
    <xdr:grpSp>
      <xdr:nvGrpSpPr>
        <xdr:cNvPr id="100" name="Группа 99"/>
        <xdr:cNvGrpSpPr/>
      </xdr:nvGrpSpPr>
      <xdr:grpSpPr>
        <a:xfrm>
          <a:off x="10663126" y="20790676"/>
          <a:ext cx="5140370" cy="677058"/>
          <a:chOff x="7405576" y="20666851"/>
          <a:chExt cx="5134020" cy="677058"/>
        </a:xfrm>
      </xdr:grpSpPr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7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91976" y="20788238"/>
            <a:ext cx="547620" cy="547620"/>
          </a:xfrm>
          <a:prstGeom prst="rect">
            <a:avLst/>
          </a:prstGeom>
        </xdr:spPr>
      </xdr:pic>
      <xdr:pic>
        <xdr:nvPicPr>
          <xdr:cNvPr id="50" name="Рисунок 49"/>
          <xdr:cNvPicPr>
            <a:picLocks noChangeAspect="1"/>
          </xdr:cNvPicPr>
        </xdr:nvPicPr>
        <xdr:blipFill>
          <a:blip xmlns:r="http://schemas.openxmlformats.org/officeDocument/2006/relationships" r:embed="rId7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18001" y="20666851"/>
            <a:ext cx="562556" cy="677058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>
          <a:blip xmlns:r="http://schemas.openxmlformats.org/officeDocument/2006/relationships" r:embed="rId7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06151" y="20783259"/>
            <a:ext cx="557578" cy="557578"/>
          </a:xfrm>
          <a:prstGeom prst="rect">
            <a:avLst/>
          </a:prstGeom>
        </xdr:spPr>
      </xdr:pic>
      <xdr:pic>
        <xdr:nvPicPr>
          <xdr:cNvPr id="94" name="Рисунок 93"/>
          <xdr:cNvPicPr>
            <a:picLocks noChangeAspect="1"/>
          </xdr:cNvPicPr>
        </xdr:nvPicPr>
        <xdr:blipFill>
          <a:blip xmlns:r="http://schemas.openxmlformats.org/officeDocument/2006/relationships" r:embed="rId7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08226" y="20790727"/>
            <a:ext cx="552599" cy="542642"/>
          </a:xfrm>
          <a:prstGeom prst="rect">
            <a:avLst/>
          </a:prstGeom>
        </xdr:spPr>
      </xdr:pic>
      <xdr:pic>
        <xdr:nvPicPr>
          <xdr:cNvPr id="95" name="Рисунок 94"/>
          <xdr:cNvPicPr>
            <a:picLocks noChangeAspect="1"/>
          </xdr:cNvPicPr>
        </xdr:nvPicPr>
        <xdr:blipFill>
          <a:blip xmlns:r="http://schemas.openxmlformats.org/officeDocument/2006/relationships" r:embed="rId74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8826" y="20785749"/>
            <a:ext cx="547620" cy="552599"/>
          </a:xfrm>
          <a:prstGeom prst="rect">
            <a:avLst/>
          </a:prstGeom>
        </xdr:spPr>
      </xdr:pic>
      <xdr:pic>
        <xdr:nvPicPr>
          <xdr:cNvPr id="96" name="Рисунок 95"/>
          <xdr:cNvPicPr>
            <a:picLocks noChangeAspect="1"/>
          </xdr:cNvPicPr>
        </xdr:nvPicPr>
        <xdr:blipFill>
          <a:blip xmlns:r="http://schemas.openxmlformats.org/officeDocument/2006/relationships" r:embed="rId7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84451" y="20790727"/>
            <a:ext cx="537663" cy="542642"/>
          </a:xfrm>
          <a:prstGeom prst="rect">
            <a:avLst/>
          </a:prstGeom>
        </xdr:spPr>
      </xdr:pic>
      <xdr:pic>
        <xdr:nvPicPr>
          <xdr:cNvPr id="97" name="Рисунок 96"/>
          <xdr:cNvPicPr>
            <a:picLocks noChangeAspect="1"/>
          </xdr:cNvPicPr>
        </xdr:nvPicPr>
        <xdr:blipFill>
          <a:blip xmlns:r="http://schemas.openxmlformats.org/officeDocument/2006/relationships" r:embed="rId76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05576" y="20785749"/>
            <a:ext cx="547620" cy="552599"/>
          </a:xfrm>
          <a:prstGeom prst="rect">
            <a:avLst/>
          </a:prstGeom>
        </xdr:spPr>
      </xdr:pic>
      <xdr:pic>
        <xdr:nvPicPr>
          <xdr:cNvPr id="98" name="Рисунок 97"/>
          <xdr:cNvPicPr>
            <a:picLocks noChangeAspect="1"/>
          </xdr:cNvPicPr>
        </xdr:nvPicPr>
        <xdr:blipFill>
          <a:blip xmlns:r="http://schemas.openxmlformats.org/officeDocument/2006/relationships" r:embed="rId7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84200" y="20785749"/>
            <a:ext cx="542642" cy="552599"/>
          </a:xfrm>
          <a:prstGeom prst="rect">
            <a:avLst/>
          </a:prstGeom>
        </xdr:spPr>
      </xdr:pic>
      <xdr:pic>
        <xdr:nvPicPr>
          <xdr:cNvPr id="99" name="Рисунок 98"/>
          <xdr:cNvPicPr>
            <a:picLocks noChangeAspect="1"/>
          </xdr:cNvPicPr>
        </xdr:nvPicPr>
        <xdr:blipFill>
          <a:blip xmlns:r="http://schemas.openxmlformats.org/officeDocument/2006/relationships" r:embed="rId7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43776" y="20785749"/>
            <a:ext cx="552599" cy="552599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1293000</xdr:colOff>
      <xdr:row>55</xdr:row>
      <xdr:rowOff>136340</xdr:rowOff>
    </xdr:from>
    <xdr:to>
      <xdr:col>17</xdr:col>
      <xdr:colOff>1025838</xdr:colOff>
      <xdr:row>55</xdr:row>
      <xdr:rowOff>696601</xdr:rowOff>
    </xdr:to>
    <xdr:grpSp>
      <xdr:nvGrpSpPr>
        <xdr:cNvPr id="110" name="Группа 109"/>
        <xdr:cNvGrpSpPr/>
      </xdr:nvGrpSpPr>
      <xdr:grpSpPr>
        <a:xfrm>
          <a:off x="11818125" y="29219340"/>
          <a:ext cx="3987338" cy="560261"/>
          <a:chOff x="5807850" y="28873265"/>
          <a:chExt cx="3980988" cy="560261"/>
        </a:xfrm>
      </xdr:grpSpPr>
      <xdr:pic>
        <xdr:nvPicPr>
          <xdr:cNvPr id="101" name="Рисунок 100"/>
          <xdr:cNvPicPr>
            <a:picLocks noChangeAspect="1"/>
          </xdr:cNvPicPr>
        </xdr:nvPicPr>
        <xdr:blipFill>
          <a:blip xmlns:r="http://schemas.openxmlformats.org/officeDocument/2006/relationships" r:embed="rId7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39249" y="28873265"/>
            <a:ext cx="549589" cy="560261"/>
          </a:xfrm>
          <a:prstGeom prst="rect">
            <a:avLst/>
          </a:prstGeom>
        </xdr:spPr>
      </xdr:pic>
      <xdr:pic>
        <xdr:nvPicPr>
          <xdr:cNvPr id="102" name="Рисунок 101"/>
          <xdr:cNvPicPr>
            <a:picLocks noChangeAspect="1"/>
          </xdr:cNvPicPr>
        </xdr:nvPicPr>
        <xdr:blipFill>
          <a:blip xmlns:r="http://schemas.openxmlformats.org/officeDocument/2006/relationships" r:embed="rId8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07850" y="28878600"/>
            <a:ext cx="565597" cy="549590"/>
          </a:xfrm>
          <a:prstGeom prst="rect">
            <a:avLst/>
          </a:prstGeom>
        </xdr:spPr>
      </xdr:pic>
      <xdr:pic>
        <xdr:nvPicPr>
          <xdr:cNvPr id="103" name="Рисунок 102"/>
          <xdr:cNvPicPr>
            <a:picLocks noChangeAspect="1"/>
          </xdr:cNvPicPr>
        </xdr:nvPicPr>
        <xdr:blipFill>
          <a:blip xmlns:r="http://schemas.openxmlformats.org/officeDocument/2006/relationships" r:embed="rId8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77025" y="28875933"/>
            <a:ext cx="538918" cy="554925"/>
          </a:xfrm>
          <a:prstGeom prst="rect">
            <a:avLst/>
          </a:prstGeom>
        </xdr:spPr>
      </xdr:pic>
      <xdr:pic>
        <xdr:nvPicPr>
          <xdr:cNvPr id="104" name="Рисунок 103"/>
          <xdr:cNvPicPr>
            <a:picLocks noChangeAspect="1"/>
          </xdr:cNvPicPr>
        </xdr:nvPicPr>
        <xdr:blipFill>
          <a:blip xmlns:r="http://schemas.openxmlformats.org/officeDocument/2006/relationships" r:embed="rId8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46125" y="28886604"/>
            <a:ext cx="538918" cy="533583"/>
          </a:xfrm>
          <a:prstGeom prst="rect">
            <a:avLst/>
          </a:prstGeom>
        </xdr:spPr>
      </xdr:pic>
      <xdr:pic>
        <xdr:nvPicPr>
          <xdr:cNvPr id="107" name="Рисунок 106"/>
          <xdr:cNvPicPr>
            <a:picLocks noChangeAspect="1"/>
          </xdr:cNvPicPr>
        </xdr:nvPicPr>
        <xdr:blipFill>
          <a:blip xmlns:r="http://schemas.openxmlformats.org/officeDocument/2006/relationships" r:embed="rId8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91199" y="28873265"/>
            <a:ext cx="549589" cy="560261"/>
          </a:xfrm>
          <a:prstGeom prst="rect">
            <a:avLst/>
          </a:prstGeom>
        </xdr:spPr>
      </xdr:pic>
      <xdr:pic>
        <xdr:nvPicPr>
          <xdr:cNvPr id="108" name="Рисунок 107"/>
          <xdr:cNvPicPr>
            <a:picLocks noChangeAspect="1"/>
          </xdr:cNvPicPr>
        </xdr:nvPicPr>
        <xdr:blipFill>
          <a:blip xmlns:r="http://schemas.openxmlformats.org/officeDocument/2006/relationships" r:embed="rId84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03300" y="28875933"/>
            <a:ext cx="554925" cy="554925"/>
          </a:xfrm>
          <a:prstGeom prst="rect">
            <a:avLst/>
          </a:prstGeom>
        </xdr:spPr>
      </xdr:pic>
      <xdr:pic>
        <xdr:nvPicPr>
          <xdr:cNvPr id="109" name="Рисунок 108"/>
          <xdr:cNvPicPr>
            <a:picLocks noChangeAspect="1"/>
          </xdr:cNvPicPr>
        </xdr:nvPicPr>
        <xdr:blipFill>
          <a:blip xmlns:r="http://schemas.openxmlformats.org/officeDocument/2006/relationships" r:embed="rId7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77275" y="28881933"/>
            <a:ext cx="537944" cy="5429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1257224</xdr:colOff>
      <xdr:row>61</xdr:row>
      <xdr:rowOff>35700</xdr:rowOff>
    </xdr:from>
    <xdr:to>
      <xdr:col>17</xdr:col>
      <xdr:colOff>1036352</xdr:colOff>
      <xdr:row>61</xdr:row>
      <xdr:rowOff>730766</xdr:rowOff>
    </xdr:to>
    <xdr:grpSp>
      <xdr:nvGrpSpPr>
        <xdr:cNvPr id="142" name="Группа 141"/>
        <xdr:cNvGrpSpPr/>
      </xdr:nvGrpSpPr>
      <xdr:grpSpPr>
        <a:xfrm>
          <a:off x="11782349" y="33309700"/>
          <a:ext cx="4033628" cy="695066"/>
          <a:chOff x="5753024" y="37164150"/>
          <a:chExt cx="4027278" cy="695066"/>
        </a:xfrm>
      </xdr:grpSpPr>
      <xdr:pic>
        <xdr:nvPicPr>
          <xdr:cNvPr id="111" name="Рисунок 110"/>
          <xdr:cNvPicPr>
            <a:picLocks noChangeAspect="1"/>
          </xdr:cNvPicPr>
        </xdr:nvPicPr>
        <xdr:blipFill>
          <a:blip xmlns:r="http://schemas.openxmlformats.org/officeDocument/2006/relationships" r:embed="rId8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20200" y="37255762"/>
            <a:ext cx="560102" cy="566850"/>
          </a:xfrm>
          <a:prstGeom prst="rect">
            <a:avLst/>
          </a:prstGeom>
        </xdr:spPr>
      </xdr:pic>
      <xdr:pic>
        <xdr:nvPicPr>
          <xdr:cNvPr id="112" name="Рисунок 111"/>
          <xdr:cNvPicPr>
            <a:picLocks noChangeAspect="1"/>
          </xdr:cNvPicPr>
        </xdr:nvPicPr>
        <xdr:blipFill>
          <a:blip xmlns:r="http://schemas.openxmlformats.org/officeDocument/2006/relationships" r:embed="rId8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2275" y="37164150"/>
            <a:ext cx="580346" cy="695066"/>
          </a:xfrm>
          <a:prstGeom prst="rect">
            <a:avLst/>
          </a:prstGeom>
        </xdr:spPr>
      </xdr:pic>
      <xdr:pic>
        <xdr:nvPicPr>
          <xdr:cNvPr id="113" name="Рисунок 112"/>
          <xdr:cNvPicPr>
            <a:picLocks noChangeAspect="1"/>
          </xdr:cNvPicPr>
        </xdr:nvPicPr>
        <xdr:blipFill>
          <a:blip xmlns:r="http://schemas.openxmlformats.org/officeDocument/2006/relationships" r:embed="rId8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2949" y="37265885"/>
            <a:ext cx="539857" cy="546605"/>
          </a:xfrm>
          <a:prstGeom prst="rect">
            <a:avLst/>
          </a:prstGeom>
        </xdr:spPr>
      </xdr:pic>
      <xdr:pic>
        <xdr:nvPicPr>
          <xdr:cNvPr id="114" name="Рисунок 113"/>
          <xdr:cNvPicPr>
            <a:picLocks noChangeAspect="1"/>
          </xdr:cNvPicPr>
        </xdr:nvPicPr>
        <xdr:blipFill>
          <a:blip xmlns:r="http://schemas.openxmlformats.org/officeDocument/2006/relationships" r:embed="rId8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36450" y="37259136"/>
            <a:ext cx="553354" cy="560102"/>
          </a:xfrm>
          <a:prstGeom prst="rect">
            <a:avLst/>
          </a:prstGeom>
        </xdr:spPr>
      </xdr:pic>
      <xdr:pic>
        <xdr:nvPicPr>
          <xdr:cNvPr id="116" name="Рисунок 115"/>
          <xdr:cNvPicPr>
            <a:picLocks noChangeAspect="1"/>
          </xdr:cNvPicPr>
        </xdr:nvPicPr>
        <xdr:blipFill>
          <a:blip xmlns:r="http://schemas.openxmlformats.org/officeDocument/2006/relationships" r:embed="rId8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53024" y="37253400"/>
            <a:ext cx="571575" cy="571575"/>
          </a:xfrm>
          <a:prstGeom prst="rect">
            <a:avLst/>
          </a:prstGeom>
        </xdr:spPr>
      </xdr:pic>
      <xdr:pic>
        <xdr:nvPicPr>
          <xdr:cNvPr id="140" name="Рисунок 139"/>
          <xdr:cNvPicPr>
            <a:picLocks noChangeAspect="1"/>
          </xdr:cNvPicPr>
        </xdr:nvPicPr>
        <xdr:blipFill>
          <a:blip xmlns:r="http://schemas.openxmlformats.org/officeDocument/2006/relationships" r:embed="rId9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74725" y="37255762"/>
            <a:ext cx="553354" cy="566850"/>
          </a:xfrm>
          <a:prstGeom prst="rect">
            <a:avLst/>
          </a:prstGeom>
        </xdr:spPr>
      </xdr:pic>
      <xdr:pic>
        <xdr:nvPicPr>
          <xdr:cNvPr id="141" name="Рисунок 140"/>
          <xdr:cNvPicPr>
            <a:picLocks noChangeAspect="1"/>
          </xdr:cNvPicPr>
        </xdr:nvPicPr>
        <xdr:blipFill>
          <a:blip xmlns:r="http://schemas.openxmlformats.org/officeDocument/2006/relationships" r:embed="rId9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19875" y="37260525"/>
            <a:ext cx="550690" cy="557325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728625</xdr:colOff>
      <xdr:row>70</xdr:row>
      <xdr:rowOff>98813</xdr:rowOff>
    </xdr:from>
    <xdr:to>
      <xdr:col>17</xdr:col>
      <xdr:colOff>1027699</xdr:colOff>
      <xdr:row>70</xdr:row>
      <xdr:rowOff>664218</xdr:rowOff>
    </xdr:to>
    <xdr:grpSp>
      <xdr:nvGrpSpPr>
        <xdr:cNvPr id="149" name="Группа 148"/>
        <xdr:cNvGrpSpPr/>
      </xdr:nvGrpSpPr>
      <xdr:grpSpPr>
        <a:xfrm>
          <a:off x="13476250" y="39738688"/>
          <a:ext cx="2331074" cy="565405"/>
          <a:chOff x="6024525" y="39322763"/>
          <a:chExt cx="2327899" cy="565405"/>
        </a:xfrm>
      </xdr:grpSpPr>
      <xdr:pic>
        <xdr:nvPicPr>
          <xdr:cNvPr id="143" name="Рисунок 142"/>
          <xdr:cNvPicPr>
            <a:picLocks noChangeAspect="1"/>
          </xdr:cNvPicPr>
        </xdr:nvPicPr>
        <xdr:blipFill>
          <a:blip xmlns:r="http://schemas.openxmlformats.org/officeDocument/2006/relationships" r:embed="rId9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81926" y="39322763"/>
            <a:ext cx="570498" cy="565405"/>
          </a:xfrm>
          <a:prstGeom prst="rect">
            <a:avLst/>
          </a:prstGeom>
        </xdr:spPr>
      </xdr:pic>
      <xdr:pic>
        <xdr:nvPicPr>
          <xdr:cNvPr id="144" name="Рисунок 143"/>
          <xdr:cNvPicPr>
            <a:picLocks noChangeAspect="1"/>
          </xdr:cNvPicPr>
        </xdr:nvPicPr>
        <xdr:blipFill>
          <a:blip xmlns:r="http://schemas.openxmlformats.org/officeDocument/2006/relationships" r:embed="rId9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8976" y="39327857"/>
            <a:ext cx="565404" cy="555217"/>
          </a:xfrm>
          <a:prstGeom prst="rect">
            <a:avLst/>
          </a:prstGeom>
        </xdr:spPr>
      </xdr:pic>
      <xdr:pic>
        <xdr:nvPicPr>
          <xdr:cNvPr id="145" name="Рисунок 144"/>
          <xdr:cNvPicPr>
            <a:picLocks noChangeAspect="1"/>
          </xdr:cNvPicPr>
        </xdr:nvPicPr>
        <xdr:blipFill>
          <a:blip xmlns:r="http://schemas.openxmlformats.org/officeDocument/2006/relationships" r:embed="rId94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24525" y="39327857"/>
            <a:ext cx="555217" cy="555217"/>
          </a:xfrm>
          <a:prstGeom prst="rect">
            <a:avLst/>
          </a:prstGeom>
        </xdr:spPr>
      </xdr:pic>
      <xdr:pic>
        <xdr:nvPicPr>
          <xdr:cNvPr id="146" name="Рисунок 145"/>
          <xdr:cNvPicPr>
            <a:picLocks noChangeAspect="1"/>
          </xdr:cNvPicPr>
        </xdr:nvPicPr>
        <xdr:blipFill>
          <a:blip xmlns:r="http://schemas.openxmlformats.org/officeDocument/2006/relationships" r:embed="rId9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2676" y="39327857"/>
            <a:ext cx="550124" cy="555217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723900</xdr:colOff>
      <xdr:row>73</xdr:row>
      <xdr:rowOff>95250</xdr:rowOff>
    </xdr:from>
    <xdr:to>
      <xdr:col>17</xdr:col>
      <xdr:colOff>1022974</xdr:colOff>
      <xdr:row>73</xdr:row>
      <xdr:rowOff>660655</xdr:rowOff>
    </xdr:to>
    <xdr:grpSp>
      <xdr:nvGrpSpPr>
        <xdr:cNvPr id="367" name="Группа 366"/>
        <xdr:cNvGrpSpPr/>
      </xdr:nvGrpSpPr>
      <xdr:grpSpPr>
        <a:xfrm>
          <a:off x="13471525" y="41830625"/>
          <a:ext cx="2331074" cy="565405"/>
          <a:chOff x="6024525" y="39322763"/>
          <a:chExt cx="2327899" cy="565405"/>
        </a:xfrm>
      </xdr:grpSpPr>
      <xdr:pic>
        <xdr:nvPicPr>
          <xdr:cNvPr id="380" name="Рисунок 379"/>
          <xdr:cNvPicPr>
            <a:picLocks noChangeAspect="1"/>
          </xdr:cNvPicPr>
        </xdr:nvPicPr>
        <xdr:blipFill>
          <a:blip xmlns:r="http://schemas.openxmlformats.org/officeDocument/2006/relationships" r:embed="rId9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81926" y="39322763"/>
            <a:ext cx="570498" cy="565405"/>
          </a:xfrm>
          <a:prstGeom prst="rect">
            <a:avLst/>
          </a:prstGeom>
        </xdr:spPr>
      </xdr:pic>
      <xdr:pic>
        <xdr:nvPicPr>
          <xdr:cNvPr id="381" name="Рисунок 380"/>
          <xdr:cNvPicPr>
            <a:picLocks noChangeAspect="1"/>
          </xdr:cNvPicPr>
        </xdr:nvPicPr>
        <xdr:blipFill>
          <a:blip xmlns:r="http://schemas.openxmlformats.org/officeDocument/2006/relationships" r:embed="rId93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8976" y="39327857"/>
            <a:ext cx="565404" cy="555217"/>
          </a:xfrm>
          <a:prstGeom prst="rect">
            <a:avLst/>
          </a:prstGeom>
        </xdr:spPr>
      </xdr:pic>
      <xdr:pic>
        <xdr:nvPicPr>
          <xdr:cNvPr id="382" name="Рисунок 381"/>
          <xdr:cNvPicPr>
            <a:picLocks noChangeAspect="1"/>
          </xdr:cNvPicPr>
        </xdr:nvPicPr>
        <xdr:blipFill>
          <a:blip xmlns:r="http://schemas.openxmlformats.org/officeDocument/2006/relationships" r:embed="rId94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24525" y="39327857"/>
            <a:ext cx="555217" cy="555217"/>
          </a:xfrm>
          <a:prstGeom prst="rect">
            <a:avLst/>
          </a:prstGeom>
        </xdr:spPr>
      </xdr:pic>
      <xdr:pic>
        <xdr:nvPicPr>
          <xdr:cNvPr id="383" name="Рисунок 382"/>
          <xdr:cNvPicPr>
            <a:picLocks noChangeAspect="1"/>
          </xdr:cNvPicPr>
        </xdr:nvPicPr>
        <xdr:blipFill>
          <a:blip xmlns:r="http://schemas.openxmlformats.org/officeDocument/2006/relationships" r:embed="rId9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2676" y="39327857"/>
            <a:ext cx="550124" cy="55521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1057275</xdr:colOff>
      <xdr:row>86</xdr:row>
      <xdr:rowOff>123826</xdr:rowOff>
    </xdr:from>
    <xdr:to>
      <xdr:col>17</xdr:col>
      <xdr:colOff>1028700</xdr:colOff>
      <xdr:row>86</xdr:row>
      <xdr:rowOff>729029</xdr:rowOff>
    </xdr:to>
    <xdr:grpSp>
      <xdr:nvGrpSpPr>
        <xdr:cNvPr id="169" name="Группа 168"/>
        <xdr:cNvGrpSpPr/>
      </xdr:nvGrpSpPr>
      <xdr:grpSpPr>
        <a:xfrm>
          <a:off x="11582400" y="49241076"/>
          <a:ext cx="4225925" cy="605203"/>
          <a:chOff x="8334375" y="48415576"/>
          <a:chExt cx="4219575" cy="605203"/>
        </a:xfrm>
      </xdr:grpSpPr>
      <xdr:pic>
        <xdr:nvPicPr>
          <xdr:cNvPr id="150" name="Рисунок 149"/>
          <xdr:cNvPicPr>
            <a:picLocks noChangeAspect="1"/>
          </xdr:cNvPicPr>
        </xdr:nvPicPr>
        <xdr:blipFill>
          <a:blip xmlns:r="http://schemas.openxmlformats.org/officeDocument/2006/relationships" r:embed="rId8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43976" y="48432428"/>
            <a:ext cx="571499" cy="571499"/>
          </a:xfrm>
          <a:prstGeom prst="rect">
            <a:avLst/>
          </a:prstGeom>
        </xdr:spPr>
      </xdr:pic>
      <xdr:pic>
        <xdr:nvPicPr>
          <xdr:cNvPr id="151" name="Рисунок 150"/>
          <xdr:cNvPicPr>
            <a:picLocks noChangeAspect="1"/>
          </xdr:cNvPicPr>
        </xdr:nvPicPr>
        <xdr:blipFill>
          <a:blip xmlns:r="http://schemas.openxmlformats.org/officeDocument/2006/relationships" r:embed="rId8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34375" y="48432427"/>
            <a:ext cx="588146" cy="571501"/>
          </a:xfrm>
          <a:prstGeom prst="rect">
            <a:avLst/>
          </a:prstGeom>
        </xdr:spPr>
      </xdr:pic>
      <xdr:pic>
        <xdr:nvPicPr>
          <xdr:cNvPr id="152" name="Рисунок 151"/>
          <xdr:cNvPicPr>
            <a:picLocks noChangeAspect="1"/>
          </xdr:cNvPicPr>
        </xdr:nvPicPr>
        <xdr:blipFill>
          <a:blip xmlns:r="http://schemas.openxmlformats.org/officeDocument/2006/relationships" r:embed="rId96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34526" y="48429964"/>
            <a:ext cx="571500" cy="576426"/>
          </a:xfrm>
          <a:prstGeom prst="rect">
            <a:avLst/>
          </a:prstGeom>
        </xdr:spPr>
      </xdr:pic>
      <xdr:pic>
        <xdr:nvPicPr>
          <xdr:cNvPr id="165" name="Рисунок 164"/>
          <xdr:cNvPicPr>
            <a:picLocks noChangeAspect="1"/>
          </xdr:cNvPicPr>
        </xdr:nvPicPr>
        <xdr:blipFill>
          <a:blip xmlns:r="http://schemas.openxmlformats.org/officeDocument/2006/relationships" r:embed="rId9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5075" y="48425448"/>
            <a:ext cx="590550" cy="585459"/>
          </a:xfrm>
          <a:prstGeom prst="rect">
            <a:avLst/>
          </a:prstGeom>
        </xdr:spPr>
      </xdr:pic>
      <xdr:pic>
        <xdr:nvPicPr>
          <xdr:cNvPr id="166" name="Рисунок 165"/>
          <xdr:cNvPicPr>
            <a:picLocks noChangeAspect="1"/>
          </xdr:cNvPicPr>
        </xdr:nvPicPr>
        <xdr:blipFill>
          <a:blip xmlns:r="http://schemas.openxmlformats.org/officeDocument/2006/relationships" r:embed="rId9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34676" y="48422902"/>
            <a:ext cx="590550" cy="590550"/>
          </a:xfrm>
          <a:prstGeom prst="rect">
            <a:avLst/>
          </a:prstGeom>
        </xdr:spPr>
      </xdr:pic>
      <xdr:pic>
        <xdr:nvPicPr>
          <xdr:cNvPr id="167" name="Рисунок 166"/>
          <xdr:cNvPicPr>
            <a:picLocks noChangeAspect="1"/>
          </xdr:cNvPicPr>
        </xdr:nvPicPr>
        <xdr:blipFill>
          <a:blip xmlns:r="http://schemas.openxmlformats.org/officeDocument/2006/relationships" r:embed="rId9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34751" y="48422902"/>
            <a:ext cx="611271" cy="590550"/>
          </a:xfrm>
          <a:prstGeom prst="rect">
            <a:avLst/>
          </a:prstGeom>
        </xdr:spPr>
      </xdr:pic>
      <xdr:pic>
        <xdr:nvPicPr>
          <xdr:cNvPr id="168" name="Рисунок 167"/>
          <xdr:cNvPicPr>
            <a:picLocks noChangeAspect="1"/>
          </xdr:cNvPicPr>
        </xdr:nvPicPr>
        <xdr:blipFill>
          <a:blip xmlns:r="http://schemas.openxmlformats.org/officeDocument/2006/relationships" r:embed="rId10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953876" y="48415576"/>
            <a:ext cx="600074" cy="605203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212479</xdr:colOff>
      <xdr:row>67</xdr:row>
      <xdr:rowOff>222252</xdr:rowOff>
    </xdr:from>
    <xdr:ext cx="1071843" cy="243079"/>
    <xdr:pic>
      <xdr:nvPicPr>
        <xdr:cNvPr id="274" name="Рисунок 273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9" y="31305502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212479</xdr:colOff>
      <xdr:row>49</xdr:row>
      <xdr:rowOff>269877</xdr:rowOff>
    </xdr:from>
    <xdr:ext cx="1071843" cy="243079"/>
    <xdr:pic>
      <xdr:nvPicPr>
        <xdr:cNvPr id="338" name="Рисунок 337">
          <a:extLst>
            <a:ext uri="{FF2B5EF4-FFF2-40B4-BE49-F238E27FC236}">
              <a16:creationId xmlns=""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9" y="24733252"/>
          <a:ext cx="1071843" cy="243079"/>
        </a:xfrm>
        <a:prstGeom prst="rect">
          <a:avLst/>
        </a:prstGeom>
      </xdr:spPr>
    </xdr:pic>
    <xdr:clientData/>
  </xdr:oneCellAnchor>
  <xdr:oneCellAnchor>
    <xdr:from>
      <xdr:col>1</xdr:col>
      <xdr:colOff>228354</xdr:colOff>
      <xdr:row>91</xdr:row>
      <xdr:rowOff>269877</xdr:rowOff>
    </xdr:from>
    <xdr:ext cx="1057521" cy="239831"/>
    <xdr:pic>
      <xdr:nvPicPr>
        <xdr:cNvPr id="416" name="Рисунок 415">
          <a:extLst>
            <a:ext uri="{FF2B5EF4-FFF2-40B4-BE49-F238E27FC236}">
              <a16:creationId xmlns="" xmlns:a16="http://schemas.microsoft.com/office/drawing/2014/main" id="{00000000-0008-0000-04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4" y="47402752"/>
          <a:ext cx="1057521" cy="239831"/>
        </a:xfrm>
        <a:prstGeom prst="rect">
          <a:avLst/>
        </a:prstGeom>
      </xdr:spPr>
    </xdr:pic>
    <xdr:clientData/>
  </xdr:oneCellAnchor>
  <xdr:twoCellAnchor>
    <xdr:from>
      <xdr:col>2</xdr:col>
      <xdr:colOff>1127125</xdr:colOff>
      <xdr:row>49</xdr:row>
      <xdr:rowOff>127000</xdr:rowOff>
    </xdr:from>
    <xdr:to>
      <xdr:col>2</xdr:col>
      <xdr:colOff>1762125</xdr:colOff>
      <xdr:row>49</xdr:row>
      <xdr:rowOff>758825</xdr:rowOff>
    </xdr:to>
    <xdr:grpSp>
      <xdr:nvGrpSpPr>
        <xdr:cNvPr id="278" name="Группа 277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635250" y="24987250"/>
          <a:ext cx="635000" cy="631825"/>
          <a:chOff x="6302375" y="2206625"/>
          <a:chExt cx="635000" cy="635000"/>
        </a:xfrm>
      </xdr:grpSpPr>
      <xdr:sp macro="" textlink="">
        <xdr:nvSpPr>
          <xdr:cNvPr id="280" name="Овал 279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81" name="TextBox 280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381001</xdr:colOff>
      <xdr:row>49</xdr:row>
      <xdr:rowOff>635001</xdr:rowOff>
    </xdr:from>
    <xdr:to>
      <xdr:col>1</xdr:col>
      <xdr:colOff>1213377</xdr:colOff>
      <xdr:row>51</xdr:row>
      <xdr:rowOff>523876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1" y="23336251"/>
          <a:ext cx="832376" cy="1333500"/>
        </a:xfrm>
        <a:prstGeom prst="rect">
          <a:avLst/>
        </a:prstGeom>
      </xdr:spPr>
    </xdr:pic>
    <xdr:clientData/>
  </xdr:twoCellAnchor>
  <xdr:twoCellAnchor>
    <xdr:from>
      <xdr:col>11</xdr:col>
      <xdr:colOff>31750</xdr:colOff>
      <xdr:row>49</xdr:row>
      <xdr:rowOff>31750</xdr:rowOff>
    </xdr:from>
    <xdr:to>
      <xdr:col>17</xdr:col>
      <xdr:colOff>953322</xdr:colOff>
      <xdr:row>49</xdr:row>
      <xdr:rowOff>784226</xdr:rowOff>
    </xdr:to>
    <xdr:grpSp>
      <xdr:nvGrpSpPr>
        <xdr:cNvPr id="15" name="Группа 14"/>
        <xdr:cNvGrpSpPr/>
      </xdr:nvGrpSpPr>
      <xdr:grpSpPr>
        <a:xfrm>
          <a:off x="9715500" y="24892000"/>
          <a:ext cx="6017447" cy="752476"/>
          <a:chOff x="6297665" y="22733000"/>
          <a:chExt cx="5577657" cy="752476"/>
        </a:xfrm>
      </xdr:grpSpPr>
      <xdr:grpSp>
        <xdr:nvGrpSpPr>
          <xdr:cNvPr id="293" name="Группа 292">
            <a:extLst>
              <a:ext uri="{FF2B5EF4-FFF2-40B4-BE49-F238E27FC236}">
                <a16:creationId xmlns="" xmlns:a16="http://schemas.microsoft.com/office/drawing/2014/main" id="{00000000-0008-0000-0400-00001B000000}"/>
              </a:ext>
            </a:extLst>
          </xdr:cNvPr>
          <xdr:cNvGrpSpPr/>
        </xdr:nvGrpSpPr>
        <xdr:grpSpPr>
          <a:xfrm>
            <a:off x="6297665" y="22733000"/>
            <a:ext cx="5577657" cy="752476"/>
            <a:chOff x="6329414" y="16129000"/>
            <a:chExt cx="5577657" cy="752476"/>
          </a:xfrm>
        </xdr:grpSpPr>
        <xdr:grpSp>
          <xdr:nvGrpSpPr>
            <xdr:cNvPr id="316" name="Группа 315">
              <a:extLst>
                <a:ext uri="{FF2B5EF4-FFF2-40B4-BE49-F238E27FC236}">
                  <a16:creationId xmlns="" xmlns:a16="http://schemas.microsoft.com/office/drawing/2014/main" id="{00000000-0008-0000-0400-0000CA000000}"/>
                </a:ext>
              </a:extLst>
            </xdr:cNvPr>
            <xdr:cNvGrpSpPr/>
          </xdr:nvGrpSpPr>
          <xdr:grpSpPr>
            <a:xfrm>
              <a:off x="6329414" y="16129000"/>
              <a:ext cx="5577657" cy="752476"/>
              <a:chOff x="6366080" y="20436702"/>
              <a:chExt cx="5584327" cy="752476"/>
            </a:xfrm>
          </xdr:grpSpPr>
          <xdr:pic>
            <xdr:nvPicPr>
              <xdr:cNvPr id="318" name="Рисунок 317">
                <a:extLst>
                  <a:ext uri="{FF2B5EF4-FFF2-40B4-BE49-F238E27FC236}">
                    <a16:creationId xmlns="" xmlns:a16="http://schemas.microsoft.com/office/drawing/2014/main" id="{00000000-0008-0000-0400-0000CB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0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351"/>
              <a:stretch/>
            </xdr:blipFill>
            <xdr:spPr>
              <a:xfrm>
                <a:off x="6366080" y="20599182"/>
                <a:ext cx="562376" cy="557572"/>
              </a:xfrm>
              <a:prstGeom prst="rect">
                <a:avLst/>
              </a:prstGeom>
            </xdr:spPr>
          </xdr:pic>
          <xdr:pic>
            <xdr:nvPicPr>
              <xdr:cNvPr id="320" name="Рисунок 319">
                <a:extLst>
                  <a:ext uri="{FF2B5EF4-FFF2-40B4-BE49-F238E27FC236}">
                    <a16:creationId xmlns="" xmlns:a16="http://schemas.microsoft.com/office/drawing/2014/main" id="{00000000-0008-0000-0400-0000CE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708"/>
              <a:stretch/>
            </xdr:blipFill>
            <xdr:spPr>
              <a:xfrm>
                <a:off x="9086200" y="2056442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325" name="Рисунок 324">
                <a:extLst>
                  <a:ext uri="{FF2B5EF4-FFF2-40B4-BE49-F238E27FC236}">
                    <a16:creationId xmlns="" xmlns:a16="http://schemas.microsoft.com/office/drawing/2014/main" id="{00000000-0008-0000-0400-0000CF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-6628"/>
              <a:stretch/>
            </xdr:blipFill>
            <xdr:spPr>
              <a:xfrm>
                <a:off x="10223225" y="2056442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336" name="Рисунок 335">
                <a:extLst>
                  <a:ext uri="{FF2B5EF4-FFF2-40B4-BE49-F238E27FC236}">
                    <a16:creationId xmlns="" xmlns:a16="http://schemas.microsoft.com/office/drawing/2014/main" id="{00000000-0008-0000-0400-0000D0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7418438" y="2056442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337" name="Рисунок 336">
                <a:extLst>
                  <a:ext uri="{FF2B5EF4-FFF2-40B4-BE49-F238E27FC236}">
                    <a16:creationId xmlns="" xmlns:a16="http://schemas.microsoft.com/office/drawing/2014/main" id="{00000000-0008-0000-0400-0000D1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7959744" y="20564421"/>
                <a:ext cx="621064" cy="563594"/>
              </a:xfrm>
              <a:prstGeom prst="rect">
                <a:avLst/>
              </a:prstGeom>
            </xdr:spPr>
          </xdr:pic>
          <xdr:pic>
            <xdr:nvPicPr>
              <xdr:cNvPr id="374" name="Рисунок 373">
                <a:extLst>
                  <a:ext uri="{FF2B5EF4-FFF2-40B4-BE49-F238E27FC236}">
                    <a16:creationId xmlns="" xmlns:a16="http://schemas.microsoft.com/office/drawing/2014/main" id="{00000000-0008-0000-0400-0000DD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8557825" y="20436702"/>
                <a:ext cx="614402" cy="752476"/>
              </a:xfrm>
              <a:prstGeom prst="rect">
                <a:avLst/>
              </a:prstGeom>
            </xdr:spPr>
          </xdr:pic>
          <xdr:pic>
            <xdr:nvPicPr>
              <xdr:cNvPr id="375" name="Рисунок 374">
                <a:extLst>
                  <a:ext uri="{FF2B5EF4-FFF2-40B4-BE49-F238E27FC236}">
                    <a16:creationId xmlns="" xmlns:a16="http://schemas.microsoft.com/office/drawing/2014/main" id="{00000000-0008-0000-0400-0000E2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b="-5443"/>
              <a:stretch/>
            </xdr:blipFill>
            <xdr:spPr>
              <a:xfrm>
                <a:off x="11392675" y="20598942"/>
                <a:ext cx="557732" cy="558052"/>
              </a:xfrm>
              <a:prstGeom prst="rect">
                <a:avLst/>
              </a:prstGeom>
            </xdr:spPr>
          </xdr:pic>
          <xdr:pic>
            <xdr:nvPicPr>
              <xdr:cNvPr id="379" name="Рисунок 378">
                <a:extLst>
                  <a:ext uri="{FF2B5EF4-FFF2-40B4-BE49-F238E27FC236}">
                    <a16:creationId xmlns="" xmlns:a16="http://schemas.microsoft.com/office/drawing/2014/main" id="{00000000-0008-0000-0400-0000EC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-1" b="-4594"/>
              <a:stretch/>
            </xdr:blipFill>
            <xdr:spPr>
              <a:xfrm>
                <a:off x="6895479" y="20585308"/>
                <a:ext cx="586708" cy="553570"/>
              </a:xfrm>
              <a:prstGeom prst="rect">
                <a:avLst/>
              </a:prstGeom>
            </xdr:spPr>
          </xdr:pic>
        </xdr:grpSp>
        <xdr:pic>
          <xdr:nvPicPr>
            <xdr:cNvPr id="314" name="Рисунок 313">
              <a:extLst>
                <a:ext uri="{FF2B5EF4-FFF2-40B4-BE49-F238E27FC236}">
                  <a16:creationId xmlns="" xmlns:a16="http://schemas.microsoft.com/office/drawing/2014/main" id="{00000000-0008-0000-0400-00000B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9658350" y="16268641"/>
              <a:ext cx="539750" cy="539750"/>
            </a:xfrm>
            <a:prstGeom prst="rect">
              <a:avLst/>
            </a:prstGeom>
          </xdr:spPr>
        </xdr:pic>
      </xdr:grpSp>
      <xdr:pic>
        <xdr:nvPicPr>
          <xdr:cNvPr id="384" name="Рисунок 383"/>
          <xdr:cNvPicPr>
            <a:picLocks noChangeAspect="1"/>
          </xdr:cNvPicPr>
        </xdr:nvPicPr>
        <xdr:blipFill>
          <a:blip xmlns:r="http://schemas.openxmlformats.org/officeDocument/2006/relationships" r:embed="rId7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47374" y="22872641"/>
            <a:ext cx="566957" cy="5715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1238250</xdr:colOff>
      <xdr:row>67</xdr:row>
      <xdr:rowOff>95250</xdr:rowOff>
    </xdr:from>
    <xdr:to>
      <xdr:col>2</xdr:col>
      <xdr:colOff>1873250</xdr:colOff>
      <xdr:row>67</xdr:row>
      <xdr:rowOff>727075</xdr:rowOff>
    </xdr:to>
    <xdr:grpSp>
      <xdr:nvGrpSpPr>
        <xdr:cNvPr id="385" name="Группа 384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746375" y="37560250"/>
          <a:ext cx="635000" cy="631825"/>
          <a:chOff x="6302375" y="2206625"/>
          <a:chExt cx="635000" cy="635000"/>
        </a:xfrm>
      </xdr:grpSpPr>
      <xdr:sp macro="" textlink="">
        <xdr:nvSpPr>
          <xdr:cNvPr id="386" name="Овал 385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89" name="TextBox 388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381000</xdr:colOff>
      <xdr:row>67</xdr:row>
      <xdr:rowOff>555625</xdr:rowOff>
    </xdr:from>
    <xdr:to>
      <xdr:col>1</xdr:col>
      <xdr:colOff>1099295</xdr:colOff>
      <xdr:row>69</xdr:row>
      <xdr:rowOff>460375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35861625"/>
          <a:ext cx="718295" cy="1397000"/>
        </a:xfrm>
        <a:prstGeom prst="rect">
          <a:avLst/>
        </a:prstGeom>
      </xdr:spPr>
    </xdr:pic>
    <xdr:clientData/>
  </xdr:twoCellAnchor>
  <xdr:twoCellAnchor>
    <xdr:from>
      <xdr:col>12</xdr:col>
      <xdr:colOff>511351</xdr:colOff>
      <xdr:row>67</xdr:row>
      <xdr:rowOff>15875</xdr:rowOff>
    </xdr:from>
    <xdr:to>
      <xdr:col>17</xdr:col>
      <xdr:colOff>1021617</xdr:colOff>
      <xdr:row>67</xdr:row>
      <xdr:rowOff>768351</xdr:rowOff>
    </xdr:to>
    <xdr:grpSp>
      <xdr:nvGrpSpPr>
        <xdr:cNvPr id="19" name="Группа 18"/>
        <xdr:cNvGrpSpPr/>
      </xdr:nvGrpSpPr>
      <xdr:grpSpPr>
        <a:xfrm>
          <a:off x="11036476" y="37480875"/>
          <a:ext cx="4764766" cy="752476"/>
          <a:chOff x="7718601" y="35306000"/>
          <a:chExt cx="4764766" cy="752476"/>
        </a:xfrm>
      </xdr:grpSpPr>
      <xdr:grpSp>
        <xdr:nvGrpSpPr>
          <xdr:cNvPr id="390" name="Группа 389"/>
          <xdr:cNvGrpSpPr/>
        </xdr:nvGrpSpPr>
        <xdr:grpSpPr>
          <a:xfrm>
            <a:off x="7718601" y="35306000"/>
            <a:ext cx="4764766" cy="752476"/>
            <a:chOff x="5285016" y="22764750"/>
            <a:chExt cx="4764766" cy="752476"/>
          </a:xfrm>
        </xdr:grpSpPr>
        <xdr:grpSp>
          <xdr:nvGrpSpPr>
            <xdr:cNvPr id="408" name="Группа 407">
              <a:extLst>
                <a:ext uri="{FF2B5EF4-FFF2-40B4-BE49-F238E27FC236}">
                  <a16:creationId xmlns="" xmlns:a16="http://schemas.microsoft.com/office/drawing/2014/main" id="{00000000-0008-0000-0400-00001B000000}"/>
                </a:ext>
              </a:extLst>
            </xdr:cNvPr>
            <xdr:cNvGrpSpPr/>
          </xdr:nvGrpSpPr>
          <xdr:grpSpPr>
            <a:xfrm>
              <a:off x="5285016" y="22764750"/>
              <a:ext cx="4764766" cy="752476"/>
              <a:chOff x="5316765" y="16160750"/>
              <a:chExt cx="4764766" cy="752476"/>
            </a:xfrm>
          </xdr:grpSpPr>
          <xdr:grpSp>
            <xdr:nvGrpSpPr>
              <xdr:cNvPr id="410" name="Группа 409">
                <a:extLst>
                  <a:ext uri="{FF2B5EF4-FFF2-40B4-BE49-F238E27FC236}">
                    <a16:creationId xmlns="" xmlns:a16="http://schemas.microsoft.com/office/drawing/2014/main" id="{00000000-0008-0000-0400-0000CA000000}"/>
                  </a:ext>
                </a:extLst>
              </xdr:cNvPr>
              <xdr:cNvGrpSpPr/>
            </xdr:nvGrpSpPr>
            <xdr:grpSpPr>
              <a:xfrm>
                <a:off x="5316765" y="16160750"/>
                <a:ext cx="4764766" cy="752476"/>
                <a:chOff x="5352220" y="20468452"/>
                <a:chExt cx="4770464" cy="752476"/>
              </a:xfrm>
            </xdr:grpSpPr>
            <xdr:pic>
              <xdr:nvPicPr>
                <xdr:cNvPr id="414" name="Рисунок 413">
                  <a:extLst>
                    <a:ext uri="{FF2B5EF4-FFF2-40B4-BE49-F238E27FC236}">
                      <a16:creationId xmlns="" xmlns:a16="http://schemas.microsoft.com/office/drawing/2014/main" id="{00000000-0008-0000-0400-0000CF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6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r="-6628"/>
                <a:stretch/>
              </xdr:blipFill>
              <xdr:spPr>
                <a:xfrm>
                  <a:off x="9476207" y="20596171"/>
                  <a:ext cx="646477" cy="586656"/>
                </a:xfrm>
                <a:prstGeom prst="rect">
                  <a:avLst/>
                </a:prstGeom>
              </xdr:spPr>
            </xdr:pic>
            <xdr:pic>
              <xdr:nvPicPr>
                <xdr:cNvPr id="415" name="Рисунок 414">
                  <a:extLst>
                    <a:ext uri="{FF2B5EF4-FFF2-40B4-BE49-F238E27FC236}">
                      <a16:creationId xmlns="" xmlns:a16="http://schemas.microsoft.com/office/drawing/2014/main" id="{00000000-0008-0000-0400-0000D0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8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5352220" y="20580296"/>
                  <a:ext cx="621064" cy="563594"/>
                </a:xfrm>
                <a:prstGeom prst="rect">
                  <a:avLst/>
                </a:prstGeom>
              </xdr:spPr>
            </xdr:pic>
            <xdr:pic>
              <xdr:nvPicPr>
                <xdr:cNvPr id="417" name="Рисунок 416">
                  <a:extLst>
                    <a:ext uri="{FF2B5EF4-FFF2-40B4-BE49-F238E27FC236}">
                      <a16:creationId xmlns="" xmlns:a16="http://schemas.microsoft.com/office/drawing/2014/main" id="{00000000-0008-0000-0400-0000D1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23" cstate="screen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5893526" y="20580296"/>
                  <a:ext cx="621064" cy="563594"/>
                </a:xfrm>
                <a:prstGeom prst="rect">
                  <a:avLst/>
                </a:prstGeom>
              </xdr:spPr>
            </xdr:pic>
            <xdr:pic>
              <xdr:nvPicPr>
                <xdr:cNvPr id="418" name="Рисунок 417">
                  <a:extLst>
                    <a:ext uri="{FF2B5EF4-FFF2-40B4-BE49-F238E27FC236}">
                      <a16:creationId xmlns="" xmlns:a16="http://schemas.microsoft.com/office/drawing/2014/main" id="{00000000-0008-0000-0400-0000DD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3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6475713" y="20468452"/>
                  <a:ext cx="614402" cy="752476"/>
                </a:xfrm>
                <a:prstGeom prst="rect">
                  <a:avLst/>
                </a:prstGeom>
              </xdr:spPr>
            </xdr:pic>
            <xdr:pic>
              <xdr:nvPicPr>
                <xdr:cNvPr id="420" name="Рисунок 419">
                  <a:extLst>
                    <a:ext uri="{FF2B5EF4-FFF2-40B4-BE49-F238E27FC236}">
                      <a16:creationId xmlns="" xmlns:a16="http://schemas.microsoft.com/office/drawing/2014/main" id="{00000000-0008-0000-0400-0000EC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5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t="-1" b="-4594"/>
                <a:stretch/>
              </xdr:blipFill>
              <xdr:spPr>
                <a:xfrm>
                  <a:off x="8914015" y="20601182"/>
                  <a:ext cx="633287" cy="597519"/>
                </a:xfrm>
                <a:prstGeom prst="rect">
                  <a:avLst/>
                </a:prstGeom>
              </xdr:spPr>
            </xdr:pic>
          </xdr:grpSp>
          <xdr:pic>
            <xdr:nvPicPr>
              <xdr:cNvPr id="411" name="Рисунок 410">
                <a:extLst>
                  <a:ext uri="{FF2B5EF4-FFF2-40B4-BE49-F238E27FC236}">
                    <a16:creationId xmlns="" xmlns:a16="http://schemas.microsoft.com/office/drawing/2014/main" id="{00000000-0008-0000-0400-00000B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8261349" y="16278195"/>
                <a:ext cx="590609" cy="590609"/>
              </a:xfrm>
              <a:prstGeom prst="rect">
                <a:avLst/>
              </a:prstGeom>
            </xdr:spPr>
          </xdr:pic>
        </xdr:grpSp>
        <xdr:pic>
          <xdr:nvPicPr>
            <xdr:cNvPr id="409" name="Рисунок 408"/>
            <xdr:cNvPicPr>
              <a:picLocks noChangeAspect="1"/>
            </xdr:cNvPicPr>
          </xdr:nvPicPr>
          <xdr:blipFill>
            <a:blip xmlns:r="http://schemas.openxmlformats.org/officeDocument/2006/relationships" r:embed="rId75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016749" y="22891749"/>
              <a:ext cx="566957" cy="571500"/>
            </a:xfrm>
            <a:prstGeom prst="rect">
              <a:avLst/>
            </a:prstGeom>
          </xdr:spPr>
        </xdr:pic>
      </xdr:grpSp>
      <xdr:pic>
        <xdr:nvPicPr>
          <xdr:cNvPr id="421" name="Рисунок 420"/>
          <xdr:cNvPicPr>
            <a:picLocks noChangeAspect="1"/>
          </xdr:cNvPicPr>
        </xdr:nvPicPr>
        <xdr:blipFill>
          <a:blip xmlns:r="http://schemas.openxmlformats.org/officeDocument/2006/relationships" r:embed="rId8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64749" y="35421859"/>
            <a:ext cx="587375" cy="59378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1365250</xdr:colOff>
      <xdr:row>91</xdr:row>
      <xdr:rowOff>111125</xdr:rowOff>
    </xdr:from>
    <xdr:to>
      <xdr:col>2</xdr:col>
      <xdr:colOff>2000250</xdr:colOff>
      <xdr:row>91</xdr:row>
      <xdr:rowOff>742950</xdr:rowOff>
    </xdr:to>
    <xdr:grpSp>
      <xdr:nvGrpSpPr>
        <xdr:cNvPr id="422" name="Группа 421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873375" y="51927125"/>
          <a:ext cx="635000" cy="631825"/>
          <a:chOff x="6302375" y="2206625"/>
          <a:chExt cx="635000" cy="635000"/>
        </a:xfrm>
      </xdr:grpSpPr>
      <xdr:sp macro="" textlink="">
        <xdr:nvSpPr>
          <xdr:cNvPr id="423" name="Овал 422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24" name="TextBox 423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1206504</xdr:colOff>
      <xdr:row>91</xdr:row>
      <xdr:rowOff>142875</xdr:rowOff>
    </xdr:from>
    <xdr:to>
      <xdr:col>17</xdr:col>
      <xdr:colOff>1024255</xdr:colOff>
      <xdr:row>91</xdr:row>
      <xdr:rowOff>730250</xdr:rowOff>
    </xdr:to>
    <xdr:grpSp>
      <xdr:nvGrpSpPr>
        <xdr:cNvPr id="28" name="Группа 27"/>
        <xdr:cNvGrpSpPr/>
      </xdr:nvGrpSpPr>
      <xdr:grpSpPr>
        <a:xfrm>
          <a:off x="11731629" y="51958875"/>
          <a:ext cx="4072251" cy="587375"/>
          <a:chOff x="10398129" y="47355125"/>
          <a:chExt cx="4072251" cy="587375"/>
        </a:xfrm>
      </xdr:grpSpPr>
      <xdr:grpSp>
        <xdr:nvGrpSpPr>
          <xdr:cNvPr id="425" name="Группа 424"/>
          <xdr:cNvGrpSpPr/>
        </xdr:nvGrpSpPr>
        <xdr:grpSpPr>
          <a:xfrm>
            <a:off x="10398129" y="47363062"/>
            <a:ext cx="1182878" cy="571501"/>
            <a:chOff x="8334375" y="48439388"/>
            <a:chExt cx="1181100" cy="571501"/>
          </a:xfrm>
        </xdr:grpSpPr>
        <xdr:pic>
          <xdr:nvPicPr>
            <xdr:cNvPr id="426" name="Рисунок 425"/>
            <xdr:cNvPicPr>
              <a:picLocks noChangeAspect="1"/>
            </xdr:cNvPicPr>
          </xdr:nvPicPr>
          <xdr:blipFill>
            <a:blip xmlns:r="http://schemas.openxmlformats.org/officeDocument/2006/relationships" r:embed="rId8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943976" y="48439389"/>
              <a:ext cx="571499" cy="571499"/>
            </a:xfrm>
            <a:prstGeom prst="rect">
              <a:avLst/>
            </a:prstGeom>
          </xdr:spPr>
        </xdr:pic>
        <xdr:pic>
          <xdr:nvPicPr>
            <xdr:cNvPr id="427" name="Рисунок 426"/>
            <xdr:cNvPicPr>
              <a:picLocks noChangeAspect="1"/>
            </xdr:cNvPicPr>
          </xdr:nvPicPr>
          <xdr:blipFill>
            <a:blip xmlns:r="http://schemas.openxmlformats.org/officeDocument/2006/relationships" r:embed="rId80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334375" y="48439388"/>
              <a:ext cx="588146" cy="571501"/>
            </a:xfrm>
            <a:prstGeom prst="rect">
              <a:avLst/>
            </a:prstGeom>
          </xdr:spPr>
        </xdr:pic>
      </xdr:grpSp>
      <xdr:pic>
        <xdr:nvPicPr>
          <xdr:cNvPr id="433" name="Рисунок 432">
            <a:extLst>
              <a:ext uri="{FF2B5EF4-FFF2-40B4-BE49-F238E27FC236}">
                <a16:creationId xmlns="" xmlns:a16="http://schemas.microsoft.com/office/drawing/2014/main" id="{00000000-0008-0000-0400-00009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700000" y="47367015"/>
            <a:ext cx="635000" cy="563594"/>
          </a:xfrm>
          <a:prstGeom prst="rect">
            <a:avLst/>
          </a:prstGeom>
        </xdr:spPr>
      </xdr:pic>
      <xdr:pic>
        <xdr:nvPicPr>
          <xdr:cNvPr id="21" name="Рисунок 20"/>
          <xdr:cNvPicPr>
            <a:picLocks noChangeAspect="1"/>
          </xdr:cNvPicPr>
        </xdr:nvPicPr>
        <xdr:blipFill>
          <a:blip xmlns:r="http://schemas.openxmlformats.org/officeDocument/2006/relationships" r:embed="rId10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8750" y="47355125"/>
            <a:ext cx="563880" cy="587375"/>
          </a:xfrm>
          <a:prstGeom prst="rect">
            <a:avLst/>
          </a:prstGeom>
        </xdr:spPr>
      </xdr:pic>
      <xdr:pic>
        <xdr:nvPicPr>
          <xdr:cNvPr id="22" name="Рисунок 21"/>
          <xdr:cNvPicPr>
            <a:picLocks noChangeAspect="1"/>
          </xdr:cNvPicPr>
        </xdr:nvPicPr>
        <xdr:blipFill>
          <a:blip xmlns:r="http://schemas.openxmlformats.org/officeDocument/2006/relationships" r:embed="rId10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76125" y="47355125"/>
            <a:ext cx="571711" cy="587375"/>
          </a:xfrm>
          <a:prstGeom prst="rect">
            <a:avLst/>
          </a:prstGeom>
        </xdr:spPr>
      </xdr:pic>
      <xdr:pic>
        <xdr:nvPicPr>
          <xdr:cNvPr id="23" name="Рисунок 22"/>
          <xdr:cNvPicPr>
            <a:picLocks noChangeAspect="1"/>
          </xdr:cNvPicPr>
        </xdr:nvPicPr>
        <xdr:blipFill>
          <a:blip xmlns:r="http://schemas.openxmlformats.org/officeDocument/2006/relationships" r:embed="rId10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00" y="47359041"/>
            <a:ext cx="571712" cy="579543"/>
          </a:xfrm>
          <a:prstGeom prst="rect">
            <a:avLst/>
          </a:prstGeom>
        </xdr:spPr>
      </xdr:pic>
      <xdr:pic>
        <xdr:nvPicPr>
          <xdr:cNvPr id="26" name="Рисунок 25"/>
          <xdr:cNvPicPr>
            <a:picLocks noChangeAspect="1"/>
          </xdr:cNvPicPr>
        </xdr:nvPicPr>
        <xdr:blipFill>
          <a:blip xmlns:r="http://schemas.openxmlformats.org/officeDocument/2006/relationships" r:embed="rId10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06500" y="47355125"/>
            <a:ext cx="563880" cy="5873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95250</xdr:colOff>
      <xdr:row>92</xdr:row>
      <xdr:rowOff>254000</xdr:rowOff>
    </xdr:from>
    <xdr:to>
      <xdr:col>1</xdr:col>
      <xdr:colOff>1358605</xdr:colOff>
      <xdr:row>98</xdr:row>
      <xdr:rowOff>158750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48339375"/>
          <a:ext cx="1263355" cy="1873250"/>
        </a:xfrm>
        <a:prstGeom prst="rect">
          <a:avLst/>
        </a:prstGeom>
      </xdr:spPr>
    </xdr:pic>
    <xdr:clientData/>
  </xdr:twoCellAnchor>
  <xdr:oneCellAnchor>
    <xdr:from>
      <xdr:col>1</xdr:col>
      <xdr:colOff>148979</xdr:colOff>
      <xdr:row>77</xdr:row>
      <xdr:rowOff>285752</xdr:rowOff>
    </xdr:from>
    <xdr:ext cx="1071843" cy="243079"/>
    <xdr:pic>
      <xdr:nvPicPr>
        <xdr:cNvPr id="413" name="Рисунок 412">
          <a:extLst>
            <a:ext uri="{FF2B5EF4-FFF2-40B4-BE49-F238E27FC236}">
              <a16:creationId xmlns="" xmlns:a16="http://schemas.microsoft.com/office/drawing/2014/main" id="{00000000-0008-0000-04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79" y="47847252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1174750</xdr:colOff>
      <xdr:row>77</xdr:row>
      <xdr:rowOff>79375</xdr:rowOff>
    </xdr:from>
    <xdr:to>
      <xdr:col>2</xdr:col>
      <xdr:colOff>1809750</xdr:colOff>
      <xdr:row>77</xdr:row>
      <xdr:rowOff>711200</xdr:rowOff>
    </xdr:to>
    <xdr:grpSp>
      <xdr:nvGrpSpPr>
        <xdr:cNvPr id="440" name="Группа 439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682875" y="44513500"/>
          <a:ext cx="635000" cy="631825"/>
          <a:chOff x="6302375" y="2206625"/>
          <a:chExt cx="635000" cy="635000"/>
        </a:xfrm>
      </xdr:grpSpPr>
      <xdr:sp macro="" textlink="">
        <xdr:nvSpPr>
          <xdr:cNvPr id="441" name="Овал 440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42" name="TextBox 441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238124</xdr:colOff>
      <xdr:row>77</xdr:row>
      <xdr:rowOff>603250</xdr:rowOff>
    </xdr:from>
    <xdr:to>
      <xdr:col>1</xdr:col>
      <xdr:colOff>1254125</xdr:colOff>
      <xdr:row>80</xdr:row>
      <xdr:rowOff>23740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4" y="42878375"/>
          <a:ext cx="1016001" cy="1547740"/>
        </a:xfrm>
        <a:prstGeom prst="rect">
          <a:avLst/>
        </a:prstGeom>
      </xdr:spPr>
    </xdr:pic>
    <xdr:clientData/>
  </xdr:twoCellAnchor>
  <xdr:twoCellAnchor>
    <xdr:from>
      <xdr:col>13</xdr:col>
      <xdr:colOff>47624</xdr:colOff>
      <xdr:row>77</xdr:row>
      <xdr:rowOff>131997</xdr:rowOff>
    </xdr:from>
    <xdr:to>
      <xdr:col>17</xdr:col>
      <xdr:colOff>965955</xdr:colOff>
      <xdr:row>77</xdr:row>
      <xdr:rowOff>722547</xdr:rowOff>
    </xdr:to>
    <xdr:grpSp>
      <xdr:nvGrpSpPr>
        <xdr:cNvPr id="35" name="Группа 34"/>
        <xdr:cNvGrpSpPr/>
      </xdr:nvGrpSpPr>
      <xdr:grpSpPr>
        <a:xfrm>
          <a:off x="12064999" y="44566122"/>
          <a:ext cx="3680581" cy="590550"/>
          <a:chOff x="9874249" y="42343622"/>
          <a:chExt cx="3680581" cy="590550"/>
        </a:xfrm>
      </xdr:grpSpPr>
      <xdr:grpSp>
        <xdr:nvGrpSpPr>
          <xdr:cNvPr id="458" name="Группа 457"/>
          <xdr:cNvGrpSpPr/>
        </xdr:nvGrpSpPr>
        <xdr:grpSpPr>
          <a:xfrm>
            <a:off x="9874249" y="42343622"/>
            <a:ext cx="3680581" cy="590550"/>
            <a:chOff x="8334375" y="48420573"/>
            <a:chExt cx="3675051" cy="590550"/>
          </a:xfrm>
        </xdr:grpSpPr>
        <xdr:pic>
          <xdr:nvPicPr>
            <xdr:cNvPr id="460" name="Рисунок 459"/>
            <xdr:cNvPicPr>
              <a:picLocks noChangeAspect="1"/>
            </xdr:cNvPicPr>
          </xdr:nvPicPr>
          <xdr:blipFill>
            <a:blip xmlns:r="http://schemas.openxmlformats.org/officeDocument/2006/relationships" r:embed="rId80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334375" y="48430098"/>
              <a:ext cx="588146" cy="571501"/>
            </a:xfrm>
            <a:prstGeom prst="rect">
              <a:avLst/>
            </a:prstGeom>
          </xdr:spPr>
        </xdr:pic>
        <xdr:pic>
          <xdr:nvPicPr>
            <xdr:cNvPr id="462" name="Рисунок 461"/>
            <xdr:cNvPicPr>
              <a:picLocks noChangeAspect="1"/>
            </xdr:cNvPicPr>
          </xdr:nvPicPr>
          <xdr:blipFill>
            <a:blip xmlns:r="http://schemas.openxmlformats.org/officeDocument/2006/relationships" r:embed="rId97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188480" y="48423119"/>
              <a:ext cx="590550" cy="585459"/>
            </a:xfrm>
            <a:prstGeom prst="rect">
              <a:avLst/>
            </a:prstGeom>
          </xdr:spPr>
        </xdr:pic>
        <xdr:pic>
          <xdr:nvPicPr>
            <xdr:cNvPr id="463" name="Рисунок 462"/>
            <xdr:cNvPicPr>
              <a:picLocks noChangeAspect="1"/>
            </xdr:cNvPicPr>
          </xdr:nvPicPr>
          <xdr:blipFill>
            <a:blip xmlns:r="http://schemas.openxmlformats.org/officeDocument/2006/relationships" r:embed="rId98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798080" y="48420573"/>
              <a:ext cx="590550" cy="590550"/>
            </a:xfrm>
            <a:prstGeom prst="rect">
              <a:avLst/>
            </a:prstGeom>
          </xdr:spPr>
        </xdr:pic>
        <xdr:pic>
          <xdr:nvPicPr>
            <xdr:cNvPr id="464" name="Рисунок 463"/>
            <xdr:cNvPicPr>
              <a:picLocks noChangeAspect="1"/>
            </xdr:cNvPicPr>
          </xdr:nvPicPr>
          <xdr:blipFill>
            <a:blip xmlns:r="http://schemas.openxmlformats.org/officeDocument/2006/relationships" r:embed="rId99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398155" y="48420573"/>
              <a:ext cx="611271" cy="590550"/>
            </a:xfrm>
            <a:prstGeom prst="rect">
              <a:avLst/>
            </a:prstGeom>
          </xdr:spPr>
        </xdr:pic>
      </xdr:grpSp>
      <xdr:grpSp>
        <xdr:nvGrpSpPr>
          <xdr:cNvPr id="466" name="Группа 465"/>
          <xdr:cNvGrpSpPr/>
        </xdr:nvGrpSpPr>
        <xdr:grpSpPr>
          <a:xfrm>
            <a:off x="10458856" y="42346544"/>
            <a:ext cx="1241019" cy="584707"/>
            <a:chOff x="5372376" y="28850784"/>
            <a:chExt cx="1111919" cy="554925"/>
          </a:xfrm>
        </xdr:grpSpPr>
        <xdr:pic>
          <xdr:nvPicPr>
            <xdr:cNvPr id="472" name="Рисунок 471"/>
            <xdr:cNvPicPr>
              <a:picLocks noChangeAspect="1"/>
            </xdr:cNvPicPr>
          </xdr:nvPicPr>
          <xdr:blipFill>
            <a:blip xmlns:r="http://schemas.openxmlformats.org/officeDocument/2006/relationships" r:embed="rId84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372376" y="28850784"/>
              <a:ext cx="554925" cy="554925"/>
            </a:xfrm>
            <a:prstGeom prst="rect">
              <a:avLst/>
            </a:prstGeom>
          </xdr:spPr>
        </xdr:pic>
        <xdr:pic>
          <xdr:nvPicPr>
            <xdr:cNvPr id="473" name="Рисунок 472"/>
            <xdr:cNvPicPr>
              <a:picLocks noChangeAspect="1"/>
            </xdr:cNvPicPr>
          </xdr:nvPicPr>
          <xdr:blipFill>
            <a:blip xmlns:r="http://schemas.openxmlformats.org/officeDocument/2006/relationships" r:embed="rId75" cstate="screen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946351" y="28856784"/>
              <a:ext cx="537944" cy="54292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29</xdr:col>
      <xdr:colOff>48234</xdr:colOff>
      <xdr:row>3</xdr:row>
      <xdr:rowOff>206375</xdr:rowOff>
    </xdr:from>
    <xdr:to>
      <xdr:col>44</xdr:col>
      <xdr:colOff>419100</xdr:colOff>
      <xdr:row>12</xdr:row>
      <xdr:rowOff>119229</xdr:rowOff>
    </xdr:to>
    <xdr:grpSp>
      <xdr:nvGrpSpPr>
        <xdr:cNvPr id="36" name="Группа 35"/>
        <xdr:cNvGrpSpPr/>
      </xdr:nvGrpSpPr>
      <xdr:grpSpPr>
        <a:xfrm>
          <a:off x="18733109" y="1587500"/>
          <a:ext cx="10848366" cy="4357854"/>
          <a:chOff x="17078934" y="1587500"/>
          <a:chExt cx="10943616" cy="4361029"/>
        </a:xfrm>
      </xdr:grpSpPr>
      <xdr:grpSp>
        <xdr:nvGrpSpPr>
          <xdr:cNvPr id="32" name="Группа 31"/>
          <xdr:cNvGrpSpPr/>
        </xdr:nvGrpSpPr>
        <xdr:grpSpPr>
          <a:xfrm>
            <a:off x="17078934" y="1587500"/>
            <a:ext cx="10943616" cy="4361029"/>
            <a:chOff x="17050359" y="1587500"/>
            <a:chExt cx="10848366" cy="4363679"/>
          </a:xfrm>
        </xdr:grpSpPr>
        <xdr:grpSp>
          <xdr:nvGrpSpPr>
            <xdr:cNvPr id="16" name="Группа 15"/>
            <xdr:cNvGrpSpPr/>
          </xdr:nvGrpSpPr>
          <xdr:grpSpPr>
            <a:xfrm>
              <a:off x="17050359" y="1587500"/>
              <a:ext cx="10848366" cy="4363679"/>
              <a:chOff x="17050359" y="1587500"/>
              <a:chExt cx="10848366" cy="4365625"/>
            </a:xfrm>
          </xdr:grpSpPr>
          <xdr:grpSp>
            <xdr:nvGrpSpPr>
              <xdr:cNvPr id="25" name="Группа 24"/>
              <xdr:cNvGrpSpPr/>
            </xdr:nvGrpSpPr>
            <xdr:grpSpPr>
              <a:xfrm>
                <a:off x="17050359" y="1587500"/>
                <a:ext cx="10848366" cy="4365625"/>
                <a:chOff x="17621251" y="1476375"/>
                <a:chExt cx="10846318" cy="4775949"/>
              </a:xfrm>
            </xdr:grpSpPr>
            <xdr:grpSp>
              <xdr:nvGrpSpPr>
                <xdr:cNvPr id="2" name="Группа 1"/>
                <xdr:cNvGrpSpPr/>
              </xdr:nvGrpSpPr>
              <xdr:grpSpPr>
                <a:xfrm>
                  <a:off x="17621251" y="1476375"/>
                  <a:ext cx="10846318" cy="4775949"/>
                  <a:chOff x="17621250" y="1476375"/>
                  <a:chExt cx="10849072" cy="4775949"/>
                </a:xfrm>
              </xdr:grpSpPr>
              <xdr:grpSp>
                <xdr:nvGrpSpPr>
                  <xdr:cNvPr id="272" name="Группа 271"/>
                  <xdr:cNvGrpSpPr/>
                </xdr:nvGrpSpPr>
                <xdr:grpSpPr>
                  <a:xfrm>
                    <a:off x="17621250" y="1476375"/>
                    <a:ext cx="10849072" cy="4775949"/>
                    <a:chOff x="16430625" y="1924559"/>
                    <a:chExt cx="10849072" cy="4775949"/>
                  </a:xfrm>
                </xdr:grpSpPr>
                <xdr:grpSp>
                  <xdr:nvGrpSpPr>
                    <xdr:cNvPr id="295" name="Группа 294"/>
                    <xdr:cNvGrpSpPr/>
                  </xdr:nvGrpSpPr>
                  <xdr:grpSpPr>
                    <a:xfrm>
                      <a:off x="16430625" y="1924559"/>
                      <a:ext cx="10820760" cy="3354831"/>
                      <a:chOff x="16430625" y="1924559"/>
                      <a:chExt cx="10820760" cy="3354831"/>
                    </a:xfrm>
                  </xdr:grpSpPr>
                  <xdr:grpSp>
                    <xdr:nvGrpSpPr>
                      <xdr:cNvPr id="299" name="Группа 298"/>
                      <xdr:cNvGrpSpPr>
                        <a:grpSpLocks noChangeAspect="1"/>
                      </xdr:cNvGrpSpPr>
                    </xdr:nvGrpSpPr>
                    <xdr:grpSpPr>
                      <a:xfrm>
                        <a:off x="16467865" y="2238377"/>
                        <a:ext cx="10783520" cy="3041013"/>
                        <a:chOff x="4229288" y="3061607"/>
                        <a:chExt cx="10275165" cy="2448441"/>
                      </a:xfrm>
                      <a:solidFill>
                        <a:schemeClr val="bg2"/>
                      </a:solidFill>
                    </xdr:grpSpPr>
                    <xdr:sp macro="" textlink="">
                      <xdr:nvSpPr>
                        <xdr:cNvPr id="302" name="Прямоугольник 301">
                          <a:hlinkClick xmlns:r="http://schemas.openxmlformats.org/officeDocument/2006/relationships" r:id="rId109"/>
                        </xdr:cNvPr>
                        <xdr:cNvSpPr/>
                      </xdr:nvSpPr>
                      <xdr:spPr>
                        <a:xfrm>
                          <a:off x="4256263" y="3061607"/>
                          <a:ext cx="10248190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ctr"/>
                        <a:lstStyle/>
                        <a:p>
                          <a:pPr algn="ctr"/>
                          <a:r>
                            <a:rPr lang="ru-RU" sz="2000" b="1">
                              <a:solidFill>
                                <a:sysClr val="windowText" lastClr="000000"/>
                              </a:solidFill>
                            </a:rPr>
                            <a:t>Главная</a:t>
                          </a:r>
                        </a:p>
                      </xdr:txBody>
                    </xdr:sp>
                    <xdr:sp macro="" textlink="">
                      <xdr:nvSpPr>
                        <xdr:cNvPr id="308" name="Прямоугольник 307">
                          <a:hlinkClick xmlns:r="http://schemas.openxmlformats.org/officeDocument/2006/relationships" r:id="rId110"/>
                        </xdr:cNvPr>
                        <xdr:cNvSpPr/>
                      </xdr:nvSpPr>
                      <xdr:spPr>
                        <a:xfrm>
                          <a:off x="4229288" y="3641771"/>
                          <a:ext cx="2094503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ctr"/>
                        <a:lstStyle/>
                        <a:p>
                          <a:pPr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</a:rPr>
                            <a:t>Фильтры</a:t>
                          </a:r>
                        </a:p>
                      </xdr:txBody>
                    </xdr:sp>
                    <xdr:sp macro="" textlink="">
                      <xdr:nvSpPr>
                        <xdr:cNvPr id="329" name="Прямоугольник 328">
                          <a:hlinkClick xmlns:r="http://schemas.openxmlformats.org/officeDocument/2006/relationships" r:id="rId111"/>
                        </xdr:cNvPr>
                        <xdr:cNvSpPr/>
                      </xdr:nvSpPr>
                      <xdr:spPr>
                        <a:xfrm>
                          <a:off x="6915202" y="4170670"/>
                          <a:ext cx="2094928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ГПВН</a:t>
                          </a:r>
                        </a:p>
                      </xdr:txBody>
                    </xdr:sp>
                    <xdr:sp macro="" textlink="">
                      <xdr:nvSpPr>
                        <xdr:cNvPr id="327" name="Прямоугольник 326">
                          <a:hlinkClick xmlns:r="http://schemas.openxmlformats.org/officeDocument/2006/relationships" r:id="rId112"/>
                        </xdr:cNvPr>
                        <xdr:cNvSpPr/>
                      </xdr:nvSpPr>
                      <xdr:spPr>
                        <a:xfrm>
                          <a:off x="6915202" y="3639530"/>
                          <a:ext cx="2094928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КЭВН</a:t>
                          </a:r>
                        </a:p>
                      </xdr:txBody>
                    </xdr:sp>
                    <xdr:sp macro="" textlink="">
                      <xdr:nvSpPr>
                        <xdr:cNvPr id="331" name="Прямоугольник 330">
                          <a:hlinkClick xmlns:r="http://schemas.openxmlformats.org/officeDocument/2006/relationships" r:id="rId113"/>
                        </xdr:cNvPr>
                        <xdr:cNvSpPr/>
                      </xdr:nvSpPr>
                      <xdr:spPr>
                        <a:xfrm>
                          <a:off x="6915202" y="4694128"/>
                          <a:ext cx="2094928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Конвекторы</a:t>
                          </a:r>
                        </a:p>
                      </xdr:txBody>
                    </xdr:sp>
                    <xdr:sp macro="" textlink="">
                      <xdr:nvSpPr>
                        <xdr:cNvPr id="333" name="Прямоугольник 332">
                          <a:hlinkClick xmlns:r="http://schemas.openxmlformats.org/officeDocument/2006/relationships" r:id="rId114"/>
                        </xdr:cNvPr>
                        <xdr:cNvSpPr/>
                      </xdr:nvSpPr>
                      <xdr:spPr>
                        <a:xfrm>
                          <a:off x="9645839" y="4168429"/>
                          <a:ext cx="2097966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Котлы эл.</a:t>
                          </a:r>
                        </a:p>
                      </xdr:txBody>
                    </xdr:sp>
                    <xdr:sp macro="" textlink="">
                      <xdr:nvSpPr>
                        <xdr:cNvPr id="332" name="Прямоугольник 331">
                          <a:hlinkClick xmlns:r="http://schemas.openxmlformats.org/officeDocument/2006/relationships" r:id="rId115"/>
                        </xdr:cNvPr>
                        <xdr:cNvSpPr/>
                      </xdr:nvSpPr>
                      <xdr:spPr>
                        <a:xfrm>
                          <a:off x="9645839" y="3637291"/>
                          <a:ext cx="2097966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Тепловентиляоры</a:t>
                          </a:r>
                        </a:p>
                      </xdr:txBody>
                    </xdr:sp>
                    <xdr:sp macro="" textlink="">
                      <xdr:nvSpPr>
                        <xdr:cNvPr id="365" name="Прямоугольник 364">
                          <a:hlinkClick xmlns:r="http://schemas.openxmlformats.org/officeDocument/2006/relationships" r:id="rId116"/>
                        </xdr:cNvPr>
                        <xdr:cNvSpPr/>
                      </xdr:nvSpPr>
                      <xdr:spPr>
                        <a:xfrm>
                          <a:off x="4229288" y="4165228"/>
                          <a:ext cx="2094503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ctr"/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НЭВН</a:t>
                          </a:r>
                        </a:p>
                      </xdr:txBody>
                    </xdr:sp>
                    <xdr:sp macro="" textlink="">
                      <xdr:nvSpPr>
                        <xdr:cNvPr id="366" name="Прямоугольник 365">
                          <a:hlinkClick xmlns:r="http://schemas.openxmlformats.org/officeDocument/2006/relationships" r:id="rId117"/>
                        </xdr:cNvPr>
                        <xdr:cNvSpPr/>
                      </xdr:nvSpPr>
                      <xdr:spPr>
                        <a:xfrm>
                          <a:off x="4229288" y="4688687"/>
                          <a:ext cx="2094503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ctr"/>
                        <a:lstStyle/>
                        <a:p>
                          <a:pPr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НЭВН</a:t>
                          </a:r>
                          <a:r>
                            <a:rPr lang="ru-RU" sz="1400" b="1" baseline="0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 нап.</a:t>
                          </a:r>
                          <a:endParaRPr lang="ru-RU" sz="1400" b="1">
                            <a:solidFill>
                              <a:sysClr val="windowText" lastClr="000000"/>
                            </a:solidFill>
                            <a:latin typeface="+mn-lt"/>
                            <a:ea typeface="+mn-ea"/>
                            <a:cs typeface="+mn-cs"/>
                          </a:endParaRPr>
                        </a:p>
                      </xdr:txBody>
                    </xdr:sp>
                    <xdr:sp macro="" textlink="">
                      <xdr:nvSpPr>
                        <xdr:cNvPr id="369" name="Прямоугольник 368">
                          <a:hlinkClick xmlns:r="http://schemas.openxmlformats.org/officeDocument/2006/relationships" r:id="rId118"/>
                        </xdr:cNvPr>
                        <xdr:cNvSpPr/>
                      </xdr:nvSpPr>
                      <xdr:spPr>
                        <a:xfrm>
                          <a:off x="12395774" y="4172055"/>
                          <a:ext cx="2088000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Трехходовые клапаны</a:t>
                          </a:r>
                        </a:p>
                      </xdr:txBody>
                    </xdr:sp>
                    <xdr:sp macro="" textlink="">
                      <xdr:nvSpPr>
                        <xdr:cNvPr id="373" name="Прямоугольник 372">
                          <a:hlinkClick xmlns:r="http://schemas.openxmlformats.org/officeDocument/2006/relationships" r:id="rId119"/>
                        </xdr:cNvPr>
                        <xdr:cNvSpPr/>
                      </xdr:nvSpPr>
                      <xdr:spPr>
                        <a:xfrm>
                          <a:off x="12395774" y="4691357"/>
                          <a:ext cx="2088000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Термостаты</a:t>
                          </a:r>
                        </a:p>
                      </xdr:txBody>
                    </xdr:sp>
                    <xdr:sp macro="" textlink="">
                      <xdr:nvSpPr>
                        <xdr:cNvPr id="368" name="Прямоугольник 367">
                          <a:hlinkClick xmlns:r="http://schemas.openxmlformats.org/officeDocument/2006/relationships" r:id="rId120"/>
                        </xdr:cNvPr>
                        <xdr:cNvSpPr/>
                      </xdr:nvSpPr>
                      <xdr:spPr>
                        <a:xfrm>
                          <a:off x="12395774" y="3636758"/>
                          <a:ext cx="2088000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Воздухоочистители</a:t>
                          </a:r>
                        </a:p>
                      </xdr:txBody>
                    </xdr:sp>
                    <xdr:sp macro="" textlink="">
                      <xdr:nvSpPr>
                        <xdr:cNvPr id="376" name="Прямоугольник 375">
                          <a:hlinkClick xmlns:r="http://schemas.openxmlformats.org/officeDocument/2006/relationships" r:id="rId121"/>
                        </xdr:cNvPr>
                        <xdr:cNvSpPr/>
                      </xdr:nvSpPr>
                      <xdr:spPr>
                        <a:xfrm>
                          <a:off x="4238217" y="5208423"/>
                          <a:ext cx="2087741" cy="301625"/>
                        </a:xfrm>
                        <a:prstGeom prst="rect">
                          <a:avLst/>
                        </a:prstGeom>
                        <a:grpFill/>
                        <a:ln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/>
                        <a:p>
                          <a:pPr marL="0" indent="0" algn="ctr"/>
                          <a:r>
                            <a:rPr lang="ru-RU" sz="1400" b="1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rPr>
                            <a:t>Распродажа</a:t>
                          </a:r>
                        </a:p>
                      </xdr:txBody>
                    </xdr:sp>
                  </xdr:grpSp>
                  <xdr:pic>
                    <xdr:nvPicPr>
                      <xdr:cNvPr id="301" name="Рисунок 300" descr="Сантехника THERMEX (Термекс).Страна производитель - Россия. Китай Купить  THERMEX (Термекс) с доставкой по Москве и России — Home-Santehnika.ru"/>
                      <xdr:cNvPicPr>
                        <a:picLocks noChangeAspect="1" noChangeArrowheads="1"/>
                      </xdr:cNvPicPr>
                    </xdr:nvPicPr>
                    <xdr:blipFill>
                      <a:blip xmlns:r="http://schemas.openxmlformats.org/officeDocument/2006/relationships" r:embed="rId122" cstate="email">
                        <a:extLst>
                          <a:ext uri="{28A0092B-C50C-407E-A947-70E740481C1C}">
                            <a14:useLocalDpi xmlns:a14="http://schemas.microsoft.com/office/drawing/2010/main"/>
                          </a:ext>
                        </a:extLst>
                      </a:blip>
                      <a:srcRect/>
                      <a:stretch>
                        <a:fillRect/>
                      </a:stretch>
                    </xdr:blipFill>
                    <xdr:spPr bwMode="auto">
                      <a:xfrm>
                        <a:off x="16430625" y="1924559"/>
                        <a:ext cx="1127125" cy="269366"/>
                      </a:xfrm>
                      <a:prstGeom prst="rect">
                        <a:avLst/>
                      </a:prstGeom>
                      <a:noFill/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pic>
                </xdr:grpSp>
                <xdr:sp macro="" textlink="">
                  <xdr:nvSpPr>
                    <xdr:cNvPr id="297" name="Прямоугольник 296">
                      <a:hlinkClick xmlns:r="http://schemas.openxmlformats.org/officeDocument/2006/relationships" r:id="rId123"/>
                    </xdr:cNvPr>
                    <xdr:cNvSpPr/>
                  </xdr:nvSpPr>
                  <xdr:spPr>
                    <a:xfrm>
                      <a:off x="16467864" y="6325884"/>
                      <a:ext cx="10811833" cy="374624"/>
                    </a:xfrm>
                    <a:prstGeom prst="rect">
                      <a:avLst/>
                    </a:prstGeom>
                    <a:solidFill>
                      <a:schemeClr val="bg2"/>
                    </a:solidFill>
                    <a:ln>
                      <a:solidFill>
                        <a:sysClr val="windowText" lastClr="000000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ctr"/>
                    <a:lstStyle/>
                    <a:p>
                      <a:pPr algn="ctr"/>
                      <a:r>
                        <a:rPr lang="ru-RU" sz="2000" b="1">
                          <a:solidFill>
                            <a:sysClr val="windowText" lastClr="000000"/>
                          </a:solidFill>
                        </a:rPr>
                        <a:t>Печать</a:t>
                      </a:r>
                      <a:r>
                        <a:rPr lang="ru-RU" sz="2000" b="1" baseline="0">
                          <a:solidFill>
                            <a:sysClr val="windowText" lastClr="000000"/>
                          </a:solidFill>
                        </a:rPr>
                        <a:t> заказа</a:t>
                      </a:r>
                      <a:endParaRPr lang="ru-RU" sz="2000" b="1">
                        <a:solidFill>
                          <a:sysClr val="windowText" lastClr="000000"/>
                        </a:solidFill>
                      </a:endParaRPr>
                    </a:p>
                  </xdr:txBody>
                </xdr:sp>
              </xdr:grpSp>
              <xdr:sp macro="" textlink="">
                <xdr:nvSpPr>
                  <xdr:cNvPr id="246" name="Прямоугольник 245">
                    <a:hlinkClick xmlns:r="http://schemas.openxmlformats.org/officeDocument/2006/relationships" r:id="rId124"/>
                  </xdr:cNvPr>
                  <xdr:cNvSpPr/>
                </xdr:nvSpPr>
                <xdr:spPr>
                  <a:xfrm>
                    <a:off x="23343021" y="4448683"/>
                    <a:ext cx="2200061" cy="374624"/>
                  </a:xfrm>
                  <a:prstGeom prst="rect">
                    <a:avLst/>
                  </a:prstGeom>
                  <a:solidFill>
                    <a:schemeClr val="bg2"/>
                  </a:solidFill>
                  <a:ln>
                    <a:solidFill>
                      <a:sysClr val="windowText" lastClr="00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marL="0" indent="0" algn="ctr"/>
                    <a:r>
                      <a:rPr lang="ru-RU" sz="1400" b="1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ИК-обогреватели</a:t>
                    </a:r>
                  </a:p>
                </xdr:txBody>
              </xdr:sp>
            </xdr:grpSp>
            <xdr:sp macro="" textlink="">
              <xdr:nvSpPr>
                <xdr:cNvPr id="248" name="Прямоугольник 247">
                  <a:hlinkClick xmlns:r="http://schemas.openxmlformats.org/officeDocument/2006/relationships" r:id="rId125"/>
                </xdr:cNvPr>
                <xdr:cNvSpPr/>
              </xdr:nvSpPr>
              <xdr:spPr>
                <a:xfrm>
                  <a:off x="23340446" y="3818313"/>
                  <a:ext cx="2202324" cy="373041"/>
                </a:xfrm>
                <a:prstGeom prst="rect">
                  <a:avLst/>
                </a:prstGeom>
                <a:solidFill>
                  <a:schemeClr val="bg2"/>
                </a:solidFill>
                <a:ln>
                  <a:solidFill>
                    <a:sysClr val="windowText" lastClr="00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marL="0" indent="0" algn="ctr"/>
                  <a:r>
                    <a:rPr lang="ru-RU" sz="1400" b="1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rPr>
                    <a:t>Насосные станции</a:t>
                  </a:r>
                </a:p>
              </xdr:txBody>
            </xdr:sp>
          </xdr:grpSp>
          <xdr:sp macro="" textlink="">
            <xdr:nvSpPr>
              <xdr:cNvPr id="412" name="Прямоугольник 411">
                <a:hlinkClick xmlns:r="http://schemas.openxmlformats.org/officeDocument/2006/relationships" r:id="rId126"/>
              </xdr:cNvPr>
              <xdr:cNvSpPr/>
            </xdr:nvSpPr>
            <xdr:spPr>
              <a:xfrm>
                <a:off x="19905338" y="4311291"/>
                <a:ext cx="2199303" cy="341453"/>
              </a:xfrm>
              <a:prstGeom prst="rect">
                <a:avLst/>
              </a:prstGeom>
              <a:solidFill>
                <a:schemeClr val="bg2"/>
              </a:solidFill>
              <a:ln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ru-RU" sz="1400" b="1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Кондиционеры</a:t>
                </a:r>
              </a:p>
            </xdr:txBody>
          </xdr:sp>
        </xdr:grpSp>
        <xdr:sp macro="" textlink="">
          <xdr:nvSpPr>
            <xdr:cNvPr id="419" name="Прямоугольник 418">
              <a:hlinkClick xmlns:r="http://schemas.openxmlformats.org/officeDocument/2006/relationships" r:id="rId127"/>
            </xdr:cNvPr>
            <xdr:cNvSpPr/>
          </xdr:nvSpPr>
          <xdr:spPr>
            <a:xfrm>
              <a:off x="25638279" y="4307167"/>
              <a:ext cx="2210435" cy="354037"/>
            </a:xfrm>
            <a:prstGeom prst="rect">
              <a:avLst/>
            </a:prstGeom>
            <a:solidFill>
              <a:schemeClr val="bg2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marL="0" indent="0" algn="ctr"/>
              <a:r>
                <a:rPr lang="ru-RU" sz="1400" b="1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Увлажнители</a:t>
              </a:r>
            </a:p>
          </xdr:txBody>
        </xdr:sp>
      </xdr:grpSp>
      <xdr:sp macro="" textlink="">
        <xdr:nvSpPr>
          <xdr:cNvPr id="428" name="Прямоугольник 427">
            <a:hlinkClick xmlns:r="http://schemas.openxmlformats.org/officeDocument/2006/relationships" r:id="rId128"/>
          </xdr:cNvPr>
          <xdr:cNvSpPr/>
        </xdr:nvSpPr>
        <xdr:spPr>
          <a:xfrm>
            <a:off x="17116498" y="4981575"/>
            <a:ext cx="2209991" cy="355540"/>
          </a:xfrm>
          <a:prstGeom prst="rect">
            <a:avLst/>
          </a:prstGeom>
          <a:solidFill>
            <a:schemeClr val="bg2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 b="1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Эл. полотенцесушители</a:t>
            </a:r>
          </a:p>
        </xdr:txBody>
      </xdr:sp>
    </xdr:grpSp>
    <xdr:clientData/>
  </xdr:twoCellAnchor>
  <xdr:oneCellAnchor>
    <xdr:from>
      <xdr:col>1</xdr:col>
      <xdr:colOff>208756</xdr:colOff>
      <xdr:row>18</xdr:row>
      <xdr:rowOff>264321</xdr:rowOff>
    </xdr:from>
    <xdr:ext cx="1071843" cy="243079"/>
    <xdr:pic>
      <xdr:nvPicPr>
        <xdr:cNvPr id="432" name="Рисунок 431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756" y="9582946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1698625</xdr:colOff>
      <xdr:row>18</xdr:row>
      <xdr:rowOff>79375</xdr:rowOff>
    </xdr:from>
    <xdr:to>
      <xdr:col>2</xdr:col>
      <xdr:colOff>2333625</xdr:colOff>
      <xdr:row>18</xdr:row>
      <xdr:rowOff>711200</xdr:rowOff>
    </xdr:to>
    <xdr:grpSp>
      <xdr:nvGrpSpPr>
        <xdr:cNvPr id="434" name="Группа 433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206750" y="8255000"/>
          <a:ext cx="635000" cy="631825"/>
          <a:chOff x="6302375" y="2206625"/>
          <a:chExt cx="635000" cy="635000"/>
        </a:xfrm>
      </xdr:grpSpPr>
      <xdr:sp macro="" textlink="">
        <xdr:nvSpPr>
          <xdr:cNvPr id="435" name="Овал 434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36" name="TextBox 435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333375</xdr:colOff>
      <xdr:row>19</xdr:row>
      <xdr:rowOff>1</xdr:rowOff>
    </xdr:from>
    <xdr:to>
      <xdr:col>1</xdr:col>
      <xdr:colOff>1174750</xdr:colOff>
      <xdr:row>20</xdr:row>
      <xdr:rowOff>276700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8953501"/>
          <a:ext cx="841375" cy="1054574"/>
        </a:xfrm>
        <a:prstGeom prst="rect">
          <a:avLst/>
        </a:prstGeom>
      </xdr:spPr>
    </xdr:pic>
    <xdr:clientData/>
  </xdr:twoCellAnchor>
  <xdr:twoCellAnchor>
    <xdr:from>
      <xdr:col>12</xdr:col>
      <xdr:colOff>1270000</xdr:colOff>
      <xdr:row>18</xdr:row>
      <xdr:rowOff>95921</xdr:rowOff>
    </xdr:from>
    <xdr:to>
      <xdr:col>17</xdr:col>
      <xdr:colOff>1009650</xdr:colOff>
      <xdr:row>18</xdr:row>
      <xdr:rowOff>667422</xdr:rowOff>
    </xdr:to>
    <xdr:grpSp>
      <xdr:nvGrpSpPr>
        <xdr:cNvPr id="38" name="Группа 37"/>
        <xdr:cNvGrpSpPr/>
      </xdr:nvGrpSpPr>
      <xdr:grpSpPr>
        <a:xfrm>
          <a:off x="11795125" y="8271546"/>
          <a:ext cx="3994150" cy="571501"/>
          <a:chOff x="8826500" y="8271546"/>
          <a:chExt cx="3994150" cy="571501"/>
        </a:xfrm>
      </xdr:grpSpPr>
      <xdr:grpSp>
        <xdr:nvGrpSpPr>
          <xdr:cNvPr id="437" name="Группа 436"/>
          <xdr:cNvGrpSpPr/>
        </xdr:nvGrpSpPr>
        <xdr:grpSpPr>
          <a:xfrm>
            <a:off x="8826500" y="8271546"/>
            <a:ext cx="3994150" cy="571501"/>
            <a:chOff x="8978923" y="12094245"/>
            <a:chExt cx="3989213" cy="571501"/>
          </a:xfrm>
        </xdr:grpSpPr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5144" name="Object 24" hidden="1">
                  <a:extLst>
                    <a:ext uri="{63B3BB69-23CF-44E3-9099-C40C66FF867C}">
                      <a14:compatExt spid="_x0000_s5144"/>
                    </a:ext>
                  </a:extLst>
                </xdr:cNvPr>
                <xdr:cNvSpPr/>
              </xdr:nvSpPr>
              <xdr:spPr>
                <a:xfrm>
                  <a:off x="10144065" y="12094245"/>
                  <a:ext cx="571501" cy="571501"/>
                </a:xfrm>
                <a:prstGeom prst="rect">
                  <a:avLst/>
                </a:prstGeom>
              </xdr:spPr>
            </xdr:sp>
          </mc:Choice>
          <mc:Fallback/>
        </mc:AlternateContent>
        <xdr:grpSp>
          <xdr:nvGrpSpPr>
            <xdr:cNvPr id="438" name="Группа 437">
              <a:extLst>
                <a:ext uri="{FF2B5EF4-FFF2-40B4-BE49-F238E27FC236}">
                  <a16:creationId xmlns="" xmlns:a16="http://schemas.microsoft.com/office/drawing/2014/main" id="{00000000-0008-0000-0400-000031000000}"/>
                </a:ext>
              </a:extLst>
            </xdr:cNvPr>
            <xdr:cNvGrpSpPr/>
          </xdr:nvGrpSpPr>
          <xdr:grpSpPr>
            <a:xfrm>
              <a:off x="8978923" y="12108158"/>
              <a:ext cx="3989213" cy="543672"/>
              <a:chOff x="8817086" y="7039043"/>
              <a:chExt cx="3994064" cy="563598"/>
            </a:xfrm>
          </xdr:grpSpPr>
          <xdr:grpSp>
            <xdr:nvGrpSpPr>
              <xdr:cNvPr id="439" name="Группа 438">
                <a:extLst>
                  <a:ext uri="{FF2B5EF4-FFF2-40B4-BE49-F238E27FC236}">
                    <a16:creationId xmlns="" xmlns:a16="http://schemas.microsoft.com/office/drawing/2014/main" id="{00000000-0008-0000-0400-00000C000000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8817086" y="7039043"/>
                <a:ext cx="3994064" cy="563598"/>
                <a:chOff x="8928211" y="4499043"/>
                <a:chExt cx="3994064" cy="563598"/>
              </a:xfrm>
            </xdr:grpSpPr>
            <xdr:pic>
              <xdr:nvPicPr>
                <xdr:cNvPr id="444" name="Рисунок 443">
                  <a:extLst>
                    <a:ext uri="{FF2B5EF4-FFF2-40B4-BE49-F238E27FC236}">
                      <a16:creationId xmlns="" xmlns:a16="http://schemas.microsoft.com/office/drawing/2014/main" id="{00000000-0008-0000-0400-0000B5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0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l="-3179"/>
                <a:stretch/>
              </xdr:blipFill>
              <xdr:spPr>
                <a:xfrm>
                  <a:off x="8928211" y="4499047"/>
                  <a:ext cx="617561" cy="563594"/>
                </a:xfrm>
                <a:prstGeom prst="rect">
                  <a:avLst/>
                </a:prstGeom>
              </xdr:spPr>
            </xdr:pic>
            <xdr:pic>
              <xdr:nvPicPr>
                <xdr:cNvPr id="446" name="Рисунок 445">
                  <a:extLst>
                    <a:ext uri="{FF2B5EF4-FFF2-40B4-BE49-F238E27FC236}">
                      <a16:creationId xmlns="" xmlns:a16="http://schemas.microsoft.com/office/drawing/2014/main" id="{00000000-0008-0000-0400-0000B9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8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>
                <a:xfrm>
                  <a:off x="9506795" y="4499043"/>
                  <a:ext cx="617561" cy="563594"/>
                </a:xfrm>
                <a:prstGeom prst="rect">
                  <a:avLst/>
                </a:prstGeom>
              </xdr:spPr>
            </xdr:pic>
            <xdr:pic>
              <xdr:nvPicPr>
                <xdr:cNvPr id="447" name="Рисунок 446">
                  <a:extLst>
                    <a:ext uri="{FF2B5EF4-FFF2-40B4-BE49-F238E27FC236}">
                      <a16:creationId xmlns="" xmlns:a16="http://schemas.microsoft.com/office/drawing/2014/main" id="{00000000-0008-0000-0400-0000BA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6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 r="-6628"/>
                <a:stretch/>
              </xdr:blipFill>
              <xdr:spPr>
                <a:xfrm>
                  <a:off x="12304714" y="4499043"/>
                  <a:ext cx="617561" cy="563594"/>
                </a:xfrm>
                <a:prstGeom prst="rect">
                  <a:avLst/>
                </a:prstGeom>
              </xdr:spPr>
            </xdr:pic>
          </xdr:grpSp>
          <xdr:pic>
            <xdr:nvPicPr>
              <xdr:cNvPr id="443" name="Рисунок 442">
                <a:extLst>
                  <a:ext uri="{FF2B5EF4-FFF2-40B4-BE49-F238E27FC236}">
                    <a16:creationId xmlns="" xmlns:a16="http://schemas.microsoft.com/office/drawing/2014/main" id="{00000000-0008-0000-0400-000030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10556886" y="7043028"/>
                <a:ext cx="551284" cy="555625"/>
              </a:xfrm>
              <a:prstGeom prst="rect">
                <a:avLst/>
              </a:prstGeom>
            </xdr:spPr>
          </xdr:pic>
        </xdr:grp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5145" name="Object 25" hidden="1">
                  <a:extLst>
                    <a:ext uri="{63B3BB69-23CF-44E3-9099-C40C66FF867C}">
                      <a14:compatExt spid="_x0000_s5145"/>
                    </a:ext>
                  </a:extLst>
                </xdr:cNvPr>
                <xdr:cNvSpPr/>
              </xdr:nvSpPr>
              <xdr:spPr>
                <a:xfrm>
                  <a:off x="11805038" y="12094245"/>
                  <a:ext cx="571500" cy="571500"/>
                </a:xfrm>
                <a:prstGeom prst="rect">
                  <a:avLst/>
                </a:prstGeom>
              </xdr:spPr>
            </xdr:sp>
          </mc:Choice>
          <mc:Fallback/>
        </mc:AlternateContent>
      </xdr:grpSp>
      <xdr:pic>
        <xdr:nvPicPr>
          <xdr:cNvPr id="450" name="Рисунок 449">
            <a:extLst>
              <a:ext uri="{FF2B5EF4-FFF2-40B4-BE49-F238E27FC236}">
                <a16:creationId xmlns="" xmlns:a16="http://schemas.microsoft.com/office/drawing/2014/main" id="{00000000-0008-0000-0400-00003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28375" y="8287421"/>
            <a:ext cx="544159" cy="53975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166688</xdr:colOff>
      <xdr:row>43</xdr:row>
      <xdr:rowOff>361156</xdr:rowOff>
    </xdr:from>
    <xdr:to>
      <xdr:col>1</xdr:col>
      <xdr:colOff>1433058</xdr:colOff>
      <xdr:row>46</xdr:row>
      <xdr:rowOff>269875</xdr:rowOff>
    </xdr:to>
    <xdr:grpSp>
      <xdr:nvGrpSpPr>
        <xdr:cNvPr id="21" name="Группа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GrpSpPr/>
      </xdr:nvGrpSpPr>
      <xdr:grpSpPr>
        <a:xfrm>
          <a:off x="166688" y="26364406"/>
          <a:ext cx="1266370" cy="1766094"/>
          <a:chOff x="119063" y="22157531"/>
          <a:chExt cx="1266370" cy="1718469"/>
        </a:xfrm>
      </xdr:grpSpPr>
      <xdr:pic>
        <xdr:nvPicPr>
          <xdr:cNvPr id="90" name="Рисунок 89">
            <a:extLst>
              <a:ext uri="{FF2B5EF4-FFF2-40B4-BE49-F238E27FC236}">
                <a16:creationId xmlns="" xmlns:a16="http://schemas.microsoft.com/office/drawing/2014/main" id="{00000000-0008-0000-0500-00005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screen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33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3376" y="22596475"/>
            <a:ext cx="763066" cy="1279525"/>
          </a:xfrm>
          <a:prstGeom prst="rect">
            <a:avLst/>
          </a:prstGeom>
        </xdr:spPr>
      </xdr:pic>
      <xdr:pic>
        <xdr:nvPicPr>
          <xdr:cNvPr id="92" name="Рисунок 91">
            <a:extLst>
              <a:ext uri="{FF2B5EF4-FFF2-40B4-BE49-F238E27FC236}">
                <a16:creationId xmlns="" xmlns:a16="http://schemas.microsoft.com/office/drawing/2014/main" id="{00000000-0008-0000-0500-00005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3" y="22157531"/>
            <a:ext cx="1266370" cy="13072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31750</xdr:colOff>
      <xdr:row>43</xdr:row>
      <xdr:rowOff>190500</xdr:rowOff>
    </xdr:from>
    <xdr:to>
      <xdr:col>6</xdr:col>
      <xdr:colOff>698500</xdr:colOff>
      <xdr:row>43</xdr:row>
      <xdr:rowOff>635000</xdr:rowOff>
    </xdr:to>
    <xdr:sp macro="" textlink="">
      <xdr:nvSpPr>
        <xdr:cNvPr id="28" name="Скругленный прямоугольник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>
          <a:spLocks noChangeAspect="1"/>
        </xdr:cNvSpPr>
      </xdr:nvSpPr>
      <xdr:spPr>
        <a:xfrm>
          <a:off x="4587875" y="16462375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twoCellAnchor editAs="oneCell">
    <xdr:from>
      <xdr:col>5</xdr:col>
      <xdr:colOff>31750</xdr:colOff>
      <xdr:row>56</xdr:row>
      <xdr:rowOff>158750</xdr:rowOff>
    </xdr:from>
    <xdr:to>
      <xdr:col>6</xdr:col>
      <xdr:colOff>558800</xdr:colOff>
      <xdr:row>56</xdr:row>
      <xdr:rowOff>603250</xdr:rowOff>
    </xdr:to>
    <xdr:sp macro="" textlink="">
      <xdr:nvSpPr>
        <xdr:cNvPr id="30" name="Скругленный прямоугольник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>
          <a:spLocks noChangeAspect="1"/>
        </xdr:cNvSpPr>
      </xdr:nvSpPr>
      <xdr:spPr>
        <a:xfrm>
          <a:off x="4587875" y="17764125"/>
          <a:ext cx="14795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>
    <xdr:from>
      <xdr:col>12</xdr:col>
      <xdr:colOff>1212149</xdr:colOff>
      <xdr:row>4</xdr:row>
      <xdr:rowOff>104775</xdr:rowOff>
    </xdr:from>
    <xdr:to>
      <xdr:col>17</xdr:col>
      <xdr:colOff>1028701</xdr:colOff>
      <xdr:row>4</xdr:row>
      <xdr:rowOff>677894</xdr:rowOff>
    </xdr:to>
    <xdr:grpSp>
      <xdr:nvGrpSpPr>
        <xdr:cNvPr id="61" name="Группа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GrpSpPr/>
      </xdr:nvGrpSpPr>
      <xdr:grpSpPr>
        <a:xfrm>
          <a:off x="11769024" y="2089150"/>
          <a:ext cx="4166302" cy="573119"/>
          <a:chOff x="4658369" y="24210932"/>
          <a:chExt cx="4076055" cy="573119"/>
        </a:xfrm>
      </xdr:grpSpPr>
      <xdr:pic>
        <xdr:nvPicPr>
          <xdr:cNvPr id="64" name="Рисунок 63">
            <a:extLst>
              <a:ext uri="{FF2B5EF4-FFF2-40B4-BE49-F238E27FC236}">
                <a16:creationId xmlns="" xmlns:a16="http://schemas.microsoft.com/office/drawing/2014/main" id="{00000000-0008-0000-0500-00004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20457"/>
            <a:ext cx="581025" cy="554068"/>
          </a:xfrm>
          <a:prstGeom prst="rect">
            <a:avLst/>
          </a:prstGeom>
        </xdr:spPr>
      </xdr:pic>
      <xdr:pic>
        <xdr:nvPicPr>
          <xdr:cNvPr id="65" name="Рисунок 64">
            <a:extLst>
              <a:ext uri="{FF2B5EF4-FFF2-40B4-BE49-F238E27FC236}">
                <a16:creationId xmlns="" xmlns:a16="http://schemas.microsoft.com/office/drawing/2014/main" id="{00000000-0008-0000-0500-00004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0932"/>
            <a:ext cx="619124" cy="563594"/>
          </a:xfrm>
          <a:prstGeom prst="rect">
            <a:avLst/>
          </a:prstGeom>
        </xdr:spPr>
      </xdr:pic>
      <xdr:pic>
        <xdr:nvPicPr>
          <xdr:cNvPr id="66" name="Рисунок 65">
            <a:extLst>
              <a:ext uri="{FF2B5EF4-FFF2-40B4-BE49-F238E27FC236}">
                <a16:creationId xmlns="" xmlns:a16="http://schemas.microsoft.com/office/drawing/2014/main" id="{00000000-0008-0000-0500-00004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38825" y="24212550"/>
            <a:ext cx="619124" cy="563594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="" xmlns:a16="http://schemas.microsoft.com/office/drawing/2014/main" id="{00000000-0008-0000-0500-00004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0932"/>
            <a:ext cx="619124" cy="563594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="" xmlns:a16="http://schemas.microsoft.com/office/drawing/2014/main" id="{00000000-0008-0000-0500-00004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58369" y="24220457"/>
            <a:ext cx="619124" cy="563594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="" xmlns:a16="http://schemas.microsoft.com/office/drawing/2014/main" id="{00000000-0008-0000-05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82" name="Рисунок 81">
            <a:extLst>
              <a:ext uri="{FF2B5EF4-FFF2-40B4-BE49-F238E27FC236}">
                <a16:creationId xmlns="" xmlns:a16="http://schemas.microsoft.com/office/drawing/2014/main" id="{00000000-0008-0000-0500-00005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9525</xdr:colOff>
      <xdr:row>4</xdr:row>
      <xdr:rowOff>193675</xdr:rowOff>
    </xdr:from>
    <xdr:to>
      <xdr:col>9</xdr:col>
      <xdr:colOff>523875</xdr:colOff>
      <xdr:row>4</xdr:row>
      <xdr:rowOff>638175</xdr:rowOff>
    </xdr:to>
    <xdr:sp macro="" textlink="">
      <xdr:nvSpPr>
        <xdr:cNvPr id="91" name="Скругленный прямоугольник 90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SpPr>
          <a:spLocks noChangeAspect="1"/>
        </xdr:cNvSpPr>
      </xdr:nvSpPr>
      <xdr:spPr>
        <a:xfrm>
          <a:off x="4565650" y="4718050"/>
          <a:ext cx="378460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ТУРБИРОВАННАЯ, ТРУБА В КОМПЛЕКТЕ</a:t>
          </a:r>
          <a:endParaRPr lang="ru-RU" sz="2000"/>
        </a:p>
      </xdr:txBody>
    </xdr:sp>
    <xdr:clientData/>
  </xdr:twoCellAnchor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0"/>
          <a:ext cx="1206500" cy="1246638"/>
        </a:xfrm>
        <a:prstGeom prst="rect">
          <a:avLst/>
        </a:prstGeom>
      </xdr:spPr>
    </xdr:pic>
    <xdr:clientData/>
  </xdr:twoCellAnchor>
  <xdr:twoCellAnchor>
    <xdr:from>
      <xdr:col>1</xdr:col>
      <xdr:colOff>269875</xdr:colOff>
      <xdr:row>4</xdr:row>
      <xdr:rowOff>206375</xdr:rowOff>
    </xdr:from>
    <xdr:to>
      <xdr:col>1</xdr:col>
      <xdr:colOff>1428750</xdr:colOff>
      <xdr:row>6</xdr:row>
      <xdr:rowOff>477939</xdr:rowOff>
    </xdr:to>
    <xdr:grpSp>
      <xdr:nvGrpSpPr>
        <xdr:cNvPr id="26" name="Группа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GrpSpPr/>
      </xdr:nvGrpSpPr>
      <xdr:grpSpPr>
        <a:xfrm>
          <a:off x="269875" y="2190750"/>
          <a:ext cx="1158875" cy="1684439"/>
          <a:chOff x="127000" y="6286500"/>
          <a:chExt cx="1158875" cy="1684439"/>
        </a:xfrm>
      </xdr:grpSpPr>
      <xdr:pic>
        <xdr:nvPicPr>
          <xdr:cNvPr id="48" name="Рисунок 47">
            <a:extLst>
              <a:ext uri="{FF2B5EF4-FFF2-40B4-BE49-F238E27FC236}">
                <a16:creationId xmlns="" xmlns:a16="http://schemas.microsoft.com/office/drawing/2014/main" id="{00000000-0008-0000-05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6286500"/>
            <a:ext cx="1071843" cy="243079"/>
          </a:xfrm>
          <a:prstGeom prst="rect">
            <a:avLst/>
          </a:prstGeom>
        </xdr:spPr>
      </xdr:pic>
      <xdr:pic>
        <xdr:nvPicPr>
          <xdr:cNvPr id="55" name="Рисунок 54" descr="THERMEX G 20 TD (Pro)">
            <a:extLst>
              <a:ext uri="{FF2B5EF4-FFF2-40B4-BE49-F238E27FC236}">
                <a16:creationId xmlns="" xmlns:a16="http://schemas.microsoft.com/office/drawing/2014/main" id="{00000000-0008-0000-0500-00003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3" cstate="email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222250" y="6635750"/>
            <a:ext cx="1063625" cy="13351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79375</xdr:colOff>
      <xdr:row>36</xdr:row>
      <xdr:rowOff>79375</xdr:rowOff>
    </xdr:from>
    <xdr:to>
      <xdr:col>1</xdr:col>
      <xdr:colOff>1254125</xdr:colOff>
      <xdr:row>38</xdr:row>
      <xdr:rowOff>536575</xdr:rowOff>
    </xdr:to>
    <xdr:grpSp>
      <xdr:nvGrpSpPr>
        <xdr:cNvPr id="24" name="Группа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79375" y="21907500"/>
          <a:ext cx="1174750" cy="1695450"/>
          <a:chOff x="206375" y="13477875"/>
          <a:chExt cx="1071843" cy="1659459"/>
        </a:xfrm>
      </xdr:grpSpPr>
      <xdr:pic>
        <xdr:nvPicPr>
          <xdr:cNvPr id="57" name="Рисунок 56">
            <a:extLst>
              <a:ext uri="{FF2B5EF4-FFF2-40B4-BE49-F238E27FC236}">
                <a16:creationId xmlns="" xmlns:a16="http://schemas.microsoft.com/office/drawing/2014/main" id="{00000000-0008-0000-05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6375" y="13477875"/>
            <a:ext cx="1071843" cy="243079"/>
          </a:xfrm>
          <a:prstGeom prst="rect">
            <a:avLst/>
          </a:prstGeom>
        </xdr:spPr>
      </xdr:pic>
      <xdr:pic>
        <xdr:nvPicPr>
          <xdr:cNvPr id="59" name="Рисунок 58" descr="THERMEX G 28 D Pearl white">
            <a:extLst>
              <a:ext uri="{FF2B5EF4-FFF2-40B4-BE49-F238E27FC236}">
                <a16:creationId xmlns="" xmlns:a16="http://schemas.microsoft.com/office/drawing/2014/main" id="{00000000-0008-0000-0500-00003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email">
            <a:extLst>
              <a:ext uri="{BEBA8EAE-BF5A-486C-A8C5-ECC9F3942E4B}">
                <a14:imgProps xmlns:a14="http://schemas.microsoft.com/office/drawing/2010/main">
                  <a14:imgLayer r:embed="rId16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80999" y="13811250"/>
            <a:ext cx="793885" cy="132608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12</xdr:col>
      <xdr:colOff>793750</xdr:colOff>
      <xdr:row>36</xdr:row>
      <xdr:rowOff>36213</xdr:rowOff>
    </xdr:from>
    <xdr:to>
      <xdr:col>18</xdr:col>
      <xdr:colOff>0</xdr:colOff>
      <xdr:row>36</xdr:row>
      <xdr:rowOff>567010</xdr:rowOff>
    </xdr:to>
    <xdr:grpSp>
      <xdr:nvGrpSpPr>
        <xdr:cNvPr id="60" name="Группа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GrpSpPr/>
      </xdr:nvGrpSpPr>
      <xdr:grpSpPr>
        <a:xfrm>
          <a:off x="11350625" y="21864338"/>
          <a:ext cx="4619625" cy="530797"/>
          <a:chOff x="4133850" y="24215694"/>
          <a:chExt cx="4600574" cy="563613"/>
        </a:xfrm>
      </xdr:grpSpPr>
      <xdr:pic>
        <xdr:nvPicPr>
          <xdr:cNvPr id="74" name="Рисунок 73">
            <a:extLst>
              <a:ext uri="{FF2B5EF4-FFF2-40B4-BE49-F238E27FC236}">
                <a16:creationId xmlns="" xmlns:a16="http://schemas.microsoft.com/office/drawing/2014/main" id="{00000000-0008-0000-05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86300" y="24215710"/>
            <a:ext cx="619124" cy="563594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="" xmlns:a16="http://schemas.microsoft.com/office/drawing/2014/main" id="{00000000-0008-0000-05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20468"/>
            <a:ext cx="581025" cy="554068"/>
          </a:xfrm>
          <a:prstGeom prst="rect">
            <a:avLst/>
          </a:prstGeom>
        </xdr:spPr>
      </xdr:pic>
      <xdr:pic>
        <xdr:nvPicPr>
          <xdr:cNvPr id="76" name="Рисунок 75">
            <a:extLst>
              <a:ext uri="{FF2B5EF4-FFF2-40B4-BE49-F238E27FC236}">
                <a16:creationId xmlns="" xmlns:a16="http://schemas.microsoft.com/office/drawing/2014/main" id="{00000000-0008-0000-05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5706"/>
            <a:ext cx="619124" cy="563594"/>
          </a:xfrm>
          <a:prstGeom prst="rect">
            <a:avLst/>
          </a:prstGeom>
        </xdr:spPr>
      </xdr:pic>
      <xdr:pic>
        <xdr:nvPicPr>
          <xdr:cNvPr id="81" name="Рисунок 80">
            <a:extLst>
              <a:ext uri="{FF2B5EF4-FFF2-40B4-BE49-F238E27FC236}">
                <a16:creationId xmlns="" xmlns:a16="http://schemas.microsoft.com/office/drawing/2014/main" id="{00000000-0008-0000-0500-00005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38825" y="24215706"/>
            <a:ext cx="619124" cy="563594"/>
          </a:xfrm>
          <a:prstGeom prst="rect">
            <a:avLst/>
          </a:prstGeom>
        </xdr:spPr>
      </xdr:pic>
      <xdr:pic>
        <xdr:nvPicPr>
          <xdr:cNvPr id="83" name="Рисунок 82">
            <a:extLst>
              <a:ext uri="{FF2B5EF4-FFF2-40B4-BE49-F238E27FC236}">
                <a16:creationId xmlns="" xmlns:a16="http://schemas.microsoft.com/office/drawing/2014/main" id="{00000000-0008-0000-0500-00005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5713"/>
            <a:ext cx="619124" cy="563594"/>
          </a:xfrm>
          <a:prstGeom prst="rect">
            <a:avLst/>
          </a:prstGeom>
        </xdr:spPr>
      </xdr:pic>
      <xdr:pic>
        <xdr:nvPicPr>
          <xdr:cNvPr id="85" name="Рисунок 84">
            <a:extLst>
              <a:ext uri="{FF2B5EF4-FFF2-40B4-BE49-F238E27FC236}">
                <a16:creationId xmlns="" xmlns:a16="http://schemas.microsoft.com/office/drawing/2014/main" id="{00000000-0008-0000-0500-00005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15694"/>
            <a:ext cx="619124" cy="563594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="" xmlns:a16="http://schemas.microsoft.com/office/drawing/2014/main" id="{00000000-0008-0000-0500-00005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69"/>
            <a:ext cx="581025" cy="554067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="" xmlns:a16="http://schemas.microsoft.com/office/drawing/2014/main" id="{00000000-0008-0000-0500-00005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68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192974</xdr:colOff>
      <xdr:row>20</xdr:row>
      <xdr:rowOff>12701</xdr:rowOff>
    </xdr:from>
    <xdr:to>
      <xdr:col>18</xdr:col>
      <xdr:colOff>0</xdr:colOff>
      <xdr:row>21</xdr:row>
      <xdr:rowOff>9176</xdr:rowOff>
    </xdr:to>
    <xdr:grpSp>
      <xdr:nvGrpSpPr>
        <xdr:cNvPr id="8" name="Группа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0749849" y="13363576"/>
          <a:ext cx="5220401" cy="615600"/>
          <a:chOff x="8813099" y="8172450"/>
          <a:chExt cx="5172776" cy="587437"/>
        </a:xfrm>
      </xdr:grpSpPr>
      <xdr:pic>
        <xdr:nvPicPr>
          <xdr:cNvPr id="112" name="Рисунок 111">
            <a:extLst>
              <a:ext uri="{FF2B5EF4-FFF2-40B4-BE49-F238E27FC236}">
                <a16:creationId xmlns="" xmlns:a16="http://schemas.microsoft.com/office/drawing/2014/main" id="{00000000-0008-0000-0500-00007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83668" y="8204200"/>
            <a:ext cx="580312" cy="554068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="" xmlns:a16="http://schemas.microsoft.com/office/drawing/2014/main" id="{00000000-0008-0000-0500-00007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3377037" y="8194675"/>
            <a:ext cx="608838" cy="563594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="" xmlns:a16="http://schemas.microsoft.com/office/drawing/2014/main" id="{00000000-0008-0000-0500-00007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03356" y="8196293"/>
            <a:ext cx="618364" cy="563594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="" xmlns:a16="http://schemas.microsoft.com/office/drawing/2014/main" id="{00000000-0008-0000-0500-00007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23044" y="8194675"/>
            <a:ext cx="618364" cy="563594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="" xmlns:a16="http://schemas.microsoft.com/office/drawing/2014/main" id="{00000000-0008-0000-0500-00007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813099" y="8172450"/>
            <a:ext cx="618364" cy="563594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="" xmlns:a16="http://schemas.microsoft.com/office/drawing/2014/main" id="{00000000-0008-0000-0500-00007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54466" y="8204200"/>
            <a:ext cx="580312" cy="554068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="" xmlns:a16="http://schemas.microsoft.com/office/drawing/2014/main" id="{00000000-0008-0000-0500-00007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34778" y="8204200"/>
            <a:ext cx="580312" cy="554068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="" xmlns:a16="http://schemas.microsoft.com/office/drawing/2014/main" id="{00000000-0008-0000-05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9937750" y="8175625"/>
            <a:ext cx="617609" cy="563594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="" xmlns:a16="http://schemas.microsoft.com/office/drawing/2014/main" id="{00000000-0008-0000-0500-00007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366250" y="8175625"/>
            <a:ext cx="617609" cy="5635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317500</xdr:colOff>
      <xdr:row>20</xdr:row>
      <xdr:rowOff>238124</xdr:rowOff>
    </xdr:from>
    <xdr:to>
      <xdr:col>1</xdr:col>
      <xdr:colOff>1047750</xdr:colOff>
      <xdr:row>22</xdr:row>
      <xdr:rowOff>34924</xdr:rowOff>
    </xdr:to>
    <xdr:grpSp>
      <xdr:nvGrpSpPr>
        <xdr:cNvPr id="25" name="Группа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GrpSpPr/>
      </xdr:nvGrpSpPr>
      <xdr:grpSpPr>
        <a:xfrm>
          <a:off x="317500" y="13588999"/>
          <a:ext cx="730250" cy="1114425"/>
          <a:chOff x="127000" y="8334375"/>
          <a:chExt cx="1071843" cy="1825625"/>
        </a:xfrm>
      </xdr:grpSpPr>
      <xdr:pic>
        <xdr:nvPicPr>
          <xdr:cNvPr id="62" name="Рисунок 61">
            <a:extLst>
              <a:ext uri="{FF2B5EF4-FFF2-40B4-BE49-F238E27FC236}">
                <a16:creationId xmlns="" xmlns:a16="http://schemas.microsoft.com/office/drawing/2014/main" id="{00000000-0008-0000-05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8334375"/>
            <a:ext cx="1071843" cy="243079"/>
          </a:xfrm>
          <a:prstGeom prst="rect">
            <a:avLst/>
          </a:prstGeom>
        </xdr:spPr>
      </xdr:pic>
      <xdr:pic>
        <xdr:nvPicPr>
          <xdr:cNvPr id="2" name="Рисунок 1">
            <a:extLst>
              <a:ext uri="{FF2B5EF4-FFF2-40B4-BE49-F238E27FC236}">
                <a16:creationId xmlns="" xmlns:a16="http://schemas.microsoft.com/office/drawing/2014/main" id="{00000000-0008-0000-05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BEBA8EAE-BF5A-486C-A8C5-ECC9F3942E4B}">
                <a14:imgProps xmlns:a14="http://schemas.microsoft.com/office/drawing/2010/main">
                  <a14:imgLayer r:embed="rId22"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 t="1176" r="-2279"/>
          <a:stretch/>
        </xdr:blipFill>
        <xdr:spPr>
          <a:xfrm>
            <a:off x="281897" y="8826500"/>
            <a:ext cx="765853" cy="1333500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695325</xdr:colOff>
      <xdr:row>39</xdr:row>
      <xdr:rowOff>103187</xdr:rowOff>
    </xdr:from>
    <xdr:to>
      <xdr:col>17</xdr:col>
      <xdr:colOff>1041399</xdr:colOff>
      <xdr:row>39</xdr:row>
      <xdr:rowOff>666781</xdr:rowOff>
    </xdr:to>
    <xdr:grpSp>
      <xdr:nvGrpSpPr>
        <xdr:cNvPr id="130" name="Группа 129">
          <a:extLst>
            <a:ext uri="{FF2B5EF4-FFF2-40B4-BE49-F238E27FC236}">
              <a16:creationId xmlns="" xmlns:a16="http://schemas.microsoft.com/office/drawing/2014/main" id="{00000000-0008-0000-0500-000082000000}"/>
            </a:ext>
          </a:extLst>
        </xdr:cNvPr>
        <xdr:cNvGrpSpPr/>
      </xdr:nvGrpSpPr>
      <xdr:grpSpPr>
        <a:xfrm>
          <a:off x="11252200" y="23741062"/>
          <a:ext cx="4695824" cy="563594"/>
          <a:chOff x="4133850" y="24215694"/>
          <a:chExt cx="4600574" cy="563594"/>
        </a:xfrm>
      </xdr:grpSpPr>
      <xdr:pic>
        <xdr:nvPicPr>
          <xdr:cNvPr id="131" name="Рисунок 130">
            <a:extLst>
              <a:ext uri="{FF2B5EF4-FFF2-40B4-BE49-F238E27FC236}">
                <a16:creationId xmlns="" xmlns:a16="http://schemas.microsoft.com/office/drawing/2014/main" id="{00000000-0008-0000-0500-00008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15694"/>
            <a:ext cx="619124" cy="563594"/>
          </a:xfrm>
          <a:prstGeom prst="rect">
            <a:avLst/>
          </a:prstGeom>
        </xdr:spPr>
      </xdr:pic>
      <xdr:pic>
        <xdr:nvPicPr>
          <xdr:cNvPr id="132" name="Рисунок 131">
            <a:extLst>
              <a:ext uri="{FF2B5EF4-FFF2-40B4-BE49-F238E27FC236}">
                <a16:creationId xmlns="" xmlns:a16="http://schemas.microsoft.com/office/drawing/2014/main" id="{00000000-0008-0000-05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5694"/>
            <a:ext cx="619124" cy="563594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="" xmlns:a16="http://schemas.microsoft.com/office/drawing/2014/main" id="{00000000-0008-0000-05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5694"/>
            <a:ext cx="619124" cy="563594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="" xmlns:a16="http://schemas.microsoft.com/office/drawing/2014/main" id="{00000000-0008-0000-05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0325" y="24215694"/>
            <a:ext cx="619124" cy="563594"/>
          </a:xfrm>
          <a:prstGeom prst="rect">
            <a:avLst/>
          </a:prstGeom>
        </xdr:spPr>
      </xdr:pic>
      <xdr:pic>
        <xdr:nvPicPr>
          <xdr:cNvPr id="136" name="Рисунок 135">
            <a:extLst>
              <a:ext uri="{FF2B5EF4-FFF2-40B4-BE49-F238E27FC236}">
                <a16:creationId xmlns="" xmlns:a16="http://schemas.microsoft.com/office/drawing/2014/main" id="{00000000-0008-0000-0500-00008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29300" y="24215694"/>
            <a:ext cx="619124" cy="563594"/>
          </a:xfrm>
          <a:prstGeom prst="rect">
            <a:avLst/>
          </a:prstGeom>
        </xdr:spPr>
      </xdr:pic>
      <xdr:pic>
        <xdr:nvPicPr>
          <xdr:cNvPr id="137" name="Рисунок 136">
            <a:extLst>
              <a:ext uri="{FF2B5EF4-FFF2-40B4-BE49-F238E27FC236}">
                <a16:creationId xmlns="" xmlns:a16="http://schemas.microsoft.com/office/drawing/2014/main" id="{00000000-0008-0000-05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05350" y="24215694"/>
            <a:ext cx="619124" cy="563594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="" xmlns:a16="http://schemas.microsoft.com/office/drawing/2014/main" id="{00000000-0008-0000-05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="" xmlns:a16="http://schemas.microsoft.com/office/drawing/2014/main" id="{00000000-0008-0000-05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32336</xdr:colOff>
      <xdr:row>39</xdr:row>
      <xdr:rowOff>222250</xdr:rowOff>
    </xdr:from>
    <xdr:to>
      <xdr:col>1</xdr:col>
      <xdr:colOff>1428750</xdr:colOff>
      <xdr:row>42</xdr:row>
      <xdr:rowOff>79375</xdr:rowOff>
    </xdr:to>
    <xdr:grpSp>
      <xdr:nvGrpSpPr>
        <xdr:cNvPr id="15" name="Группа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GrpSpPr/>
      </xdr:nvGrpSpPr>
      <xdr:grpSpPr>
        <a:xfrm>
          <a:off x="32336" y="23860125"/>
          <a:ext cx="1396414" cy="1809750"/>
          <a:chOff x="48211" y="15462250"/>
          <a:chExt cx="1412204" cy="1698625"/>
        </a:xfrm>
      </xdr:grpSpPr>
      <xdr:pic>
        <xdr:nvPicPr>
          <xdr:cNvPr id="4" name="Рисунок 3">
            <a:extLst>
              <a:ext uri="{FF2B5EF4-FFF2-40B4-BE49-F238E27FC236}">
                <a16:creationId xmlns=""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211" y="15811501"/>
            <a:ext cx="733895" cy="1127124"/>
          </a:xfrm>
          <a:prstGeom prst="rect">
            <a:avLst/>
          </a:prstGeom>
        </xdr:spPr>
      </xdr:pic>
      <xdr:pic>
        <xdr:nvPicPr>
          <xdr:cNvPr id="128" name="Рисунок 127">
            <a:extLst>
              <a:ext uri="{FF2B5EF4-FFF2-40B4-BE49-F238E27FC236}">
                <a16:creationId xmlns="" xmlns:a16="http://schemas.microsoft.com/office/drawing/2014/main" id="{00000000-0008-0000-0500-00008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15462250"/>
            <a:ext cx="1071843" cy="243079"/>
          </a:xfrm>
          <a:prstGeom prst="rect">
            <a:avLst/>
          </a:prstGeom>
        </xdr:spPr>
      </xdr:pic>
      <xdr:pic>
        <xdr:nvPicPr>
          <xdr:cNvPr id="5" name="Рисунок 4">
            <a:extLst>
              <a:ext uri="{FF2B5EF4-FFF2-40B4-BE49-F238E27FC236}">
                <a16:creationId xmlns=""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email">
            <a:extLst>
              <a:ext uri="{BEBA8EAE-BF5A-486C-A8C5-ECC9F3942E4B}">
                <a14:imgProps xmlns:a14="http://schemas.microsoft.com/office/drawing/2010/main">
                  <a14:imgLayer r:embed="rId26">
                    <a14:imgEffect>
                      <a14:brightnessContrast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1756" y="16065500"/>
            <a:ext cx="718659" cy="109537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79375</xdr:colOff>
      <xdr:row>39</xdr:row>
      <xdr:rowOff>190500</xdr:rowOff>
    </xdr:from>
    <xdr:to>
      <xdr:col>6</xdr:col>
      <xdr:colOff>606425</xdr:colOff>
      <xdr:row>39</xdr:row>
      <xdr:rowOff>635000</xdr:rowOff>
    </xdr:to>
    <xdr:sp macro="" textlink="">
      <xdr:nvSpPr>
        <xdr:cNvPr id="125" name="Скругленный прямоугольник 124">
          <a:extLst>
            <a:ext uri="{FF2B5EF4-FFF2-40B4-BE49-F238E27FC236}">
              <a16:creationId xmlns="" xmlns:a16="http://schemas.microsoft.com/office/drawing/2014/main" id="{00000000-0008-0000-0500-00007D000000}"/>
            </a:ext>
          </a:extLst>
        </xdr:cNvPr>
        <xdr:cNvSpPr>
          <a:spLocks noChangeAspect="1"/>
        </xdr:cNvSpPr>
      </xdr:nvSpPr>
      <xdr:spPr>
        <a:xfrm>
          <a:off x="4635500" y="15382875"/>
          <a:ext cx="14795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twoCellAnchor>
  <xdr:twoCellAnchor>
    <xdr:from>
      <xdr:col>1</xdr:col>
      <xdr:colOff>127000</xdr:colOff>
      <xdr:row>13</xdr:row>
      <xdr:rowOff>206375</xdr:rowOff>
    </xdr:from>
    <xdr:to>
      <xdr:col>1</xdr:col>
      <xdr:colOff>1333500</xdr:colOff>
      <xdr:row>15</xdr:row>
      <xdr:rowOff>444501</xdr:rowOff>
    </xdr:to>
    <xdr:grpSp>
      <xdr:nvGrpSpPr>
        <xdr:cNvPr id="18" name="Группа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27000" y="8572500"/>
          <a:ext cx="1206500" cy="1857376"/>
          <a:chOff x="127000" y="2317750"/>
          <a:chExt cx="1206500" cy="1651001"/>
        </a:xfrm>
      </xdr:grpSpPr>
      <xdr:pic>
        <xdr:nvPicPr>
          <xdr:cNvPr id="96" name="Рисунок 95">
            <a:extLst>
              <a:ext uri="{FF2B5EF4-FFF2-40B4-BE49-F238E27FC236}">
                <a16:creationId xmlns="" xmlns:a16="http://schemas.microsoft.com/office/drawing/2014/main" id="{00000000-0008-0000-0500-00006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2317750"/>
            <a:ext cx="1071843" cy="243079"/>
          </a:xfrm>
          <a:prstGeom prst="rect">
            <a:avLst/>
          </a:prstGeom>
        </xdr:spPr>
      </xdr:pic>
      <xdr:pic>
        <xdr:nvPicPr>
          <xdr:cNvPr id="6" name="Рисунок 5">
            <a:extLst>
              <a:ext uri="{FF2B5EF4-FFF2-40B4-BE49-F238E27FC236}">
                <a16:creationId xmlns=""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8751" y="2905125"/>
            <a:ext cx="594074" cy="1063626"/>
          </a:xfrm>
          <a:prstGeom prst="rect">
            <a:avLst/>
          </a:prstGeom>
        </xdr:spPr>
      </xdr:pic>
      <xdr:pic>
        <xdr:nvPicPr>
          <xdr:cNvPr id="127" name="Рисунок 126">
            <a:extLst>
              <a:ext uri="{FF2B5EF4-FFF2-40B4-BE49-F238E27FC236}">
                <a16:creationId xmlns="" xmlns:a16="http://schemas.microsoft.com/office/drawing/2014/main" id="{00000000-0008-0000-0500-00007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04875" y="3317876"/>
            <a:ext cx="428625" cy="62954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587374</xdr:colOff>
      <xdr:row>13</xdr:row>
      <xdr:rowOff>72117</xdr:rowOff>
    </xdr:from>
    <xdr:to>
      <xdr:col>17</xdr:col>
      <xdr:colOff>1043567</xdr:colOff>
      <xdr:row>13</xdr:row>
      <xdr:rowOff>688129</xdr:rowOff>
    </xdr:to>
    <xdr:grpSp>
      <xdr:nvGrpSpPr>
        <xdr:cNvPr id="11" name="Группа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pSpPr/>
      </xdr:nvGrpSpPr>
      <xdr:grpSpPr>
        <a:xfrm>
          <a:off x="9461499" y="8438242"/>
          <a:ext cx="6488693" cy="616012"/>
          <a:chOff x="8032751" y="2145392"/>
          <a:chExt cx="5999742" cy="616012"/>
        </a:xfrm>
      </xdr:grpSpPr>
      <xdr:pic>
        <xdr:nvPicPr>
          <xdr:cNvPr id="129" name="Рисунок 128">
            <a:extLst>
              <a:ext uri="{FF2B5EF4-FFF2-40B4-BE49-F238E27FC236}">
                <a16:creationId xmlns="" xmlns:a16="http://schemas.microsoft.com/office/drawing/2014/main" id="{00000000-0008-0000-05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032751" y="2183945"/>
            <a:ext cx="637594" cy="570398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="" xmlns:a16="http://schemas.microsoft.com/office/drawing/2014/main" id="{00000000-0008-0000-0500-00008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615104" y="2168070"/>
            <a:ext cx="637595" cy="570398"/>
          </a:xfrm>
          <a:prstGeom prst="rect">
            <a:avLst/>
          </a:prstGeom>
        </xdr:spPr>
      </xdr:pic>
      <xdr:pic>
        <xdr:nvPicPr>
          <xdr:cNvPr id="105" name="Рисунок 104">
            <a:extLst>
              <a:ext uri="{FF2B5EF4-FFF2-40B4-BE49-F238E27FC236}">
                <a16:creationId xmlns="" xmlns:a16="http://schemas.microsoft.com/office/drawing/2014/main" id="{00000000-0008-0000-0500-00006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340" r="-1865"/>
          <a:stretch/>
        </xdr:blipFill>
        <xdr:spPr>
          <a:xfrm>
            <a:off x="9234746" y="2188936"/>
            <a:ext cx="577288" cy="568778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="" xmlns:a16="http://schemas.microsoft.com/office/drawing/2014/main" id="{00000000-0008-0000-0500-00006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795924" y="2183946"/>
            <a:ext cx="636058" cy="570398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="" xmlns:a16="http://schemas.microsoft.com/office/drawing/2014/main" id="{00000000-0008-0000-0500-00006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396616" y="2191006"/>
            <a:ext cx="636823" cy="570398"/>
          </a:xfrm>
          <a:prstGeom prst="rect">
            <a:avLst/>
          </a:prstGeom>
        </xdr:spPr>
      </xdr:pic>
      <xdr:pic>
        <xdr:nvPicPr>
          <xdr:cNvPr id="109" name="Рисунок 108">
            <a:extLst>
              <a:ext uri="{FF2B5EF4-FFF2-40B4-BE49-F238E27FC236}">
                <a16:creationId xmlns="" xmlns:a16="http://schemas.microsoft.com/office/drawing/2014/main" id="{00000000-0008-0000-0500-00006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07640" y="2192109"/>
            <a:ext cx="598202" cy="560872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="" xmlns:a16="http://schemas.microsoft.com/office/drawing/2014/main" id="{00000000-0008-0000-05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41399" y="2180771"/>
            <a:ext cx="575238" cy="560872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="" xmlns:a16="http://schemas.microsoft.com/office/drawing/2014/main" id="{00000000-0008-0000-05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3395669" y="2168524"/>
            <a:ext cx="636824" cy="570398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="" xmlns:a16="http://schemas.microsoft.com/office/drawing/2014/main" id="{00000000-0008-0000-0500-00007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27380" y="2145392"/>
            <a:ext cx="566240" cy="595739"/>
          </a:xfrm>
          <a:prstGeom prst="rect">
            <a:avLst/>
          </a:prstGeom>
        </xdr:spPr>
      </xdr:pic>
      <xdr:pic>
        <xdr:nvPicPr>
          <xdr:cNvPr id="145" name="Рисунок 144">
            <a:extLst>
              <a:ext uri="{FF2B5EF4-FFF2-40B4-BE49-F238E27FC236}">
                <a16:creationId xmlns="" xmlns:a16="http://schemas.microsoft.com/office/drawing/2014/main" id="{00000000-0008-0000-0500-00009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1865"/>
          <a:stretch/>
        </xdr:blipFill>
        <xdr:spPr>
          <a:xfrm>
            <a:off x="12234438" y="2178049"/>
            <a:ext cx="574526" cy="566057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79375</xdr:colOff>
      <xdr:row>20</xdr:row>
      <xdr:rowOff>79375</xdr:rowOff>
    </xdr:from>
    <xdr:to>
      <xdr:col>6</xdr:col>
      <xdr:colOff>746125</xdr:colOff>
      <xdr:row>20</xdr:row>
      <xdr:rowOff>523875</xdr:rowOff>
    </xdr:to>
    <xdr:sp macro="" textlink="">
      <xdr:nvSpPr>
        <xdr:cNvPr id="103" name="Скругленный прямоугольник 102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SpPr>
          <a:spLocks noChangeAspect="1"/>
        </xdr:cNvSpPr>
      </xdr:nvSpPr>
      <xdr:spPr>
        <a:xfrm>
          <a:off x="4635500" y="8858250"/>
          <a:ext cx="16192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ЛИДЕР ПРОДАЖ</a:t>
          </a:r>
          <a:endParaRPr lang="ru-RU" sz="2000"/>
        </a:p>
      </xdr:txBody>
    </xdr:sp>
    <xdr:clientData/>
  </xdr:twoCellAnchor>
  <xdr:oneCellAnchor>
    <xdr:from>
      <xdr:col>5</xdr:col>
      <xdr:colOff>31750</xdr:colOff>
      <xdr:row>50</xdr:row>
      <xdr:rowOff>158750</xdr:rowOff>
    </xdr:from>
    <xdr:ext cx="1479550" cy="444500"/>
    <xdr:sp macro="" textlink="">
      <xdr:nvSpPr>
        <xdr:cNvPr id="104" name="Скругленный прямоугольник 103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SpPr>
          <a:spLocks noChangeAspect="1"/>
        </xdr:cNvSpPr>
      </xdr:nvSpPr>
      <xdr:spPr>
        <a:xfrm>
          <a:off x="4587875" y="24225250"/>
          <a:ext cx="1479550" cy="444500"/>
        </a:xfrm>
        <a:prstGeom prst="roundRect">
          <a:avLst>
            <a:gd name="adj" fmla="val 0"/>
          </a:avLst>
        </a:prstGeom>
        <a:solidFill>
          <a:srgbClr val="FF43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/>
            <a:t>ЛУЧШАЯ</a:t>
          </a:r>
          <a:r>
            <a:rPr lang="ru-RU" sz="1600" baseline="0"/>
            <a:t> ЦЕНА</a:t>
          </a:r>
          <a:endParaRPr lang="ru-RU" sz="2000"/>
        </a:p>
      </xdr:txBody>
    </xdr:sp>
    <xdr:clientData/>
  </xdr:oneCellAnchor>
  <xdr:oneCellAnchor>
    <xdr:from>
      <xdr:col>1</xdr:col>
      <xdr:colOff>111125</xdr:colOff>
      <xdr:row>16</xdr:row>
      <xdr:rowOff>269875</xdr:rowOff>
    </xdr:from>
    <xdr:ext cx="1071843" cy="243079"/>
    <xdr:pic>
      <xdr:nvPicPr>
        <xdr:cNvPr id="146" name="Рисунок 145">
          <a:extLst>
            <a:ext uri="{FF2B5EF4-FFF2-40B4-BE49-F238E27FC236}">
              <a16:creationId xmlns=""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8334375"/>
          <a:ext cx="1071843" cy="243079"/>
        </a:xfrm>
        <a:prstGeom prst="rect">
          <a:avLst/>
        </a:prstGeom>
      </xdr:spPr>
    </xdr:pic>
    <xdr:clientData/>
  </xdr:oneCellAnchor>
  <xdr:twoCellAnchor>
    <xdr:from>
      <xdr:col>11</xdr:col>
      <xdr:colOff>190499</xdr:colOff>
      <xdr:row>16</xdr:row>
      <xdr:rowOff>50800</xdr:rowOff>
    </xdr:from>
    <xdr:to>
      <xdr:col>17</xdr:col>
      <xdr:colOff>1047749</xdr:colOff>
      <xdr:row>16</xdr:row>
      <xdr:rowOff>666400</xdr:rowOff>
    </xdr:to>
    <xdr:grpSp>
      <xdr:nvGrpSpPr>
        <xdr:cNvPr id="147" name="Группа 146">
          <a:extLst>
            <a:ext uri="{FF2B5EF4-FFF2-40B4-BE49-F238E27FC236}">
              <a16:creationId xmlns="" xmlns:a16="http://schemas.microsoft.com/office/drawing/2014/main" id="{00000000-0008-0000-0500-000093000000}"/>
            </a:ext>
          </a:extLst>
        </xdr:cNvPr>
        <xdr:cNvGrpSpPr/>
      </xdr:nvGrpSpPr>
      <xdr:grpSpPr>
        <a:xfrm>
          <a:off x="9905999" y="10655300"/>
          <a:ext cx="6048375" cy="615600"/>
          <a:chOff x="8813099" y="8172450"/>
          <a:chExt cx="5172776" cy="587437"/>
        </a:xfrm>
      </xdr:grpSpPr>
      <xdr:pic>
        <xdr:nvPicPr>
          <xdr:cNvPr id="148" name="Рисунок 147">
            <a:extLst>
              <a:ext uri="{FF2B5EF4-FFF2-40B4-BE49-F238E27FC236}">
                <a16:creationId xmlns="" xmlns:a16="http://schemas.microsoft.com/office/drawing/2014/main" id="{00000000-0008-0000-0500-00009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83668" y="8204200"/>
            <a:ext cx="580312" cy="554068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="" xmlns:a16="http://schemas.microsoft.com/office/drawing/2014/main" id="{00000000-0008-0000-05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3377037" y="8194675"/>
            <a:ext cx="608838" cy="563594"/>
          </a:xfrm>
          <a:prstGeom prst="rect">
            <a:avLst/>
          </a:prstGeom>
        </xdr:spPr>
      </xdr:pic>
      <xdr:pic>
        <xdr:nvPicPr>
          <xdr:cNvPr id="150" name="Рисунок 149">
            <a:extLst>
              <a:ext uri="{FF2B5EF4-FFF2-40B4-BE49-F238E27FC236}">
                <a16:creationId xmlns="" xmlns:a16="http://schemas.microsoft.com/office/drawing/2014/main" id="{00000000-0008-0000-0500-00009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103356" y="8196293"/>
            <a:ext cx="618364" cy="563594"/>
          </a:xfrm>
          <a:prstGeom prst="rect">
            <a:avLst/>
          </a:prstGeom>
        </xdr:spPr>
      </xdr:pic>
      <xdr:pic>
        <xdr:nvPicPr>
          <xdr:cNvPr id="151" name="Рисунок 150">
            <a:extLst>
              <a:ext uri="{FF2B5EF4-FFF2-40B4-BE49-F238E27FC236}">
                <a16:creationId xmlns="" xmlns:a16="http://schemas.microsoft.com/office/drawing/2014/main" id="{00000000-0008-0000-0500-00009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23044" y="8194675"/>
            <a:ext cx="618364" cy="563594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="" xmlns:a16="http://schemas.microsoft.com/office/drawing/2014/main" id="{00000000-0008-0000-0500-00009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813099" y="8172450"/>
            <a:ext cx="618364" cy="563594"/>
          </a:xfrm>
          <a:prstGeom prst="rect">
            <a:avLst/>
          </a:prstGeom>
        </xdr:spPr>
      </xdr:pic>
      <xdr:pic>
        <xdr:nvPicPr>
          <xdr:cNvPr id="153" name="Рисунок 152">
            <a:extLst>
              <a:ext uri="{FF2B5EF4-FFF2-40B4-BE49-F238E27FC236}">
                <a16:creationId xmlns="" xmlns:a16="http://schemas.microsoft.com/office/drawing/2014/main" id="{00000000-0008-0000-0500-00009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254466" y="8204200"/>
            <a:ext cx="580312" cy="554068"/>
          </a:xfrm>
          <a:prstGeom prst="rect">
            <a:avLst/>
          </a:prstGeom>
        </xdr:spPr>
      </xdr:pic>
      <xdr:pic>
        <xdr:nvPicPr>
          <xdr:cNvPr id="154" name="Рисунок 153">
            <a:extLst>
              <a:ext uri="{FF2B5EF4-FFF2-40B4-BE49-F238E27FC236}">
                <a16:creationId xmlns="" xmlns:a16="http://schemas.microsoft.com/office/drawing/2014/main" id="{00000000-0008-0000-05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834778" y="8204200"/>
            <a:ext cx="580312" cy="554068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="" xmlns:a16="http://schemas.microsoft.com/office/drawing/2014/main" id="{00000000-0008-0000-05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9937750" y="8175625"/>
            <a:ext cx="617609" cy="563594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="" xmlns:a16="http://schemas.microsoft.com/office/drawing/2014/main" id="{00000000-0008-0000-05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9366250" y="8175625"/>
            <a:ext cx="617609" cy="5635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214314</xdr:colOff>
      <xdr:row>47</xdr:row>
      <xdr:rowOff>79374</xdr:rowOff>
    </xdr:from>
    <xdr:to>
      <xdr:col>1</xdr:col>
      <xdr:colOff>1397000</xdr:colOff>
      <xdr:row>49</xdr:row>
      <xdr:rowOff>317499</xdr:rowOff>
    </xdr:to>
    <xdr:grpSp>
      <xdr:nvGrpSpPr>
        <xdr:cNvPr id="27" name="Группа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GrpSpPr/>
      </xdr:nvGrpSpPr>
      <xdr:grpSpPr>
        <a:xfrm>
          <a:off x="214314" y="28511499"/>
          <a:ext cx="1182686" cy="1698625"/>
          <a:chOff x="119063" y="31698406"/>
          <a:chExt cx="1266370" cy="1750218"/>
        </a:xfrm>
      </xdr:grpSpPr>
      <xdr:pic>
        <xdr:nvPicPr>
          <xdr:cNvPr id="163" name="Рисунок 162">
            <a:extLst>
              <a:ext uri="{FF2B5EF4-FFF2-40B4-BE49-F238E27FC236}">
                <a16:creationId xmlns="" xmlns:a16="http://schemas.microsoft.com/office/drawing/2014/main" id="{00000000-0008-0000-0500-0000A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9063" y="31698406"/>
            <a:ext cx="1266370" cy="130722"/>
          </a:xfrm>
          <a:prstGeom prst="rect">
            <a:avLst/>
          </a:prstGeom>
        </xdr:spPr>
      </xdr:pic>
      <xdr:pic>
        <xdr:nvPicPr>
          <xdr:cNvPr id="9" name="Рисунок 8">
            <a:extLst>
              <a:ext uri="{FF2B5EF4-FFF2-40B4-BE49-F238E27FC236}">
                <a16:creationId xmlns=""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9875" y="31876999"/>
            <a:ext cx="841375" cy="157162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116343</xdr:colOff>
      <xdr:row>23</xdr:row>
      <xdr:rowOff>174635</xdr:rowOff>
    </xdr:from>
    <xdr:to>
      <xdr:col>1</xdr:col>
      <xdr:colOff>1428750</xdr:colOff>
      <xdr:row>25</xdr:row>
      <xdr:rowOff>238127</xdr:rowOff>
    </xdr:to>
    <xdr:grpSp>
      <xdr:nvGrpSpPr>
        <xdr:cNvPr id="23" name="Группа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GrpSpPr/>
      </xdr:nvGrpSpPr>
      <xdr:grpSpPr>
        <a:xfrm>
          <a:off x="116343" y="15081260"/>
          <a:ext cx="1312407" cy="1269992"/>
          <a:chOff x="163968" y="17694277"/>
          <a:chExt cx="1328475" cy="1350502"/>
        </a:xfrm>
      </xdr:grpSpPr>
      <xdr:pic>
        <xdr:nvPicPr>
          <xdr:cNvPr id="77" name="Рисунок 76">
            <a:extLst>
              <a:ext uri="{FF2B5EF4-FFF2-40B4-BE49-F238E27FC236}">
                <a16:creationId xmlns="" xmlns:a16="http://schemas.microsoft.com/office/drawing/2014/main" id="{00000000-0008-0000-0500-00004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BEBA8EAE-BF5A-486C-A8C5-ECC9F3942E4B}">
                <a14:imgProps xmlns:a14="http://schemas.microsoft.com/office/drawing/2010/main">
                  <a14:imgLayer r:embed="rId35">
                    <a14:imgEffect>
                      <a14:saturation sat="0"/>
                    </a14:imgEffect>
                    <a14:imgEffect>
                      <a14:brightnessContrast contrast="-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36818" y="18014642"/>
            <a:ext cx="555625" cy="1030137"/>
          </a:xfrm>
          <a:prstGeom prst="rect">
            <a:avLst/>
          </a:prstGeom>
        </xdr:spPr>
      </xdr:pic>
      <xdr:pic>
        <xdr:nvPicPr>
          <xdr:cNvPr id="80" name="Рисунок 79">
            <a:extLst>
              <a:ext uri="{FF2B5EF4-FFF2-40B4-BE49-F238E27FC236}">
                <a16:creationId xmlns="" xmlns:a16="http://schemas.microsoft.com/office/drawing/2014/main" id="{00000000-0008-0000-05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3968" y="17694277"/>
            <a:ext cx="1266370" cy="130722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=""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2358" y="18034000"/>
            <a:ext cx="640261" cy="99880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111125</xdr:colOff>
      <xdr:row>16</xdr:row>
      <xdr:rowOff>698499</xdr:rowOff>
    </xdr:from>
    <xdr:to>
      <xdr:col>1</xdr:col>
      <xdr:colOff>1333501</xdr:colOff>
      <xdr:row>19</xdr:row>
      <xdr:rowOff>587374</xdr:rowOff>
    </xdr:to>
    <xdr:grpSp>
      <xdr:nvGrpSpPr>
        <xdr:cNvPr id="10" name="Группа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111125" y="11302999"/>
          <a:ext cx="1222376" cy="1793875"/>
          <a:chOff x="127000" y="30575250"/>
          <a:chExt cx="1350143" cy="2081159"/>
        </a:xfrm>
      </xdr:grpSpPr>
      <xdr:pic>
        <xdr:nvPicPr>
          <xdr:cNvPr id="157" name="Рисунок 156">
            <a:extLst>
              <a:ext uri="{FF2B5EF4-FFF2-40B4-BE49-F238E27FC236}">
                <a16:creationId xmlns="" xmlns:a16="http://schemas.microsoft.com/office/drawing/2014/main" id="{00000000-0008-0000-0500-00009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7000" y="31502142"/>
            <a:ext cx="666750" cy="1154267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="" xmlns:a16="http://schemas.microsoft.com/office/drawing/2014/main" id="{00000000-0008-0000-0500-00009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93750" y="30575250"/>
            <a:ext cx="683393" cy="118087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15875</xdr:colOff>
      <xdr:row>50</xdr:row>
      <xdr:rowOff>174625</xdr:rowOff>
    </xdr:from>
    <xdr:to>
      <xdr:col>1</xdr:col>
      <xdr:colOff>1499889</xdr:colOff>
      <xdr:row>55</xdr:row>
      <xdr:rowOff>430893</xdr:rowOff>
    </xdr:to>
    <xdr:grpSp>
      <xdr:nvGrpSpPr>
        <xdr:cNvPr id="19" name="Группа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GrpSpPr/>
      </xdr:nvGrpSpPr>
      <xdr:grpSpPr>
        <a:xfrm>
          <a:off x="15875" y="30527625"/>
          <a:ext cx="1484014" cy="2955018"/>
          <a:chOff x="0" y="26412031"/>
          <a:chExt cx="1484014" cy="3079636"/>
        </a:xfrm>
      </xdr:grpSpPr>
      <xdr:pic>
        <xdr:nvPicPr>
          <xdr:cNvPr id="140" name="Рисунок 139">
            <a:extLst>
              <a:ext uri="{FF2B5EF4-FFF2-40B4-BE49-F238E27FC236}">
                <a16:creationId xmlns="" xmlns:a16="http://schemas.microsoft.com/office/drawing/2014/main" id="{00000000-0008-0000-0500-00008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3187" y="26412031"/>
            <a:ext cx="1266370" cy="130722"/>
          </a:xfrm>
          <a:prstGeom prst="rect">
            <a:avLst/>
          </a:prstGeom>
        </xdr:spPr>
      </xdr:pic>
      <xdr:pic>
        <xdr:nvPicPr>
          <xdr:cNvPr id="161" name="Рисунок 160">
            <a:extLst>
              <a:ext uri="{FF2B5EF4-FFF2-40B4-BE49-F238E27FC236}">
                <a16:creationId xmlns="" xmlns:a16="http://schemas.microsoft.com/office/drawing/2014/main" id="{00000000-0008-0000-0500-0000A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26726290"/>
            <a:ext cx="651428" cy="1080000"/>
          </a:xfrm>
          <a:prstGeom prst="rect">
            <a:avLst/>
          </a:prstGeom>
        </xdr:spPr>
      </xdr:pic>
      <xdr:pic>
        <xdr:nvPicPr>
          <xdr:cNvPr id="162" name="Рисунок 161">
            <a:extLst>
              <a:ext uri="{FF2B5EF4-FFF2-40B4-BE49-F238E27FC236}">
                <a16:creationId xmlns="" xmlns:a16="http://schemas.microsoft.com/office/drawing/2014/main" id="{00000000-0008-0000-0500-0000A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77874" y="26717625"/>
            <a:ext cx="629860" cy="1080000"/>
          </a:xfrm>
          <a:prstGeom prst="rect">
            <a:avLst/>
          </a:prstGeom>
        </xdr:spPr>
      </xdr:pic>
      <xdr:pic>
        <xdr:nvPicPr>
          <xdr:cNvPr id="164" name="Рисунок 163">
            <a:extLst>
              <a:ext uri="{FF2B5EF4-FFF2-40B4-BE49-F238E27FC236}">
                <a16:creationId xmlns="" xmlns:a16="http://schemas.microsoft.com/office/drawing/2014/main" id="{00000000-0008-0000-0500-0000A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9375" y="28340354"/>
            <a:ext cx="621919" cy="1080000"/>
          </a:xfrm>
          <a:prstGeom prst="rect">
            <a:avLst/>
          </a:prstGeom>
        </xdr:spPr>
      </xdr:pic>
      <xdr:pic>
        <xdr:nvPicPr>
          <xdr:cNvPr id="165" name="Рисунок 164">
            <a:extLst>
              <a:ext uri="{FF2B5EF4-FFF2-40B4-BE49-F238E27FC236}">
                <a16:creationId xmlns="" xmlns:a16="http://schemas.microsoft.com/office/drawing/2014/main" id="{00000000-0008-0000-05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6125" y="28411667"/>
            <a:ext cx="737889" cy="10800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1412875</xdr:colOff>
      <xdr:row>50</xdr:row>
      <xdr:rowOff>95250</xdr:rowOff>
    </xdr:from>
    <xdr:to>
      <xdr:col>2</xdr:col>
      <xdr:colOff>2047875</xdr:colOff>
      <xdr:row>50</xdr:row>
      <xdr:rowOff>730250</xdr:rowOff>
    </xdr:to>
    <xdr:grpSp>
      <xdr:nvGrpSpPr>
        <xdr:cNvPr id="141" name="Группа 140">
          <a:extLst>
            <a:ext uri="{FF2B5EF4-FFF2-40B4-BE49-F238E27FC236}">
              <a16:creationId xmlns="" xmlns:a16="http://schemas.microsoft.com/office/drawing/2014/main" id="{00000000-0008-0000-0500-00008D000000}"/>
            </a:ext>
          </a:extLst>
        </xdr:cNvPr>
        <xdr:cNvGrpSpPr>
          <a:grpSpLocks noChangeAspect="1"/>
        </xdr:cNvGrpSpPr>
      </xdr:nvGrpSpPr>
      <xdr:grpSpPr>
        <a:xfrm>
          <a:off x="2921000" y="30448250"/>
          <a:ext cx="635000" cy="635000"/>
          <a:chOff x="6302375" y="2206625"/>
          <a:chExt cx="635000" cy="635000"/>
        </a:xfrm>
      </xdr:grpSpPr>
      <xdr:sp macro="" textlink="">
        <xdr:nvSpPr>
          <xdr:cNvPr id="142" name="Овал 141">
            <a:extLst>
              <a:ext uri="{FF2B5EF4-FFF2-40B4-BE49-F238E27FC236}">
                <a16:creationId xmlns="" xmlns:a16="http://schemas.microsoft.com/office/drawing/2014/main" id="{00000000-0008-0000-0500-00008E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3" name="TextBox 142">
            <a:extLst>
              <a:ext uri="{FF2B5EF4-FFF2-40B4-BE49-F238E27FC236}">
                <a16:creationId xmlns="" xmlns:a16="http://schemas.microsoft.com/office/drawing/2014/main" id="{00000000-0008-0000-0500-00008F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8</xdr:col>
      <xdr:colOff>682625</xdr:colOff>
      <xdr:row>2</xdr:row>
      <xdr:rowOff>0</xdr:rowOff>
    </xdr:from>
    <xdr:to>
      <xdr:col>8</xdr:col>
      <xdr:colOff>1047751</xdr:colOff>
      <xdr:row>2</xdr:row>
      <xdr:rowOff>408621</xdr:rowOff>
    </xdr:to>
    <xdr:pic>
      <xdr:nvPicPr>
        <xdr:cNvPr id="204" name="Рисунок 203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429500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714375</xdr:colOff>
      <xdr:row>0</xdr:row>
      <xdr:rowOff>142875</xdr:rowOff>
    </xdr:from>
    <xdr:to>
      <xdr:col>27</xdr:col>
      <xdr:colOff>667649</xdr:colOff>
      <xdr:row>0</xdr:row>
      <xdr:rowOff>517499</xdr:rowOff>
    </xdr:to>
    <xdr:sp macro="" textlink="">
      <xdr:nvSpPr>
        <xdr:cNvPr id="166" name="Прямоугольник 165">
          <a:hlinkClick xmlns:r="http://schemas.openxmlformats.org/officeDocument/2006/relationships" r:id="rId45"/>
        </xdr:cNvPr>
        <xdr:cNvSpPr/>
      </xdr:nvSpPr>
      <xdr:spPr>
        <a:xfrm>
          <a:off x="14795500" y="142875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22</xdr:col>
      <xdr:colOff>174625</xdr:colOff>
      <xdr:row>0</xdr:row>
      <xdr:rowOff>47625</xdr:rowOff>
    </xdr:from>
    <xdr:to>
      <xdr:col>22</xdr:col>
      <xdr:colOff>661605</xdr:colOff>
      <xdr:row>1</xdr:row>
      <xdr:rowOff>105950</xdr:rowOff>
    </xdr:to>
    <xdr:pic>
      <xdr:nvPicPr>
        <xdr:cNvPr id="168" name="Рисунок 167" descr="Youtube – Бесплатные иконки: социальные медиа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192265" y="111110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27</xdr:row>
      <xdr:rowOff>142875</xdr:rowOff>
    </xdr:from>
    <xdr:to>
      <xdr:col>1</xdr:col>
      <xdr:colOff>1202734</xdr:colOff>
      <xdr:row>27</xdr:row>
      <xdr:rowOff>401856</xdr:rowOff>
    </xdr:to>
    <xdr:pic>
      <xdr:nvPicPr>
        <xdr:cNvPr id="188" name="Рисунок 187">
          <a:extLst>
            <a:ext uri="{FF2B5EF4-FFF2-40B4-BE49-F238E27FC236}">
              <a16:creationId xmlns=""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17065625"/>
          <a:ext cx="1059859" cy="258981"/>
        </a:xfrm>
        <a:prstGeom prst="rect">
          <a:avLst/>
        </a:prstGeom>
      </xdr:spPr>
    </xdr:pic>
    <xdr:clientData/>
  </xdr:twoCellAnchor>
  <xdr:twoCellAnchor editAs="oneCell">
    <xdr:from>
      <xdr:col>1</xdr:col>
      <xdr:colOff>79376</xdr:colOff>
      <xdr:row>28</xdr:row>
      <xdr:rowOff>15875</xdr:rowOff>
    </xdr:from>
    <xdr:to>
      <xdr:col>1</xdr:col>
      <xdr:colOff>762000</xdr:colOff>
      <xdr:row>29</xdr:row>
      <xdr:rowOff>394889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376" y="15017750"/>
          <a:ext cx="682624" cy="1109264"/>
        </a:xfrm>
        <a:prstGeom prst="rect">
          <a:avLst/>
        </a:prstGeom>
      </xdr:spPr>
    </xdr:pic>
    <xdr:clientData/>
  </xdr:twoCellAnchor>
  <xdr:twoCellAnchor>
    <xdr:from>
      <xdr:col>2</xdr:col>
      <xdr:colOff>873125</xdr:colOff>
      <xdr:row>27</xdr:row>
      <xdr:rowOff>63500</xdr:rowOff>
    </xdr:from>
    <xdr:to>
      <xdr:col>2</xdr:col>
      <xdr:colOff>1508125</xdr:colOff>
      <xdr:row>27</xdr:row>
      <xdr:rowOff>695325</xdr:rowOff>
    </xdr:to>
    <xdr:grpSp>
      <xdr:nvGrpSpPr>
        <xdr:cNvPr id="189" name="Группа 188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381250" y="16684625"/>
          <a:ext cx="635000" cy="631825"/>
          <a:chOff x="6302375" y="2206625"/>
          <a:chExt cx="635000" cy="635000"/>
        </a:xfrm>
      </xdr:grpSpPr>
      <xdr:sp macro="" textlink="">
        <xdr:nvSpPr>
          <xdr:cNvPr id="190" name="Овал 189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1" name="TextBox 190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oneCellAnchor>
    <xdr:from>
      <xdr:col>1</xdr:col>
      <xdr:colOff>222250</xdr:colOff>
      <xdr:row>10</xdr:row>
      <xdr:rowOff>127000</xdr:rowOff>
    </xdr:from>
    <xdr:ext cx="1071843" cy="243079"/>
    <xdr:pic>
      <xdr:nvPicPr>
        <xdr:cNvPr id="203" name="Рисунок 202">
          <a:extLst>
            <a:ext uri="{FF2B5EF4-FFF2-40B4-BE49-F238E27FC236}">
              <a16:creationId xmlns=""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404812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412750</xdr:colOff>
      <xdr:row>10</xdr:row>
      <xdr:rowOff>539749</xdr:rowOff>
    </xdr:from>
    <xdr:to>
      <xdr:col>1</xdr:col>
      <xdr:colOff>1179337</xdr:colOff>
      <xdr:row>12</xdr:row>
      <xdr:rowOff>269874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4460874"/>
          <a:ext cx="766587" cy="1381125"/>
        </a:xfrm>
        <a:prstGeom prst="rect">
          <a:avLst/>
        </a:prstGeom>
      </xdr:spPr>
    </xdr:pic>
    <xdr:clientData/>
  </xdr:twoCellAnchor>
  <xdr:twoCellAnchor>
    <xdr:from>
      <xdr:col>2</xdr:col>
      <xdr:colOff>1206500</xdr:colOff>
      <xdr:row>10</xdr:row>
      <xdr:rowOff>127000</xdr:rowOff>
    </xdr:from>
    <xdr:to>
      <xdr:col>2</xdr:col>
      <xdr:colOff>1841500</xdr:colOff>
      <xdr:row>10</xdr:row>
      <xdr:rowOff>758825</xdr:rowOff>
    </xdr:to>
    <xdr:grpSp>
      <xdr:nvGrpSpPr>
        <xdr:cNvPr id="209" name="Группа 208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2714625" y="6270625"/>
          <a:ext cx="635000" cy="631825"/>
          <a:chOff x="6302375" y="2206625"/>
          <a:chExt cx="635000" cy="635000"/>
        </a:xfrm>
      </xdr:grpSpPr>
      <xdr:sp macro="" textlink="">
        <xdr:nvSpPr>
          <xdr:cNvPr id="210" name="Овал 209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11" name="TextBox 210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13</xdr:col>
      <xdr:colOff>708023</xdr:colOff>
      <xdr:row>10</xdr:row>
      <xdr:rowOff>83988</xdr:rowOff>
    </xdr:from>
    <xdr:to>
      <xdr:col>17</xdr:col>
      <xdr:colOff>1054098</xdr:colOff>
      <xdr:row>10</xdr:row>
      <xdr:rowOff>708723</xdr:rowOff>
    </xdr:to>
    <xdr:grpSp>
      <xdr:nvGrpSpPr>
        <xdr:cNvPr id="34" name="Группа 33"/>
        <xdr:cNvGrpSpPr/>
      </xdr:nvGrpSpPr>
      <xdr:grpSpPr>
        <a:xfrm>
          <a:off x="12757148" y="6227613"/>
          <a:ext cx="3203575" cy="624735"/>
          <a:chOff x="14335258" y="4090838"/>
          <a:chExt cx="3202989" cy="624735"/>
        </a:xfrm>
      </xdr:grpSpPr>
      <xdr:pic>
        <xdr:nvPicPr>
          <xdr:cNvPr id="29" name="Рисунок 28"/>
          <xdr:cNvPicPr>
            <a:picLocks noChangeAspect="1"/>
          </xdr:cNvPicPr>
        </xdr:nvPicPr>
        <xdr:blipFill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249409" y="4090838"/>
            <a:ext cx="615480" cy="624735"/>
          </a:xfrm>
          <a:prstGeom prst="rect">
            <a:avLst/>
          </a:prstGeom>
        </xdr:spPr>
      </xdr:pic>
      <xdr:pic>
        <xdr:nvPicPr>
          <xdr:cNvPr id="31" name="Рисунок 30"/>
          <xdr:cNvPicPr>
            <a:picLocks noChangeAspect="1"/>
          </xdr:cNvPicPr>
        </xdr:nvPicPr>
        <xdr:blipFill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70124" y="4108989"/>
            <a:ext cx="601807" cy="588433"/>
          </a:xfrm>
          <a:prstGeom prst="rect">
            <a:avLst/>
          </a:prstGeom>
        </xdr:spPr>
      </xdr:pic>
      <xdr:pic>
        <xdr:nvPicPr>
          <xdr:cNvPr id="32" name="Рисунок 31"/>
          <xdr:cNvPicPr>
            <a:picLocks noChangeAspect="1"/>
          </xdr:cNvPicPr>
        </xdr:nvPicPr>
        <xdr:blipFill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604991" y="4093643"/>
            <a:ext cx="619125" cy="619125"/>
          </a:xfrm>
          <a:prstGeom prst="rect">
            <a:avLst/>
          </a:prstGeom>
        </xdr:spPr>
      </xdr:pic>
      <xdr:pic>
        <xdr:nvPicPr>
          <xdr:cNvPr id="33" name="Рисунок 32"/>
          <xdr:cNvPicPr>
            <a:picLocks noChangeAspect="1"/>
          </xdr:cNvPicPr>
        </xdr:nvPicPr>
        <xdr:blipFill>
          <a:blip xmlns:r="http://schemas.openxmlformats.org/officeDocument/2006/relationships" r:embed="rId52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35258" y="4101580"/>
            <a:ext cx="617172" cy="603251"/>
          </a:xfrm>
          <a:prstGeom prst="rect">
            <a:avLst/>
          </a:prstGeom>
        </xdr:spPr>
      </xdr:pic>
      <xdr:pic>
        <xdr:nvPicPr>
          <xdr:cNvPr id="212" name="Рисунок 211">
            <a:extLst>
              <a:ext uri="{FF2B5EF4-FFF2-40B4-BE49-F238E27FC236}">
                <a16:creationId xmlns="" xmlns:a16="http://schemas.microsoft.com/office/drawing/2014/main" id="{00000000-0008-0000-05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16855622" y="4097495"/>
            <a:ext cx="682625" cy="61142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108642</xdr:colOff>
      <xdr:row>56</xdr:row>
      <xdr:rowOff>127006</xdr:rowOff>
    </xdr:from>
    <xdr:to>
      <xdr:col>1</xdr:col>
      <xdr:colOff>1386645</xdr:colOff>
      <xdr:row>59</xdr:row>
      <xdr:rowOff>31750</xdr:rowOff>
    </xdr:to>
    <xdr:grpSp>
      <xdr:nvGrpSpPr>
        <xdr:cNvPr id="36" name="Группа 35"/>
        <xdr:cNvGrpSpPr/>
      </xdr:nvGrpSpPr>
      <xdr:grpSpPr>
        <a:xfrm>
          <a:off x="108642" y="33702631"/>
          <a:ext cx="1278003" cy="1762119"/>
          <a:chOff x="108642" y="30241881"/>
          <a:chExt cx="1278003" cy="1762119"/>
        </a:xfrm>
      </xdr:grpSpPr>
      <xdr:grpSp>
        <xdr:nvGrpSpPr>
          <xdr:cNvPr id="20" name="Группа 19">
            <a:extLst>
              <a:ext uri="{FF2B5EF4-FFF2-40B4-BE49-F238E27FC236}">
                <a16:creationId xmlns="" xmlns:a16="http://schemas.microsoft.com/office/drawing/2014/main" id="{00000000-0008-0000-0500-000014000000}"/>
              </a:ext>
            </a:extLst>
          </xdr:cNvPr>
          <xdr:cNvGrpSpPr/>
        </xdr:nvGrpSpPr>
        <xdr:grpSpPr>
          <a:xfrm>
            <a:off x="108642" y="30241881"/>
            <a:ext cx="1208983" cy="1240947"/>
            <a:chOff x="90906" y="24411781"/>
            <a:chExt cx="1294527" cy="1171670"/>
          </a:xfrm>
        </xdr:grpSpPr>
        <xdr:pic>
          <xdr:nvPicPr>
            <xdr:cNvPr id="7" name="Рисунок 6">
              <a:extLst>
                <a:ext uri="{FF2B5EF4-FFF2-40B4-BE49-F238E27FC236}">
                  <a16:creationId xmlns="" xmlns:a16="http://schemas.microsoft.com/office/drawing/2014/main" id="{00000000-0008-0000-0500-00000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90906" y="24658295"/>
              <a:ext cx="563602" cy="925156"/>
            </a:xfrm>
            <a:prstGeom prst="rect">
              <a:avLst/>
            </a:prstGeom>
          </xdr:spPr>
        </xdr:pic>
        <xdr:pic>
          <xdr:nvPicPr>
            <xdr:cNvPr id="94" name="Рисунок 93">
              <a:extLst>
                <a:ext uri="{FF2B5EF4-FFF2-40B4-BE49-F238E27FC236}">
                  <a16:creationId xmlns="" xmlns:a16="http://schemas.microsoft.com/office/drawing/2014/main" id="{00000000-0008-0000-0500-00005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19063" y="24411781"/>
              <a:ext cx="1266370" cy="130722"/>
            </a:xfrm>
            <a:prstGeom prst="rect">
              <a:avLst/>
            </a:prstGeom>
          </xdr:spPr>
        </xdr:pic>
      </xdr:grpSp>
      <xdr:pic>
        <xdr:nvPicPr>
          <xdr:cNvPr id="35" name="Рисунок 34"/>
          <xdr:cNvPicPr>
            <a:picLocks noChangeAspect="1"/>
          </xdr:cNvPicPr>
        </xdr:nvPicPr>
        <xdr:blipFill>
          <a:blip xmlns:r="http://schemas.openxmlformats.org/officeDocument/2006/relationships" r:embed="rId55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500" y="30972126"/>
            <a:ext cx="688145" cy="103187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777875</xdr:colOff>
      <xdr:row>28</xdr:row>
      <xdr:rowOff>15876</xdr:rowOff>
    </xdr:from>
    <xdr:to>
      <xdr:col>1</xdr:col>
      <xdr:colOff>1497782</xdr:colOff>
      <xdr:row>29</xdr:row>
      <xdr:rowOff>365126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875" y="15017751"/>
          <a:ext cx="719907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29</xdr:row>
      <xdr:rowOff>396875</xdr:rowOff>
    </xdr:from>
    <xdr:to>
      <xdr:col>1</xdr:col>
      <xdr:colOff>1222640</xdr:colOff>
      <xdr:row>32</xdr:row>
      <xdr:rowOff>206375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4541500"/>
          <a:ext cx="794015" cy="1190625"/>
        </a:xfrm>
        <a:prstGeom prst="rect">
          <a:avLst/>
        </a:prstGeom>
      </xdr:spPr>
    </xdr:pic>
    <xdr:clientData/>
  </xdr:twoCellAnchor>
  <xdr:twoCellAnchor>
    <xdr:from>
      <xdr:col>2</xdr:col>
      <xdr:colOff>1793875</xdr:colOff>
      <xdr:row>33</xdr:row>
      <xdr:rowOff>63500</xdr:rowOff>
    </xdr:from>
    <xdr:to>
      <xdr:col>2</xdr:col>
      <xdr:colOff>2428875</xdr:colOff>
      <xdr:row>33</xdr:row>
      <xdr:rowOff>695325</xdr:rowOff>
    </xdr:to>
    <xdr:grpSp>
      <xdr:nvGrpSpPr>
        <xdr:cNvPr id="207" name="Группа 206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302000" y="19986625"/>
          <a:ext cx="635000" cy="631825"/>
          <a:chOff x="6302375" y="2206625"/>
          <a:chExt cx="635000" cy="635000"/>
        </a:xfrm>
      </xdr:grpSpPr>
      <xdr:sp macro="" textlink="">
        <xdr:nvSpPr>
          <xdr:cNvPr id="213" name="Овал 212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14" name="TextBox 213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206375</xdr:colOff>
      <xdr:row>33</xdr:row>
      <xdr:rowOff>127000</xdr:rowOff>
    </xdr:from>
    <xdr:to>
      <xdr:col>1</xdr:col>
      <xdr:colOff>1266234</xdr:colOff>
      <xdr:row>33</xdr:row>
      <xdr:rowOff>385981</xdr:rowOff>
    </xdr:to>
    <xdr:pic>
      <xdr:nvPicPr>
        <xdr:cNvPr id="215" name="Рисунок 214">
          <a:extLst>
            <a:ext uri="{FF2B5EF4-FFF2-40B4-BE49-F238E27FC236}">
              <a16:creationId xmlns=""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17827625"/>
          <a:ext cx="1059859" cy="258981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33</xdr:row>
      <xdr:rowOff>444499</xdr:rowOff>
    </xdr:from>
    <xdr:to>
      <xdr:col>1</xdr:col>
      <xdr:colOff>1138583</xdr:colOff>
      <xdr:row>35</xdr:row>
      <xdr:rowOff>396874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8145124"/>
          <a:ext cx="805208" cy="1285875"/>
        </a:xfrm>
        <a:prstGeom prst="rect">
          <a:avLst/>
        </a:prstGeom>
      </xdr:spPr>
    </xdr:pic>
    <xdr:clientData/>
  </xdr:twoCellAnchor>
  <xdr:twoCellAnchor>
    <xdr:from>
      <xdr:col>12</xdr:col>
      <xdr:colOff>698500</xdr:colOff>
      <xdr:row>33</xdr:row>
      <xdr:rowOff>79375</xdr:rowOff>
    </xdr:from>
    <xdr:to>
      <xdr:col>17</xdr:col>
      <xdr:colOff>1044574</xdr:colOff>
      <xdr:row>33</xdr:row>
      <xdr:rowOff>642969</xdr:rowOff>
    </xdr:to>
    <xdr:grpSp>
      <xdr:nvGrpSpPr>
        <xdr:cNvPr id="216" name="Группа 215">
          <a:extLst>
            <a:ext uri="{FF2B5EF4-FFF2-40B4-BE49-F238E27FC236}">
              <a16:creationId xmlns="" xmlns:a16="http://schemas.microsoft.com/office/drawing/2014/main" id="{00000000-0008-0000-0500-000082000000}"/>
            </a:ext>
          </a:extLst>
        </xdr:cNvPr>
        <xdr:cNvGrpSpPr/>
      </xdr:nvGrpSpPr>
      <xdr:grpSpPr>
        <a:xfrm>
          <a:off x="11255375" y="20002500"/>
          <a:ext cx="4695824" cy="563594"/>
          <a:chOff x="4133850" y="24215694"/>
          <a:chExt cx="4600574" cy="563594"/>
        </a:xfrm>
      </xdr:grpSpPr>
      <xdr:pic>
        <xdr:nvPicPr>
          <xdr:cNvPr id="217" name="Рисунок 216">
            <a:extLst>
              <a:ext uri="{FF2B5EF4-FFF2-40B4-BE49-F238E27FC236}">
                <a16:creationId xmlns="" xmlns:a16="http://schemas.microsoft.com/office/drawing/2014/main" id="{00000000-0008-0000-0500-00008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15694"/>
            <a:ext cx="619124" cy="563594"/>
          </a:xfrm>
          <a:prstGeom prst="rect">
            <a:avLst/>
          </a:prstGeom>
        </xdr:spPr>
      </xdr:pic>
      <xdr:pic>
        <xdr:nvPicPr>
          <xdr:cNvPr id="218" name="Рисунок 217">
            <a:extLst>
              <a:ext uri="{FF2B5EF4-FFF2-40B4-BE49-F238E27FC236}">
                <a16:creationId xmlns="" xmlns:a16="http://schemas.microsoft.com/office/drawing/2014/main" id="{00000000-0008-0000-05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57800" y="24215694"/>
            <a:ext cx="619124" cy="563594"/>
          </a:xfrm>
          <a:prstGeom prst="rect">
            <a:avLst/>
          </a:prstGeom>
        </xdr:spPr>
      </xdr:pic>
      <xdr:pic>
        <xdr:nvPicPr>
          <xdr:cNvPr id="219" name="Рисунок 218">
            <a:extLst>
              <a:ext uri="{FF2B5EF4-FFF2-40B4-BE49-F238E27FC236}">
                <a16:creationId xmlns="" xmlns:a16="http://schemas.microsoft.com/office/drawing/2014/main" id="{00000000-0008-0000-05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115300" y="24215694"/>
            <a:ext cx="619124" cy="563594"/>
          </a:xfrm>
          <a:prstGeom prst="rect">
            <a:avLst/>
          </a:prstGeom>
        </xdr:spPr>
      </xdr:pic>
      <xdr:pic>
        <xdr:nvPicPr>
          <xdr:cNvPr id="220" name="Рисунок 219">
            <a:extLst>
              <a:ext uri="{FF2B5EF4-FFF2-40B4-BE49-F238E27FC236}">
                <a16:creationId xmlns="" xmlns:a16="http://schemas.microsoft.com/office/drawing/2014/main" id="{00000000-0008-0000-05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0325" y="24215694"/>
            <a:ext cx="619124" cy="563594"/>
          </a:xfrm>
          <a:prstGeom prst="rect">
            <a:avLst/>
          </a:prstGeom>
        </xdr:spPr>
      </xdr:pic>
      <xdr:pic>
        <xdr:nvPicPr>
          <xdr:cNvPr id="221" name="Рисунок 220">
            <a:extLst>
              <a:ext uri="{FF2B5EF4-FFF2-40B4-BE49-F238E27FC236}">
                <a16:creationId xmlns="" xmlns:a16="http://schemas.microsoft.com/office/drawing/2014/main" id="{00000000-0008-0000-0500-00008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29300" y="24215694"/>
            <a:ext cx="619124" cy="563594"/>
          </a:xfrm>
          <a:prstGeom prst="rect">
            <a:avLst/>
          </a:prstGeom>
        </xdr:spPr>
      </xdr:pic>
      <xdr:pic>
        <xdr:nvPicPr>
          <xdr:cNvPr id="222" name="Рисунок 221">
            <a:extLst>
              <a:ext uri="{FF2B5EF4-FFF2-40B4-BE49-F238E27FC236}">
                <a16:creationId xmlns="" xmlns:a16="http://schemas.microsoft.com/office/drawing/2014/main" id="{00000000-0008-0000-05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05350" y="24215694"/>
            <a:ext cx="619124" cy="563594"/>
          </a:xfrm>
          <a:prstGeom prst="rect">
            <a:avLst/>
          </a:prstGeom>
        </xdr:spPr>
      </xdr:pic>
      <xdr:pic>
        <xdr:nvPicPr>
          <xdr:cNvPr id="223" name="Рисунок 222">
            <a:extLst>
              <a:ext uri="{FF2B5EF4-FFF2-40B4-BE49-F238E27FC236}">
                <a16:creationId xmlns="" xmlns:a16="http://schemas.microsoft.com/office/drawing/2014/main" id="{00000000-0008-0000-05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224" name="Рисунок 223">
            <a:extLst>
              <a:ext uri="{FF2B5EF4-FFF2-40B4-BE49-F238E27FC236}">
                <a16:creationId xmlns="" xmlns:a16="http://schemas.microsoft.com/office/drawing/2014/main" id="{00000000-0008-0000-05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572375" y="24220457"/>
            <a:ext cx="581025" cy="554068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222250</xdr:colOff>
      <xdr:row>7</xdr:row>
      <xdr:rowOff>127000</xdr:rowOff>
    </xdr:from>
    <xdr:ext cx="1071843" cy="243079"/>
    <xdr:pic>
      <xdr:nvPicPr>
        <xdr:cNvPr id="193" name="Рисунок 192">
          <a:extLst>
            <a:ext uri="{FF2B5EF4-FFF2-40B4-BE49-F238E27FC236}">
              <a16:creationId xmlns=""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5619750"/>
          <a:ext cx="1071843" cy="243079"/>
        </a:xfrm>
        <a:prstGeom prst="rect">
          <a:avLst/>
        </a:prstGeom>
      </xdr:spPr>
    </xdr:pic>
    <xdr:clientData/>
  </xdr:oneCellAnchor>
  <xdr:twoCellAnchor>
    <xdr:from>
      <xdr:col>2</xdr:col>
      <xdr:colOff>1714500</xdr:colOff>
      <xdr:row>7</xdr:row>
      <xdr:rowOff>111125</xdr:rowOff>
    </xdr:from>
    <xdr:to>
      <xdr:col>2</xdr:col>
      <xdr:colOff>2349500</xdr:colOff>
      <xdr:row>7</xdr:row>
      <xdr:rowOff>742950</xdr:rowOff>
    </xdr:to>
    <xdr:grpSp>
      <xdr:nvGrpSpPr>
        <xdr:cNvPr id="225" name="Группа 224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GrpSpPr/>
      </xdr:nvGrpSpPr>
      <xdr:grpSpPr>
        <a:xfrm>
          <a:off x="3222625" y="4032250"/>
          <a:ext cx="635000" cy="631825"/>
          <a:chOff x="6302375" y="2206625"/>
          <a:chExt cx="635000" cy="635000"/>
        </a:xfrm>
      </xdr:grpSpPr>
      <xdr:sp macro="" textlink="">
        <xdr:nvSpPr>
          <xdr:cNvPr id="226" name="Овал 225">
            <a:extLst>
              <a:ext uri="{FF2B5EF4-FFF2-40B4-BE49-F238E27FC236}">
                <a16:creationId xmlns="" xmlns:a16="http://schemas.microsoft.com/office/drawing/2014/main" id="{00000000-0008-0000-0100-0000BB01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27" name="TextBox 226">
            <a:extLst>
              <a:ext uri="{FF2B5EF4-FFF2-40B4-BE49-F238E27FC236}">
                <a16:creationId xmlns="" xmlns:a16="http://schemas.microsoft.com/office/drawing/2014/main" id="{00000000-0008-0000-0100-0000BC01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381001</xdr:colOff>
      <xdr:row>7</xdr:row>
      <xdr:rowOff>492125</xdr:rowOff>
    </xdr:from>
    <xdr:to>
      <xdr:col>1</xdr:col>
      <xdr:colOff>1205235</xdr:colOff>
      <xdr:row>9</xdr:row>
      <xdr:rowOff>317500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1" y="4413250"/>
          <a:ext cx="824234" cy="1476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0</xdr:row>
      <xdr:rowOff>0</xdr:rowOff>
    </xdr:from>
    <xdr:to>
      <xdr:col>1</xdr:col>
      <xdr:colOff>1365250</xdr:colOff>
      <xdr:row>2</xdr:row>
      <xdr:rowOff>310013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" y="0"/>
          <a:ext cx="1206500" cy="1252988"/>
        </a:xfrm>
        <a:prstGeom prst="rect">
          <a:avLst/>
        </a:prstGeom>
      </xdr:spPr>
    </xdr:pic>
    <xdr:clientData/>
  </xdr:twoCellAnchor>
  <xdr:twoCellAnchor editAs="oneCell">
    <xdr:from>
      <xdr:col>8</xdr:col>
      <xdr:colOff>984250</xdr:colOff>
      <xdr:row>2</xdr:row>
      <xdr:rowOff>0</xdr:rowOff>
    </xdr:from>
    <xdr:to>
      <xdr:col>8</xdr:col>
      <xdr:colOff>1349376</xdr:colOff>
      <xdr:row>2</xdr:row>
      <xdr:rowOff>408621</xdr:rowOff>
    </xdr:to>
    <xdr:pic>
      <xdr:nvPicPr>
        <xdr:cNvPr id="100" name="Рисунок 99" descr="Скидка этикетка интерфейс коммерческий символ со знаком процента –  Бесплатные иконки: коммерц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82" r="4413"/>
        <a:stretch/>
      </xdr:blipFill>
      <xdr:spPr bwMode="auto">
        <a:xfrm>
          <a:off x="7778750" y="936625"/>
          <a:ext cx="365126" cy="40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682625</xdr:colOff>
      <xdr:row>0</xdr:row>
      <xdr:rowOff>174625</xdr:rowOff>
    </xdr:from>
    <xdr:to>
      <xdr:col>27</xdr:col>
      <xdr:colOff>635899</xdr:colOff>
      <xdr:row>0</xdr:row>
      <xdr:rowOff>549249</xdr:rowOff>
    </xdr:to>
    <xdr:sp macro="" textlink="">
      <xdr:nvSpPr>
        <xdr:cNvPr id="68" name="Прямоугольник 67">
          <a:hlinkClick xmlns:r="http://schemas.openxmlformats.org/officeDocument/2006/relationships" r:id="rId3"/>
        </xdr:cNvPr>
        <xdr:cNvSpPr/>
      </xdr:nvSpPr>
      <xdr:spPr>
        <a:xfrm>
          <a:off x="15033625" y="174625"/>
          <a:ext cx="1397899" cy="374624"/>
        </a:xfrm>
        <a:prstGeom prst="rect">
          <a:avLst/>
        </a:prstGeom>
        <a:solidFill>
          <a:schemeClr val="bg2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Наверх</a:t>
          </a:r>
        </a:p>
      </xdr:txBody>
    </xdr:sp>
    <xdr:clientData/>
  </xdr:twoCellAnchor>
  <xdr:twoCellAnchor>
    <xdr:from>
      <xdr:col>22</xdr:col>
      <xdr:colOff>142875</xdr:colOff>
      <xdr:row>0</xdr:row>
      <xdr:rowOff>47625</xdr:rowOff>
    </xdr:from>
    <xdr:to>
      <xdr:col>22</xdr:col>
      <xdr:colOff>629855</xdr:colOff>
      <xdr:row>1</xdr:row>
      <xdr:rowOff>105950</xdr:rowOff>
    </xdr:to>
    <xdr:pic>
      <xdr:nvPicPr>
        <xdr:cNvPr id="71" name="Рисунок 70" descr="Youtube – Бесплатные иконки: социальные медиа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 t="13427" b="12841"/>
        <a:stretch/>
      </xdr:blipFill>
      <xdr:spPr bwMode="auto">
        <a:xfrm rot="16200000">
          <a:off x="14430390" y="111110"/>
          <a:ext cx="613950" cy="4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222250</xdr:colOff>
      <xdr:row>15</xdr:row>
      <xdr:rowOff>190500</xdr:rowOff>
    </xdr:from>
    <xdr:ext cx="1071843" cy="243079"/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0191750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1</xdr:col>
      <xdr:colOff>190499</xdr:colOff>
      <xdr:row>15</xdr:row>
      <xdr:rowOff>761999</xdr:rowOff>
    </xdr:from>
    <xdr:to>
      <xdr:col>1</xdr:col>
      <xdr:colOff>1324186</xdr:colOff>
      <xdr:row>17</xdr:row>
      <xdr:rowOff>523875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99" y="10763249"/>
          <a:ext cx="1133687" cy="1651001"/>
        </a:xfrm>
        <a:prstGeom prst="rect">
          <a:avLst/>
        </a:prstGeom>
      </xdr:spPr>
    </xdr:pic>
    <xdr:clientData/>
  </xdr:twoCellAnchor>
  <xdr:twoCellAnchor editAs="oneCell">
    <xdr:from>
      <xdr:col>2</xdr:col>
      <xdr:colOff>1254125</xdr:colOff>
      <xdr:row>15</xdr:row>
      <xdr:rowOff>174625</xdr:rowOff>
    </xdr:from>
    <xdr:to>
      <xdr:col>2</xdr:col>
      <xdr:colOff>1889125</xdr:colOff>
      <xdr:row>15</xdr:row>
      <xdr:rowOff>809625</xdr:rowOff>
    </xdr:to>
    <xdr:grpSp>
      <xdr:nvGrpSpPr>
        <xdr:cNvPr id="90" name="Группа 89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GrpSpPr>
          <a:grpSpLocks noChangeAspect="1"/>
        </xdr:cNvGrpSpPr>
      </xdr:nvGrpSpPr>
      <xdr:grpSpPr>
        <a:xfrm>
          <a:off x="2762250" y="10668000"/>
          <a:ext cx="635000" cy="635000"/>
          <a:chOff x="6302375" y="2206625"/>
          <a:chExt cx="635000" cy="635000"/>
        </a:xfrm>
      </xdr:grpSpPr>
      <xdr:sp macro="" textlink="">
        <xdr:nvSpPr>
          <xdr:cNvPr id="91" name="Овал 90">
            <a:extLst>
              <a:ext uri="{FF2B5EF4-FFF2-40B4-BE49-F238E27FC236}">
                <a16:creationId xmlns=""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2" name="TextBox 91">
            <a:extLst>
              <a:ext uri="{FF2B5EF4-FFF2-40B4-BE49-F238E27FC236}">
                <a16:creationId xmlns="" xmlns:a16="http://schemas.microsoft.com/office/drawing/2014/main" id="{00000000-0008-0000-0800-00001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14</xdr:col>
      <xdr:colOff>82549</xdr:colOff>
      <xdr:row>15</xdr:row>
      <xdr:rowOff>156581</xdr:rowOff>
    </xdr:from>
    <xdr:to>
      <xdr:col>17</xdr:col>
      <xdr:colOff>1038225</xdr:colOff>
      <xdr:row>15</xdr:row>
      <xdr:rowOff>740839</xdr:rowOff>
    </xdr:to>
    <xdr:grpSp>
      <xdr:nvGrpSpPr>
        <xdr:cNvPr id="18" name="Группа 17"/>
        <xdr:cNvGrpSpPr/>
      </xdr:nvGrpSpPr>
      <xdr:grpSpPr>
        <a:xfrm>
          <a:off x="13131799" y="10649956"/>
          <a:ext cx="2987676" cy="584258"/>
          <a:chOff x="15092196" y="5666368"/>
          <a:chExt cx="4563719" cy="933812"/>
        </a:xfrm>
      </xdr:grpSpPr>
      <xdr:pic>
        <xdr:nvPicPr>
          <xdr:cNvPr id="16" name="Рисунок 15"/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11481" y="5705903"/>
            <a:ext cx="854742" cy="854742"/>
          </a:xfrm>
          <a:prstGeom prst="rect">
            <a:avLst/>
          </a:prstGeom>
        </xdr:spPr>
      </xdr:pic>
      <xdr:pic>
        <xdr:nvPicPr>
          <xdr:cNvPr id="17" name="Рисунок 16"/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092196" y="5701741"/>
            <a:ext cx="863066" cy="863067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4371" y="5666368"/>
            <a:ext cx="880251" cy="933812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="" xmlns:a16="http://schemas.microsoft.com/office/drawing/2014/main" id="{00000000-0008-0000-04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8661184" y="5680520"/>
            <a:ext cx="994731" cy="905511"/>
          </a:xfrm>
          <a:prstGeom prst="rect">
            <a:avLst/>
          </a:prstGeom>
        </xdr:spPr>
      </xdr:pic>
      <xdr:pic>
        <xdr:nvPicPr>
          <xdr:cNvPr id="98" name="Рисунок 97">
            <a:extLst>
              <a:ext uri="{FF2B5EF4-FFF2-40B4-BE49-F238E27FC236}">
                <a16:creationId xmlns="" xmlns:a16="http://schemas.microsoft.com/office/drawing/2014/main" id="{00000000-0008-0000-04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895085" y="5681236"/>
            <a:ext cx="896503" cy="904071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158750</xdr:colOff>
      <xdr:row>4</xdr:row>
      <xdr:rowOff>190500</xdr:rowOff>
    </xdr:from>
    <xdr:ext cx="1071843" cy="243079"/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398462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2</xdr:col>
      <xdr:colOff>1508125</xdr:colOff>
      <xdr:row>4</xdr:row>
      <xdr:rowOff>95250</xdr:rowOff>
    </xdr:from>
    <xdr:to>
      <xdr:col>2</xdr:col>
      <xdr:colOff>2143125</xdr:colOff>
      <xdr:row>4</xdr:row>
      <xdr:rowOff>730250</xdr:rowOff>
    </xdr:to>
    <xdr:grpSp>
      <xdr:nvGrpSpPr>
        <xdr:cNvPr id="105" name="Группа 104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GrpSpPr>
          <a:grpSpLocks noChangeAspect="1"/>
        </xdr:cNvGrpSpPr>
      </xdr:nvGrpSpPr>
      <xdr:grpSpPr>
        <a:xfrm>
          <a:off x="3016250" y="2079625"/>
          <a:ext cx="635000" cy="635000"/>
          <a:chOff x="6302375" y="2206625"/>
          <a:chExt cx="635000" cy="635000"/>
        </a:xfrm>
      </xdr:grpSpPr>
      <xdr:sp macro="" textlink="">
        <xdr:nvSpPr>
          <xdr:cNvPr id="109" name="Овал 108">
            <a:extLst>
              <a:ext uri="{FF2B5EF4-FFF2-40B4-BE49-F238E27FC236}">
                <a16:creationId xmlns=""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10" name="TextBox 109">
            <a:extLst>
              <a:ext uri="{FF2B5EF4-FFF2-40B4-BE49-F238E27FC236}">
                <a16:creationId xmlns="" xmlns:a16="http://schemas.microsoft.com/office/drawing/2014/main" id="{00000000-0008-0000-0800-00001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238125</xdr:colOff>
      <xdr:row>4</xdr:row>
      <xdr:rowOff>666751</xdr:rowOff>
    </xdr:from>
    <xdr:to>
      <xdr:col>1</xdr:col>
      <xdr:colOff>1222375</xdr:colOff>
      <xdr:row>6</xdr:row>
      <xdr:rowOff>526366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2651126"/>
          <a:ext cx="984250" cy="1669365"/>
        </a:xfrm>
        <a:prstGeom prst="rect">
          <a:avLst/>
        </a:prstGeom>
      </xdr:spPr>
    </xdr:pic>
    <xdr:clientData/>
  </xdr:twoCellAnchor>
  <xdr:twoCellAnchor>
    <xdr:from>
      <xdr:col>12</xdr:col>
      <xdr:colOff>69850</xdr:colOff>
      <xdr:row>4</xdr:row>
      <xdr:rowOff>47625</xdr:rowOff>
    </xdr:from>
    <xdr:to>
      <xdr:col>17</xdr:col>
      <xdr:colOff>1019509</xdr:colOff>
      <xdr:row>4</xdr:row>
      <xdr:rowOff>757609</xdr:rowOff>
    </xdr:to>
    <xdr:grpSp>
      <xdr:nvGrpSpPr>
        <xdr:cNvPr id="19" name="Группа 18"/>
        <xdr:cNvGrpSpPr/>
      </xdr:nvGrpSpPr>
      <xdr:grpSpPr>
        <a:xfrm>
          <a:off x="10896600" y="2032000"/>
          <a:ext cx="5204159" cy="709984"/>
          <a:chOff x="8985250" y="1990725"/>
          <a:chExt cx="5197809" cy="709984"/>
        </a:xfrm>
      </xdr:grpSpPr>
      <xdr:pic>
        <xdr:nvPicPr>
          <xdr:cNvPr id="113" name="Рисунок 112">
            <a:extLst>
              <a:ext uri="{FF2B5EF4-FFF2-40B4-BE49-F238E27FC236}">
                <a16:creationId xmlns="" xmlns:a16="http://schemas.microsoft.com/office/drawing/2014/main" id="{00000000-0008-0000-08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686"/>
          <a:stretch/>
        </xdr:blipFill>
        <xdr:spPr>
          <a:xfrm>
            <a:off x="9486900" y="1990725"/>
            <a:ext cx="603358" cy="673850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="" xmlns:a16="http://schemas.microsoft.com/office/drawing/2014/main" id="{00000000-0008-0000-0800-00001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081331" y="2080439"/>
            <a:ext cx="584179" cy="582142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="" xmlns:a16="http://schemas.microsoft.com/office/drawing/2014/main" id="{00000000-0008-0000-0800-00001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686518" y="2086758"/>
            <a:ext cx="572744" cy="569505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="" xmlns:a16="http://schemas.microsoft.com/office/drawing/2014/main" id="{00000000-0008-0000-08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034"/>
          <a:stretch/>
        </xdr:blipFill>
        <xdr:spPr>
          <a:xfrm>
            <a:off x="11255286" y="2105144"/>
            <a:ext cx="575701" cy="532733"/>
          </a:xfrm>
          <a:prstGeom prst="rect">
            <a:avLst/>
          </a:prstGeom>
        </xdr:spPr>
      </xdr:pic>
      <xdr:pic>
        <xdr:nvPicPr>
          <xdr:cNvPr id="118" name="Рисунок 117">
            <a:extLst>
              <a:ext uri="{FF2B5EF4-FFF2-40B4-BE49-F238E27FC236}">
                <a16:creationId xmlns="" xmlns:a16="http://schemas.microsoft.com/office/drawing/2014/main" id="{00000000-0008-0000-08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412981" y="2107469"/>
            <a:ext cx="557803" cy="528082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="" xmlns:a16="http://schemas.microsoft.com/office/drawing/2014/main" id="{00000000-0008-0000-08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"/>
          <a:stretch/>
        </xdr:blipFill>
        <xdr:spPr>
          <a:xfrm>
            <a:off x="12990306" y="2103925"/>
            <a:ext cx="576668" cy="535170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="" xmlns:a16="http://schemas.microsoft.com/office/drawing/2014/main" id="{00000000-0008-0000-0800-00003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985250" y="1993900"/>
            <a:ext cx="540073" cy="706809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="" xmlns:a16="http://schemas.microsoft.com/office/drawing/2014/main" id="{00000000-0008-0000-04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13531850" y="2088235"/>
            <a:ext cx="651209" cy="566551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="" xmlns:a16="http://schemas.microsoft.com/office/drawing/2014/main" id="{00000000-0008-0000-08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826875" y="2109573"/>
            <a:ext cx="552046" cy="52387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238125</xdr:colOff>
      <xdr:row>19</xdr:row>
      <xdr:rowOff>127000</xdr:rowOff>
    </xdr:from>
    <xdr:ext cx="1071843" cy="243079"/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503362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2</xdr:col>
      <xdr:colOff>1492250</xdr:colOff>
      <xdr:row>19</xdr:row>
      <xdr:rowOff>95250</xdr:rowOff>
    </xdr:from>
    <xdr:to>
      <xdr:col>2</xdr:col>
      <xdr:colOff>2127250</xdr:colOff>
      <xdr:row>19</xdr:row>
      <xdr:rowOff>730250</xdr:rowOff>
    </xdr:to>
    <xdr:grpSp>
      <xdr:nvGrpSpPr>
        <xdr:cNvPr id="112" name="Группа 111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GrpSpPr>
          <a:grpSpLocks noChangeAspect="1"/>
        </xdr:cNvGrpSpPr>
      </xdr:nvGrpSpPr>
      <xdr:grpSpPr>
        <a:xfrm>
          <a:off x="3000375" y="13906500"/>
          <a:ext cx="635000" cy="635000"/>
          <a:chOff x="6302375" y="2206625"/>
          <a:chExt cx="635000" cy="635000"/>
        </a:xfrm>
      </xdr:grpSpPr>
      <xdr:sp macro="" textlink="">
        <xdr:nvSpPr>
          <xdr:cNvPr id="117" name="Овал 116">
            <a:extLst>
              <a:ext uri="{FF2B5EF4-FFF2-40B4-BE49-F238E27FC236}">
                <a16:creationId xmlns=""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3" name="TextBox 122">
            <a:extLst>
              <a:ext uri="{FF2B5EF4-FFF2-40B4-BE49-F238E27FC236}">
                <a16:creationId xmlns="" xmlns:a16="http://schemas.microsoft.com/office/drawing/2014/main" id="{00000000-0008-0000-0800-00001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13</xdr:col>
      <xdr:colOff>253998</xdr:colOff>
      <xdr:row>19</xdr:row>
      <xdr:rowOff>63500</xdr:rowOff>
    </xdr:from>
    <xdr:to>
      <xdr:col>17</xdr:col>
      <xdr:colOff>1015444</xdr:colOff>
      <xdr:row>19</xdr:row>
      <xdr:rowOff>773484</xdr:rowOff>
    </xdr:to>
    <xdr:grpSp>
      <xdr:nvGrpSpPr>
        <xdr:cNvPr id="3" name="Группа 2"/>
        <xdr:cNvGrpSpPr/>
      </xdr:nvGrpSpPr>
      <xdr:grpSpPr>
        <a:xfrm>
          <a:off x="12572998" y="13874750"/>
          <a:ext cx="3523696" cy="709984"/>
          <a:chOff x="9302748" y="13636625"/>
          <a:chExt cx="3523696" cy="709984"/>
        </a:xfrm>
      </xdr:grpSpPr>
      <xdr:grpSp>
        <xdr:nvGrpSpPr>
          <xdr:cNvPr id="124" name="Группа 123"/>
          <xdr:cNvGrpSpPr/>
        </xdr:nvGrpSpPr>
        <xdr:grpSpPr>
          <a:xfrm>
            <a:off x="9302748" y="13636625"/>
            <a:ext cx="3523696" cy="709984"/>
            <a:chOff x="8985250" y="1990725"/>
            <a:chExt cx="3519397" cy="709984"/>
          </a:xfrm>
        </xdr:grpSpPr>
        <xdr:pic>
          <xdr:nvPicPr>
            <xdr:cNvPr id="125" name="Рисунок 124">
              <a:extLst>
                <a:ext uri="{FF2B5EF4-FFF2-40B4-BE49-F238E27FC236}">
                  <a16:creationId xmlns="" xmlns:a16="http://schemas.microsoft.com/office/drawing/2014/main" id="{00000000-0008-0000-0800-00001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-3686"/>
            <a:stretch/>
          </xdr:blipFill>
          <xdr:spPr>
            <a:xfrm>
              <a:off x="9486900" y="1990725"/>
              <a:ext cx="603358" cy="673850"/>
            </a:xfrm>
            <a:prstGeom prst="rect">
              <a:avLst/>
            </a:prstGeom>
          </xdr:spPr>
        </xdr:pic>
        <xdr:pic>
          <xdr:nvPicPr>
            <xdr:cNvPr id="129" name="Рисунок 128">
              <a:extLst>
                <a:ext uri="{FF2B5EF4-FFF2-40B4-BE49-F238E27FC236}">
                  <a16:creationId xmlns="" xmlns:a16="http://schemas.microsoft.com/office/drawing/2014/main" id="{00000000-0008-0000-0800-000020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350653" y="2095359"/>
              <a:ext cx="557803" cy="528082"/>
            </a:xfrm>
            <a:prstGeom prst="rect">
              <a:avLst/>
            </a:prstGeom>
          </xdr:spPr>
        </xdr:pic>
        <xdr:pic>
          <xdr:nvPicPr>
            <xdr:cNvPr id="130" name="Рисунок 129">
              <a:extLst>
                <a:ext uri="{FF2B5EF4-FFF2-40B4-BE49-F238E27FC236}">
                  <a16:creationId xmlns="" xmlns:a16="http://schemas.microsoft.com/office/drawing/2014/main" id="{00000000-0008-0000-0800-00002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r="-4"/>
            <a:stretch/>
          </xdr:blipFill>
          <xdr:spPr>
            <a:xfrm>
              <a:off x="11927979" y="2091815"/>
              <a:ext cx="576668" cy="535170"/>
            </a:xfrm>
            <a:prstGeom prst="rect">
              <a:avLst/>
            </a:prstGeom>
          </xdr:spPr>
        </xdr:pic>
        <xdr:pic>
          <xdr:nvPicPr>
            <xdr:cNvPr id="131" name="Рисунок 130">
              <a:extLst>
                <a:ext uri="{FF2B5EF4-FFF2-40B4-BE49-F238E27FC236}">
                  <a16:creationId xmlns="" xmlns:a16="http://schemas.microsoft.com/office/drawing/2014/main" id="{00000000-0008-0000-0800-00003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985250" y="1993900"/>
              <a:ext cx="540073" cy="706809"/>
            </a:xfrm>
            <a:prstGeom prst="rect">
              <a:avLst/>
            </a:prstGeom>
          </xdr:spPr>
        </xdr:pic>
        <xdr:pic>
          <xdr:nvPicPr>
            <xdr:cNvPr id="133" name="Рисунок 132">
              <a:extLst>
                <a:ext uri="{FF2B5EF4-FFF2-40B4-BE49-F238E27FC236}">
                  <a16:creationId xmlns="" xmlns:a16="http://schemas.microsoft.com/office/drawing/2014/main" id="{00000000-0008-0000-0800-00002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0764547" y="2097463"/>
              <a:ext cx="552046" cy="523875"/>
            </a:xfrm>
            <a:prstGeom prst="rect">
              <a:avLst/>
            </a:prstGeom>
          </xdr:spPr>
        </xdr:pic>
      </xdr:grpSp>
      <xdr:pic>
        <xdr:nvPicPr>
          <xdr:cNvPr id="134" name="Рисунок 133">
            <a:extLst>
              <a:ext uri="{FF2B5EF4-FFF2-40B4-BE49-F238E27FC236}">
                <a16:creationId xmlns="" xmlns:a16="http://schemas.microsoft.com/office/drawing/2014/main" id="{00000000-0008-0000-08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461625" y="13735425"/>
            <a:ext cx="572137" cy="5397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206376</xdr:colOff>
      <xdr:row>19</xdr:row>
      <xdr:rowOff>603250</xdr:rowOff>
    </xdr:from>
    <xdr:to>
      <xdr:col>1</xdr:col>
      <xdr:colOff>1283394</xdr:colOff>
      <xdr:row>21</xdr:row>
      <xdr:rowOff>444500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376" y="14176375"/>
          <a:ext cx="1077018" cy="1730375"/>
        </a:xfrm>
        <a:prstGeom prst="rect">
          <a:avLst/>
        </a:prstGeom>
      </xdr:spPr>
    </xdr:pic>
    <xdr:clientData/>
  </xdr:twoCellAnchor>
  <xdr:oneCellAnchor>
    <xdr:from>
      <xdr:col>1</xdr:col>
      <xdr:colOff>158750</xdr:colOff>
      <xdr:row>7</xdr:row>
      <xdr:rowOff>190500</xdr:rowOff>
    </xdr:from>
    <xdr:ext cx="1071843" cy="243079"/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671512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2</xdr:col>
      <xdr:colOff>1412875</xdr:colOff>
      <xdr:row>7</xdr:row>
      <xdr:rowOff>79375</xdr:rowOff>
    </xdr:from>
    <xdr:to>
      <xdr:col>2</xdr:col>
      <xdr:colOff>2047875</xdr:colOff>
      <xdr:row>7</xdr:row>
      <xdr:rowOff>714375</xdr:rowOff>
    </xdr:to>
    <xdr:grpSp>
      <xdr:nvGrpSpPr>
        <xdr:cNvPr id="132" name="Группа 131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GrpSpPr>
          <a:grpSpLocks noChangeAspect="1"/>
        </xdr:cNvGrpSpPr>
      </xdr:nvGrpSpPr>
      <xdr:grpSpPr>
        <a:xfrm>
          <a:off x="2921000" y="4556125"/>
          <a:ext cx="635000" cy="635000"/>
          <a:chOff x="6302375" y="2206625"/>
          <a:chExt cx="635000" cy="635000"/>
        </a:xfrm>
      </xdr:grpSpPr>
      <xdr:sp macro="" textlink="">
        <xdr:nvSpPr>
          <xdr:cNvPr id="135" name="Овал 134">
            <a:extLst>
              <a:ext uri="{FF2B5EF4-FFF2-40B4-BE49-F238E27FC236}">
                <a16:creationId xmlns=""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36" name="TextBox 135">
            <a:extLst>
              <a:ext uri="{FF2B5EF4-FFF2-40B4-BE49-F238E27FC236}">
                <a16:creationId xmlns="" xmlns:a16="http://schemas.microsoft.com/office/drawing/2014/main" id="{00000000-0008-0000-0800-00001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10</xdr:col>
      <xdr:colOff>428624</xdr:colOff>
      <xdr:row>7</xdr:row>
      <xdr:rowOff>79375</xdr:rowOff>
    </xdr:from>
    <xdr:to>
      <xdr:col>17</xdr:col>
      <xdr:colOff>968373</xdr:colOff>
      <xdr:row>7</xdr:row>
      <xdr:rowOff>676421</xdr:rowOff>
    </xdr:to>
    <xdr:grpSp>
      <xdr:nvGrpSpPr>
        <xdr:cNvPr id="137" name="Группа 136"/>
        <xdr:cNvGrpSpPr/>
      </xdr:nvGrpSpPr>
      <xdr:grpSpPr>
        <a:xfrm>
          <a:off x="9572624" y="4556125"/>
          <a:ext cx="6476999" cy="597046"/>
          <a:chOff x="8255000" y="4556125"/>
          <a:chExt cx="6346376" cy="597046"/>
        </a:xfrm>
      </xdr:grpSpPr>
      <xdr:pic>
        <xdr:nvPicPr>
          <xdr:cNvPr id="138" name="Рисунок 137">
            <a:extLst>
              <a:ext uri="{FF2B5EF4-FFF2-40B4-BE49-F238E27FC236}">
                <a16:creationId xmlns="" xmlns:a16="http://schemas.microsoft.com/office/drawing/2014/main" id="{00000000-0008-0000-0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55000" y="4603750"/>
            <a:ext cx="5726570" cy="542925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="" xmlns:a16="http://schemas.microsoft.com/office/drawing/2014/main" id="{00000000-0008-0000-0800-00001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017625" y="4556125"/>
            <a:ext cx="583751" cy="597046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467263</xdr:colOff>
      <xdr:row>6</xdr:row>
      <xdr:rowOff>666750</xdr:rowOff>
    </xdr:from>
    <xdr:to>
      <xdr:col>10</xdr:col>
      <xdr:colOff>165961</xdr:colOff>
      <xdr:row>7</xdr:row>
      <xdr:rowOff>694109</xdr:rowOff>
    </xdr:to>
    <xdr:pic>
      <xdr:nvPicPr>
        <xdr:cNvPr id="141" name="Рисунок 140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69888" y="4460875"/>
          <a:ext cx="540073" cy="709984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174626</xdr:colOff>
      <xdr:row>7</xdr:row>
      <xdr:rowOff>714376</xdr:rowOff>
    </xdr:from>
    <xdr:to>
      <xdr:col>1</xdr:col>
      <xdr:colOff>984250</xdr:colOff>
      <xdr:row>9</xdr:row>
      <xdr:rowOff>255581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626" y="5191126"/>
          <a:ext cx="809624" cy="1239830"/>
        </a:xfrm>
        <a:prstGeom prst="rect">
          <a:avLst/>
        </a:prstGeom>
      </xdr:spPr>
    </xdr:pic>
    <xdr:clientData/>
  </xdr:twoCellAnchor>
  <xdr:oneCellAnchor>
    <xdr:from>
      <xdr:col>1</xdr:col>
      <xdr:colOff>206375</xdr:colOff>
      <xdr:row>11</xdr:row>
      <xdr:rowOff>285750</xdr:rowOff>
    </xdr:from>
    <xdr:ext cx="1071843" cy="243079"/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7445375"/>
          <a:ext cx="1071843" cy="243079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11</xdr:row>
      <xdr:rowOff>206375</xdr:rowOff>
    </xdr:from>
    <xdr:to>
      <xdr:col>4</xdr:col>
      <xdr:colOff>381000</xdr:colOff>
      <xdr:row>11</xdr:row>
      <xdr:rowOff>841375</xdr:rowOff>
    </xdr:to>
    <xdr:grpSp>
      <xdr:nvGrpSpPr>
        <xdr:cNvPr id="145" name="Группа 144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GrpSpPr>
          <a:grpSpLocks noChangeAspect="1"/>
        </xdr:cNvGrpSpPr>
      </xdr:nvGrpSpPr>
      <xdr:grpSpPr>
        <a:xfrm>
          <a:off x="3905250" y="7620000"/>
          <a:ext cx="635000" cy="635000"/>
          <a:chOff x="6302375" y="2206625"/>
          <a:chExt cx="635000" cy="635000"/>
        </a:xfrm>
      </xdr:grpSpPr>
      <xdr:sp macro="" textlink="">
        <xdr:nvSpPr>
          <xdr:cNvPr id="146" name="Овал 145">
            <a:extLst>
              <a:ext uri="{FF2B5EF4-FFF2-40B4-BE49-F238E27FC236}">
                <a16:creationId xmlns=""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6302375" y="2206625"/>
            <a:ext cx="635000" cy="635000"/>
          </a:xfrm>
          <a:prstGeom prst="ellipse">
            <a:avLst/>
          </a:prstGeom>
          <a:solidFill>
            <a:srgbClr val="FF434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7" name="TextBox 146">
            <a:extLst>
              <a:ext uri="{FF2B5EF4-FFF2-40B4-BE49-F238E27FC236}">
                <a16:creationId xmlns="" xmlns:a16="http://schemas.microsoft.com/office/drawing/2014/main" id="{00000000-0008-0000-0800-000010000000}"/>
              </a:ext>
            </a:extLst>
          </xdr:cNvPr>
          <xdr:cNvSpPr txBox="1"/>
        </xdr:nvSpPr>
        <xdr:spPr>
          <a:xfrm>
            <a:off x="6318250" y="2353916"/>
            <a:ext cx="60325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600" b="1">
                <a:solidFill>
                  <a:schemeClr val="bg1"/>
                </a:solidFill>
              </a:rPr>
              <a:t>NEW</a:t>
            </a:r>
            <a:endParaRPr lang="ru-RU" sz="1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279401</xdr:colOff>
      <xdr:row>11</xdr:row>
      <xdr:rowOff>231775</xdr:rowOff>
    </xdr:from>
    <xdr:to>
      <xdr:col>17</xdr:col>
      <xdr:colOff>1018705</xdr:colOff>
      <xdr:row>11</xdr:row>
      <xdr:rowOff>774700</xdr:rowOff>
    </xdr:to>
    <xdr:pic>
      <xdr:nvPicPr>
        <xdr:cNvPr id="149" name="Рисунок 148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9774"/>
        <a:stretch/>
      </xdr:blipFill>
      <xdr:spPr>
        <a:xfrm>
          <a:off x="9423401" y="7391400"/>
          <a:ext cx="4993804" cy="542925"/>
        </a:xfrm>
        <a:prstGeom prst="rect">
          <a:avLst/>
        </a:prstGeom>
      </xdr:spPr>
    </xdr:pic>
    <xdr:clientData/>
  </xdr:twoCellAnchor>
  <xdr:twoCellAnchor>
    <xdr:from>
      <xdr:col>11</xdr:col>
      <xdr:colOff>492125</xdr:colOff>
      <xdr:row>11</xdr:row>
      <xdr:rowOff>79375</xdr:rowOff>
    </xdr:from>
    <xdr:to>
      <xdr:col>12</xdr:col>
      <xdr:colOff>270198</xdr:colOff>
      <xdr:row>11</xdr:row>
      <xdr:rowOff>789359</xdr:rowOff>
    </xdr:to>
    <xdr:pic>
      <xdr:nvPicPr>
        <xdr:cNvPr id="151" name="Рисунок 150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00" y="7239000"/>
          <a:ext cx="619448" cy="70998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11</xdr:row>
      <xdr:rowOff>857250</xdr:rowOff>
    </xdr:from>
    <xdr:to>
      <xdr:col>1</xdr:col>
      <xdr:colOff>911080</xdr:colOff>
      <xdr:row>13</xdr:row>
      <xdr:rowOff>31750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8016875"/>
          <a:ext cx="784080" cy="1206500"/>
        </a:xfrm>
        <a:prstGeom prst="rect">
          <a:avLst/>
        </a:prstGeom>
      </xdr:spPr>
    </xdr:pic>
    <xdr:clientData/>
  </xdr:twoCellAnchor>
  <xdr:twoCellAnchor editAs="oneCell">
    <xdr:from>
      <xdr:col>1</xdr:col>
      <xdr:colOff>507999</xdr:colOff>
      <xdr:row>12</xdr:row>
      <xdr:rowOff>428625</xdr:rowOff>
    </xdr:from>
    <xdr:to>
      <xdr:col>1</xdr:col>
      <xdr:colOff>1351746</xdr:colOff>
      <xdr:row>14</xdr:row>
      <xdr:rowOff>190500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7999" y="8556625"/>
          <a:ext cx="843747" cy="134937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8</xdr:row>
      <xdr:rowOff>523875</xdr:rowOff>
    </xdr:from>
    <xdr:to>
      <xdr:col>1</xdr:col>
      <xdr:colOff>1286830</xdr:colOff>
      <xdr:row>10</xdr:row>
      <xdr:rowOff>238125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0375" y="5746750"/>
          <a:ext cx="826455" cy="1285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428105</xdr:colOff>
      <xdr:row>3</xdr:row>
      <xdr:rowOff>9525</xdr:rowOff>
    </xdr:from>
    <xdr:to>
      <xdr:col>2</xdr:col>
      <xdr:colOff>428625</xdr:colOff>
      <xdr:row>6</xdr:row>
      <xdr:rowOff>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/>
        <a:stretch/>
      </xdr:blipFill>
      <xdr:spPr>
        <a:xfrm>
          <a:off x="1037705" y="581025"/>
          <a:ext cx="610120" cy="561975"/>
        </a:xfrm>
        <a:prstGeom prst="rect">
          <a:avLst/>
        </a:prstGeom>
      </xdr:spPr>
    </xdr:pic>
    <xdr:clientData/>
  </xdr:twoCellAnchor>
  <xdr:twoCellAnchor>
    <xdr:from>
      <xdr:col>6</xdr:col>
      <xdr:colOff>314327</xdr:colOff>
      <xdr:row>3</xdr:row>
      <xdr:rowOff>17432</xdr:rowOff>
    </xdr:from>
    <xdr:to>
      <xdr:col>15</xdr:col>
      <xdr:colOff>552451</xdr:colOff>
      <xdr:row>6</xdr:row>
      <xdr:rowOff>38101</xdr:rowOff>
    </xdr:to>
    <xdr:grpSp>
      <xdr:nvGrpSpPr>
        <xdr:cNvPr id="52" name="Группа 51">
          <a:extLst>
            <a:ext uri="{FF2B5EF4-FFF2-40B4-BE49-F238E27FC236}">
              <a16:creationId xmlns="" xmlns:a16="http://schemas.microsoft.com/office/drawing/2014/main" id="{00000000-0008-0000-1200-000034000000}"/>
            </a:ext>
          </a:extLst>
        </xdr:cNvPr>
        <xdr:cNvGrpSpPr/>
      </xdr:nvGrpSpPr>
      <xdr:grpSpPr>
        <a:xfrm>
          <a:off x="3971927" y="588932"/>
          <a:ext cx="5724524" cy="592169"/>
          <a:chOff x="3971927" y="588932"/>
          <a:chExt cx="5724524" cy="592169"/>
        </a:xfrm>
      </xdr:grpSpPr>
      <xdr:pic>
        <xdr:nvPicPr>
          <xdr:cNvPr id="30" name="Рисунок 29">
            <a:extLst>
              <a:ext uri="{FF2B5EF4-FFF2-40B4-BE49-F238E27FC236}">
                <a16:creationId xmlns="" xmlns:a16="http://schemas.microsoft.com/office/drawing/2014/main" id="{00000000-0008-0000-12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43" name="Рисунок 42">
            <a:extLst>
              <a:ext uri="{FF2B5EF4-FFF2-40B4-BE49-F238E27FC236}">
                <a16:creationId xmlns="" xmlns:a16="http://schemas.microsoft.com/office/drawing/2014/main" id="{00000000-0008-0000-1200-00002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44" name="Рисунок 43">
            <a:extLst>
              <a:ext uri="{FF2B5EF4-FFF2-40B4-BE49-F238E27FC236}">
                <a16:creationId xmlns="" xmlns:a16="http://schemas.microsoft.com/office/drawing/2014/main" id="{00000000-0008-0000-1200-00002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="" xmlns:a16="http://schemas.microsoft.com/office/drawing/2014/main" id="{00000000-0008-0000-12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="" xmlns:a16="http://schemas.microsoft.com/office/drawing/2014/main" id="{00000000-0008-0000-1200-00002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598457"/>
            <a:ext cx="619124" cy="563594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="" xmlns:a16="http://schemas.microsoft.com/office/drawing/2014/main" id="{00000000-0008-0000-12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29427" y="598457"/>
            <a:ext cx="619124" cy="563594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="" xmlns:a16="http://schemas.microsoft.com/office/drawing/2014/main" id="{00000000-0008-0000-12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7391402" y="588932"/>
            <a:ext cx="619124" cy="563594"/>
          </a:xfrm>
          <a:prstGeom prst="rect">
            <a:avLst/>
          </a:prstGeom>
        </xdr:spPr>
      </xdr:pic>
      <xdr:pic>
        <xdr:nvPicPr>
          <xdr:cNvPr id="49" name="Рисунок 48">
            <a:extLst>
              <a:ext uri="{FF2B5EF4-FFF2-40B4-BE49-F238E27FC236}">
                <a16:creationId xmlns="" xmlns:a16="http://schemas.microsoft.com/office/drawing/2014/main" id="{00000000-0008-0000-12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53377" y="598457"/>
            <a:ext cx="619124" cy="563594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="" xmlns:a16="http://schemas.microsoft.com/office/drawing/2014/main" id="{00000000-0008-0000-1200-00003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95"/>
          <a:stretch/>
        </xdr:blipFill>
        <xdr:spPr>
          <a:xfrm>
            <a:off x="8515352" y="607982"/>
            <a:ext cx="619124" cy="563594"/>
          </a:xfrm>
          <a:prstGeom prst="rect">
            <a:avLst/>
          </a:prstGeom>
        </xdr:spPr>
      </xdr:pic>
      <xdr:pic>
        <xdr:nvPicPr>
          <xdr:cNvPr id="51" name="Рисунок 50">
            <a:extLst>
              <a:ext uri="{FF2B5EF4-FFF2-40B4-BE49-F238E27FC236}">
                <a16:creationId xmlns="" xmlns:a16="http://schemas.microsoft.com/office/drawing/2014/main" id="{00000000-0008-0000-1200-00003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77327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304802</xdr:colOff>
      <xdr:row>6</xdr:row>
      <xdr:rowOff>19051</xdr:rowOff>
    </xdr:from>
    <xdr:to>
      <xdr:col>15</xdr:col>
      <xdr:colOff>542926</xdr:colOff>
      <xdr:row>9</xdr:row>
      <xdr:rowOff>152401</xdr:rowOff>
    </xdr:to>
    <xdr:grpSp>
      <xdr:nvGrpSpPr>
        <xdr:cNvPr id="64" name="Группа 63">
          <a:extLst>
            <a:ext uri="{FF2B5EF4-FFF2-40B4-BE49-F238E27FC236}">
              <a16:creationId xmlns="" xmlns:a16="http://schemas.microsoft.com/office/drawing/2014/main" id="{00000000-0008-0000-1200-000040000000}"/>
            </a:ext>
          </a:extLst>
        </xdr:cNvPr>
        <xdr:cNvGrpSpPr/>
      </xdr:nvGrpSpPr>
      <xdr:grpSpPr>
        <a:xfrm>
          <a:off x="3962402" y="1162051"/>
          <a:ext cx="5724524" cy="704850"/>
          <a:chOff x="3962402" y="1162051"/>
          <a:chExt cx="5724524" cy="704850"/>
        </a:xfrm>
      </xdr:grpSpPr>
      <xdr:pic>
        <xdr:nvPicPr>
          <xdr:cNvPr id="54" name="Рисунок 53">
            <a:extLst>
              <a:ext uri="{FF2B5EF4-FFF2-40B4-BE49-F238E27FC236}">
                <a16:creationId xmlns="" xmlns:a16="http://schemas.microsoft.com/office/drawing/2014/main" id="{00000000-0008-0000-1200-00003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62402" y="1293782"/>
            <a:ext cx="619124" cy="563594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="" xmlns:a16="http://schemas.microsoft.com/office/drawing/2014/main" id="{00000000-0008-0000-1200-00003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4543427" y="1162051"/>
            <a:ext cx="590548" cy="666750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="" xmlns:a16="http://schemas.microsoft.com/office/drawing/2014/main" id="{00000000-0008-0000-1200-00003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6781802" y="1284257"/>
            <a:ext cx="619124" cy="563594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="" xmlns:a16="http://schemas.microsoft.com/office/drawing/2014/main" id="{00000000-0008-0000-1200-00003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353302" y="1303307"/>
            <a:ext cx="619124" cy="563594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="" xmlns:a16="http://schemas.microsoft.com/office/drawing/2014/main" id="{00000000-0008-0000-1200-00003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05402" y="1284257"/>
            <a:ext cx="619124" cy="563594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="" xmlns:a16="http://schemas.microsoft.com/office/drawing/2014/main" id="{00000000-0008-0000-1200-00003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19827" y="1284257"/>
            <a:ext cx="619124" cy="563594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="" xmlns:a16="http://schemas.microsoft.com/office/drawing/2014/main" id="{00000000-0008-0000-1200-00003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505827" y="1274732"/>
            <a:ext cx="619124" cy="563594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="" xmlns:a16="http://schemas.microsoft.com/office/drawing/2014/main" id="{00000000-0008-0000-12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43852" y="1284257"/>
            <a:ext cx="619124" cy="563594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="" xmlns:a16="http://schemas.microsoft.com/office/drawing/2014/main" id="{00000000-0008-0000-12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657852" y="1293782"/>
            <a:ext cx="619124" cy="563594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="" xmlns:a16="http://schemas.microsoft.com/office/drawing/2014/main" id="{00000000-0008-0000-1200-00003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67802" y="12937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323852</xdr:colOff>
      <xdr:row>9</xdr:row>
      <xdr:rowOff>123826</xdr:rowOff>
    </xdr:from>
    <xdr:to>
      <xdr:col>15</xdr:col>
      <xdr:colOff>561976</xdr:colOff>
      <xdr:row>13</xdr:row>
      <xdr:rowOff>66676</xdr:rowOff>
    </xdr:to>
    <xdr:grpSp>
      <xdr:nvGrpSpPr>
        <xdr:cNvPr id="65" name="Группа 64">
          <a:extLst>
            <a:ext uri="{FF2B5EF4-FFF2-40B4-BE49-F238E27FC236}">
              <a16:creationId xmlns="" xmlns:a16="http://schemas.microsoft.com/office/drawing/2014/main" id="{00000000-0008-0000-1200-000041000000}"/>
            </a:ext>
          </a:extLst>
        </xdr:cNvPr>
        <xdr:cNvGrpSpPr/>
      </xdr:nvGrpSpPr>
      <xdr:grpSpPr>
        <a:xfrm>
          <a:off x="3981452" y="1838326"/>
          <a:ext cx="5724524" cy="704850"/>
          <a:chOff x="3962402" y="1162051"/>
          <a:chExt cx="5724524" cy="704850"/>
        </a:xfrm>
      </xdr:grpSpPr>
      <xdr:pic>
        <xdr:nvPicPr>
          <xdr:cNvPr id="66" name="Рисунок 65">
            <a:extLst>
              <a:ext uri="{FF2B5EF4-FFF2-40B4-BE49-F238E27FC236}">
                <a16:creationId xmlns="" xmlns:a16="http://schemas.microsoft.com/office/drawing/2014/main" id="{00000000-0008-0000-1200-00004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62402" y="1284257"/>
            <a:ext cx="619124" cy="563594"/>
          </a:xfrm>
          <a:prstGeom prst="rect">
            <a:avLst/>
          </a:prstGeom>
        </xdr:spPr>
      </xdr:pic>
      <xdr:pic>
        <xdr:nvPicPr>
          <xdr:cNvPr id="67" name="Рисунок 66">
            <a:extLst>
              <a:ext uri="{FF2B5EF4-FFF2-40B4-BE49-F238E27FC236}">
                <a16:creationId xmlns="" xmlns:a16="http://schemas.microsoft.com/office/drawing/2014/main" id="{00000000-0008-0000-1200-00004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653"/>
          <a:stretch/>
        </xdr:blipFill>
        <xdr:spPr>
          <a:xfrm>
            <a:off x="4543427" y="1162051"/>
            <a:ext cx="590548" cy="666750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="" xmlns:a16="http://schemas.microsoft.com/office/drawing/2014/main" id="{00000000-0008-0000-1200-00004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6781802" y="1284257"/>
            <a:ext cx="619124" cy="563594"/>
          </a:xfrm>
          <a:prstGeom prst="rect">
            <a:avLst/>
          </a:prstGeom>
        </xdr:spPr>
      </xdr:pic>
      <xdr:pic>
        <xdr:nvPicPr>
          <xdr:cNvPr id="69" name="Рисунок 68">
            <a:extLst>
              <a:ext uri="{FF2B5EF4-FFF2-40B4-BE49-F238E27FC236}">
                <a16:creationId xmlns="" xmlns:a16="http://schemas.microsoft.com/office/drawing/2014/main" id="{00000000-0008-0000-1200-00004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353302" y="1303307"/>
            <a:ext cx="619124" cy="563594"/>
          </a:xfrm>
          <a:prstGeom prst="rect">
            <a:avLst/>
          </a:prstGeom>
        </xdr:spPr>
      </xdr:pic>
      <xdr:pic>
        <xdr:nvPicPr>
          <xdr:cNvPr id="70" name="Рисунок 69">
            <a:extLst>
              <a:ext uri="{FF2B5EF4-FFF2-40B4-BE49-F238E27FC236}">
                <a16:creationId xmlns="" xmlns:a16="http://schemas.microsoft.com/office/drawing/2014/main" id="{00000000-0008-0000-1200-00004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05402" y="1284257"/>
            <a:ext cx="619124" cy="563594"/>
          </a:xfrm>
          <a:prstGeom prst="rect">
            <a:avLst/>
          </a:prstGeom>
        </xdr:spPr>
      </xdr:pic>
      <xdr:pic>
        <xdr:nvPicPr>
          <xdr:cNvPr id="71" name="Рисунок 70">
            <a:extLst>
              <a:ext uri="{FF2B5EF4-FFF2-40B4-BE49-F238E27FC236}">
                <a16:creationId xmlns="" xmlns:a16="http://schemas.microsoft.com/office/drawing/2014/main" id="{00000000-0008-0000-1200-00004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19827" y="1284257"/>
            <a:ext cx="619124" cy="563594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="" xmlns:a16="http://schemas.microsoft.com/office/drawing/2014/main" id="{00000000-0008-0000-1200-00004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505827" y="1293782"/>
            <a:ext cx="619124" cy="563594"/>
          </a:xfrm>
          <a:prstGeom prst="rect">
            <a:avLst/>
          </a:prstGeom>
        </xdr:spPr>
      </xdr:pic>
      <xdr:pic>
        <xdr:nvPicPr>
          <xdr:cNvPr id="73" name="Рисунок 72">
            <a:extLst>
              <a:ext uri="{FF2B5EF4-FFF2-40B4-BE49-F238E27FC236}">
                <a16:creationId xmlns="" xmlns:a16="http://schemas.microsoft.com/office/drawing/2014/main" id="{00000000-0008-0000-1200-00004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943852" y="1284257"/>
            <a:ext cx="619124" cy="563594"/>
          </a:xfrm>
          <a:prstGeom prst="rect">
            <a:avLst/>
          </a:prstGeom>
        </xdr:spPr>
      </xdr:pic>
      <xdr:pic>
        <xdr:nvPicPr>
          <xdr:cNvPr id="74" name="Рисунок 73">
            <a:extLst>
              <a:ext uri="{FF2B5EF4-FFF2-40B4-BE49-F238E27FC236}">
                <a16:creationId xmlns="" xmlns:a16="http://schemas.microsoft.com/office/drawing/2014/main" id="{00000000-0008-0000-1200-00004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657852" y="1293782"/>
            <a:ext cx="619124" cy="563594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="" xmlns:a16="http://schemas.microsoft.com/office/drawing/2014/main" id="{00000000-0008-0000-1200-00004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9067802" y="12937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304802</xdr:colOff>
      <xdr:row>13</xdr:row>
      <xdr:rowOff>122207</xdr:rowOff>
    </xdr:from>
    <xdr:to>
      <xdr:col>13</xdr:col>
      <xdr:colOff>95251</xdr:colOff>
      <xdr:row>16</xdr:row>
      <xdr:rowOff>133351</xdr:rowOff>
    </xdr:to>
    <xdr:grpSp>
      <xdr:nvGrpSpPr>
        <xdr:cNvPr id="98" name="Группа 97">
          <a:extLst>
            <a:ext uri="{FF2B5EF4-FFF2-40B4-BE49-F238E27FC236}">
              <a16:creationId xmlns="" xmlns:a16="http://schemas.microsoft.com/office/drawing/2014/main" id="{00000000-0008-0000-1200-000062000000}"/>
            </a:ext>
          </a:extLst>
        </xdr:cNvPr>
        <xdr:cNvGrpSpPr/>
      </xdr:nvGrpSpPr>
      <xdr:grpSpPr>
        <a:xfrm>
          <a:off x="3962402" y="2598707"/>
          <a:ext cx="4057649" cy="582644"/>
          <a:chOff x="3971927" y="598457"/>
          <a:chExt cx="4057649" cy="582644"/>
        </a:xfrm>
      </xdr:grpSpPr>
      <xdr:pic>
        <xdr:nvPicPr>
          <xdr:cNvPr id="99" name="Рисунок 98">
            <a:extLst>
              <a:ext uri="{FF2B5EF4-FFF2-40B4-BE49-F238E27FC236}">
                <a16:creationId xmlns="" xmlns:a16="http://schemas.microsoft.com/office/drawing/2014/main" id="{00000000-0008-0000-1200-00006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100" name="Рисунок 99">
            <a:extLst>
              <a:ext uri="{FF2B5EF4-FFF2-40B4-BE49-F238E27FC236}">
                <a16:creationId xmlns="" xmlns:a16="http://schemas.microsoft.com/office/drawing/2014/main" id="{00000000-0008-0000-1200-00006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101" name="Рисунок 100">
            <a:extLst>
              <a:ext uri="{FF2B5EF4-FFF2-40B4-BE49-F238E27FC236}">
                <a16:creationId xmlns="" xmlns:a16="http://schemas.microsoft.com/office/drawing/2014/main" id="{00000000-0008-0000-1200-00006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102" name="Рисунок 101">
            <a:extLst>
              <a:ext uri="{FF2B5EF4-FFF2-40B4-BE49-F238E27FC236}">
                <a16:creationId xmlns="" xmlns:a16="http://schemas.microsoft.com/office/drawing/2014/main" id="{00000000-0008-0000-1200-00006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104" name="Рисунок 103">
            <a:extLst>
              <a:ext uri="{FF2B5EF4-FFF2-40B4-BE49-F238E27FC236}">
                <a16:creationId xmlns="" xmlns:a16="http://schemas.microsoft.com/office/drawing/2014/main" id="{00000000-0008-0000-1200-00006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76977" y="598457"/>
            <a:ext cx="619124" cy="563594"/>
          </a:xfrm>
          <a:prstGeom prst="rect">
            <a:avLst/>
          </a:prstGeom>
        </xdr:spPr>
      </xdr:pic>
      <xdr:pic>
        <xdr:nvPicPr>
          <xdr:cNvPr id="106" name="Рисунок 105">
            <a:extLst>
              <a:ext uri="{FF2B5EF4-FFF2-40B4-BE49-F238E27FC236}">
                <a16:creationId xmlns="" xmlns:a16="http://schemas.microsoft.com/office/drawing/2014/main" id="{00000000-0008-0000-1200-00006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7"/>
            <a:ext cx="619124" cy="563594"/>
          </a:xfrm>
          <a:prstGeom prst="rect">
            <a:avLst/>
          </a:prstGeom>
        </xdr:spPr>
      </xdr:pic>
      <xdr:pic>
        <xdr:nvPicPr>
          <xdr:cNvPr id="108" name="Рисунок 107">
            <a:extLst>
              <a:ext uri="{FF2B5EF4-FFF2-40B4-BE49-F238E27FC236}">
                <a16:creationId xmlns="" xmlns:a16="http://schemas.microsoft.com/office/drawing/2014/main" id="{00000000-0008-0000-1200-00006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10452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304802</xdr:colOff>
      <xdr:row>16</xdr:row>
      <xdr:rowOff>179357</xdr:rowOff>
    </xdr:from>
    <xdr:to>
      <xdr:col>13</xdr:col>
      <xdr:colOff>95251</xdr:colOff>
      <xdr:row>20</xdr:row>
      <xdr:rowOff>1</xdr:rowOff>
    </xdr:to>
    <xdr:grpSp>
      <xdr:nvGrpSpPr>
        <xdr:cNvPr id="109" name="Группа 108">
          <a:extLst>
            <a:ext uri="{FF2B5EF4-FFF2-40B4-BE49-F238E27FC236}">
              <a16:creationId xmlns="" xmlns:a16="http://schemas.microsoft.com/office/drawing/2014/main" id="{00000000-0008-0000-1200-00006D000000}"/>
            </a:ext>
          </a:extLst>
        </xdr:cNvPr>
        <xdr:cNvGrpSpPr/>
      </xdr:nvGrpSpPr>
      <xdr:grpSpPr>
        <a:xfrm>
          <a:off x="3962402" y="3227357"/>
          <a:ext cx="4057649" cy="582644"/>
          <a:chOff x="3971927" y="598457"/>
          <a:chExt cx="4057649" cy="582644"/>
        </a:xfrm>
      </xdr:grpSpPr>
      <xdr:pic>
        <xdr:nvPicPr>
          <xdr:cNvPr id="110" name="Рисунок 109">
            <a:extLst>
              <a:ext uri="{FF2B5EF4-FFF2-40B4-BE49-F238E27FC236}">
                <a16:creationId xmlns="" xmlns:a16="http://schemas.microsoft.com/office/drawing/2014/main" id="{00000000-0008-0000-12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71927" y="607982"/>
            <a:ext cx="619124" cy="563594"/>
          </a:xfrm>
          <a:prstGeom prst="rect">
            <a:avLst/>
          </a:prstGeom>
        </xdr:spPr>
      </xdr:pic>
      <xdr:pic>
        <xdr:nvPicPr>
          <xdr:cNvPr id="111" name="Рисунок 110">
            <a:extLst>
              <a:ext uri="{FF2B5EF4-FFF2-40B4-BE49-F238E27FC236}">
                <a16:creationId xmlns="" xmlns:a16="http://schemas.microsoft.com/office/drawing/2014/main" id="{00000000-0008-0000-1200-00006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552952" y="598457"/>
            <a:ext cx="619124" cy="563594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="" xmlns:a16="http://schemas.microsoft.com/office/drawing/2014/main" id="{00000000-0008-0000-1200-00007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124452" y="598457"/>
            <a:ext cx="619124" cy="563594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="" xmlns:a16="http://schemas.microsoft.com/office/drawing/2014/main" id="{00000000-0008-0000-1200-00007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86427" y="617507"/>
            <a:ext cx="619124" cy="563594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="" xmlns:a16="http://schemas.microsoft.com/office/drawing/2014/main" id="{00000000-0008-0000-1200-00007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02" y="598457"/>
            <a:ext cx="619124" cy="563594"/>
          </a:xfrm>
          <a:prstGeom prst="rect">
            <a:avLst/>
          </a:prstGeom>
        </xdr:spPr>
      </xdr:pic>
      <xdr:pic>
        <xdr:nvPicPr>
          <xdr:cNvPr id="115" name="Рисунок 114">
            <a:extLst>
              <a:ext uri="{FF2B5EF4-FFF2-40B4-BE49-F238E27FC236}">
                <a16:creationId xmlns="" xmlns:a16="http://schemas.microsoft.com/office/drawing/2014/main" id="{00000000-0008-0000-1200-00007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838952" y="598457"/>
            <a:ext cx="619124" cy="563594"/>
          </a:xfrm>
          <a:prstGeom prst="rect">
            <a:avLst/>
          </a:prstGeom>
        </xdr:spPr>
      </xdr:pic>
      <xdr:pic>
        <xdr:nvPicPr>
          <xdr:cNvPr id="116" name="Рисунок 115">
            <a:extLst>
              <a:ext uri="{FF2B5EF4-FFF2-40B4-BE49-F238E27FC236}">
                <a16:creationId xmlns="" xmlns:a16="http://schemas.microsoft.com/office/drawing/2014/main" id="{00000000-0008-0000-1200-00007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410452" y="6079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285752</xdr:colOff>
      <xdr:row>19</xdr:row>
      <xdr:rowOff>180975</xdr:rowOff>
    </xdr:from>
    <xdr:to>
      <xdr:col>14</xdr:col>
      <xdr:colOff>28576</xdr:colOff>
      <xdr:row>23</xdr:row>
      <xdr:rowOff>133351</xdr:rowOff>
    </xdr:to>
    <xdr:grpSp>
      <xdr:nvGrpSpPr>
        <xdr:cNvPr id="126" name="Группа 125">
          <a:extLst>
            <a:ext uri="{FF2B5EF4-FFF2-40B4-BE49-F238E27FC236}">
              <a16:creationId xmlns="" xmlns:a16="http://schemas.microsoft.com/office/drawing/2014/main" id="{00000000-0008-0000-1200-00007E000000}"/>
            </a:ext>
          </a:extLst>
        </xdr:cNvPr>
        <xdr:cNvGrpSpPr/>
      </xdr:nvGrpSpPr>
      <xdr:grpSpPr>
        <a:xfrm>
          <a:off x="3943352" y="3800475"/>
          <a:ext cx="4619624" cy="714376"/>
          <a:chOff x="3943352" y="3800475"/>
          <a:chExt cx="4619624" cy="714376"/>
        </a:xfrm>
      </xdr:grpSpPr>
      <xdr:pic>
        <xdr:nvPicPr>
          <xdr:cNvPr id="118" name="Рисунок 117">
            <a:extLst>
              <a:ext uri="{FF2B5EF4-FFF2-40B4-BE49-F238E27FC236}">
                <a16:creationId xmlns="" xmlns:a16="http://schemas.microsoft.com/office/drawing/2014/main" id="{00000000-0008-0000-1200-00007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19" name="Рисунок 118">
            <a:extLst>
              <a:ext uri="{FF2B5EF4-FFF2-40B4-BE49-F238E27FC236}">
                <a16:creationId xmlns="" xmlns:a16="http://schemas.microsoft.com/office/drawing/2014/main" id="{00000000-0008-0000-12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120" name="Рисунок 119">
            <a:extLst>
              <a:ext uri="{FF2B5EF4-FFF2-40B4-BE49-F238E27FC236}">
                <a16:creationId xmlns="" xmlns:a16="http://schemas.microsoft.com/office/drawing/2014/main" id="{00000000-0008-0000-1200-00007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121" name="Рисунок 120">
            <a:extLst>
              <a:ext uri="{FF2B5EF4-FFF2-40B4-BE49-F238E27FC236}">
                <a16:creationId xmlns="" xmlns:a16="http://schemas.microsoft.com/office/drawing/2014/main" id="{00000000-0008-0000-12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57852" y="3951257"/>
            <a:ext cx="619124" cy="563594"/>
          </a:xfrm>
          <a:prstGeom prst="rect">
            <a:avLst/>
          </a:prstGeom>
        </xdr:spPr>
      </xdr:pic>
      <xdr:pic>
        <xdr:nvPicPr>
          <xdr:cNvPr id="122" name="Рисунок 121">
            <a:extLst>
              <a:ext uri="{FF2B5EF4-FFF2-40B4-BE49-F238E27FC236}">
                <a16:creationId xmlns="" xmlns:a16="http://schemas.microsoft.com/office/drawing/2014/main" id="{00000000-0008-0000-1200-00007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123" name="Рисунок 122">
            <a:extLst>
              <a:ext uri="{FF2B5EF4-FFF2-40B4-BE49-F238E27FC236}">
                <a16:creationId xmlns="" xmlns:a16="http://schemas.microsoft.com/office/drawing/2014/main" id="{00000000-0008-0000-1200-00007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124" name="Рисунок 123">
            <a:extLst>
              <a:ext uri="{FF2B5EF4-FFF2-40B4-BE49-F238E27FC236}">
                <a16:creationId xmlns="" xmlns:a16="http://schemas.microsoft.com/office/drawing/2014/main" id="{00000000-0008-0000-1200-00007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="" xmlns:a16="http://schemas.microsoft.com/office/drawing/2014/main" id="{00000000-0008-0000-1200-00007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228602</xdr:colOff>
      <xdr:row>23</xdr:row>
      <xdr:rowOff>152400</xdr:rowOff>
    </xdr:from>
    <xdr:to>
      <xdr:col>13</xdr:col>
      <xdr:colOff>581026</xdr:colOff>
      <xdr:row>27</xdr:row>
      <xdr:rowOff>104776</xdr:rowOff>
    </xdr:to>
    <xdr:grpSp>
      <xdr:nvGrpSpPr>
        <xdr:cNvPr id="127" name="Группа 126">
          <a:extLst>
            <a:ext uri="{FF2B5EF4-FFF2-40B4-BE49-F238E27FC236}">
              <a16:creationId xmlns="" xmlns:a16="http://schemas.microsoft.com/office/drawing/2014/main" id="{00000000-0008-0000-1200-00007F000000}"/>
            </a:ext>
          </a:extLst>
        </xdr:cNvPr>
        <xdr:cNvGrpSpPr/>
      </xdr:nvGrpSpPr>
      <xdr:grpSpPr>
        <a:xfrm>
          <a:off x="3886202" y="4533900"/>
          <a:ext cx="4619624" cy="714376"/>
          <a:chOff x="3943352" y="3800475"/>
          <a:chExt cx="4619624" cy="714376"/>
        </a:xfrm>
      </xdr:grpSpPr>
      <xdr:pic>
        <xdr:nvPicPr>
          <xdr:cNvPr id="128" name="Рисунок 127">
            <a:extLst>
              <a:ext uri="{FF2B5EF4-FFF2-40B4-BE49-F238E27FC236}">
                <a16:creationId xmlns="" xmlns:a16="http://schemas.microsoft.com/office/drawing/2014/main" id="{00000000-0008-0000-1200-00008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29" name="Рисунок 128">
            <a:extLst>
              <a:ext uri="{FF2B5EF4-FFF2-40B4-BE49-F238E27FC236}">
                <a16:creationId xmlns="" xmlns:a16="http://schemas.microsoft.com/office/drawing/2014/main" id="{00000000-0008-0000-12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130" name="Рисунок 129">
            <a:extLst>
              <a:ext uri="{FF2B5EF4-FFF2-40B4-BE49-F238E27FC236}">
                <a16:creationId xmlns="" xmlns:a16="http://schemas.microsoft.com/office/drawing/2014/main" id="{00000000-0008-0000-1200-00008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131" name="Рисунок 130">
            <a:extLst>
              <a:ext uri="{FF2B5EF4-FFF2-40B4-BE49-F238E27FC236}">
                <a16:creationId xmlns="" xmlns:a16="http://schemas.microsoft.com/office/drawing/2014/main" id="{00000000-0008-0000-1200-00008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51257"/>
            <a:ext cx="619124" cy="563594"/>
          </a:xfrm>
          <a:prstGeom prst="rect">
            <a:avLst/>
          </a:prstGeom>
        </xdr:spPr>
      </xdr:pic>
      <xdr:pic>
        <xdr:nvPicPr>
          <xdr:cNvPr id="132" name="Рисунок 131">
            <a:extLst>
              <a:ext uri="{FF2B5EF4-FFF2-40B4-BE49-F238E27FC236}">
                <a16:creationId xmlns="" xmlns:a16="http://schemas.microsoft.com/office/drawing/2014/main" id="{00000000-0008-0000-1200-00008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133" name="Рисунок 132">
            <a:extLst>
              <a:ext uri="{FF2B5EF4-FFF2-40B4-BE49-F238E27FC236}">
                <a16:creationId xmlns="" xmlns:a16="http://schemas.microsoft.com/office/drawing/2014/main" id="{00000000-0008-0000-1200-00008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134" name="Рисунок 133">
            <a:extLst>
              <a:ext uri="{FF2B5EF4-FFF2-40B4-BE49-F238E27FC236}">
                <a16:creationId xmlns="" xmlns:a16="http://schemas.microsoft.com/office/drawing/2014/main" id="{00000000-0008-0000-12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135" name="Рисунок 134">
            <a:extLst>
              <a:ext uri="{FF2B5EF4-FFF2-40B4-BE49-F238E27FC236}">
                <a16:creationId xmlns="" xmlns:a16="http://schemas.microsoft.com/office/drawing/2014/main" id="{00000000-0008-0000-1200-00008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238127</xdr:colOff>
      <xdr:row>27</xdr:row>
      <xdr:rowOff>104775</xdr:rowOff>
    </xdr:from>
    <xdr:to>
      <xdr:col>13</xdr:col>
      <xdr:colOff>9526</xdr:colOff>
      <xdr:row>31</xdr:row>
      <xdr:rowOff>47626</xdr:rowOff>
    </xdr:to>
    <xdr:grpSp>
      <xdr:nvGrpSpPr>
        <xdr:cNvPr id="136" name="Группа 135">
          <a:extLst>
            <a:ext uri="{FF2B5EF4-FFF2-40B4-BE49-F238E27FC236}">
              <a16:creationId xmlns="" xmlns:a16="http://schemas.microsoft.com/office/drawing/2014/main" id="{00000000-0008-0000-1200-000088000000}"/>
            </a:ext>
          </a:extLst>
        </xdr:cNvPr>
        <xdr:cNvGrpSpPr/>
      </xdr:nvGrpSpPr>
      <xdr:grpSpPr>
        <a:xfrm>
          <a:off x="3895727" y="5248275"/>
          <a:ext cx="4038599" cy="704851"/>
          <a:chOff x="3943352" y="3800475"/>
          <a:chExt cx="4038599" cy="704851"/>
        </a:xfrm>
      </xdr:grpSpPr>
      <xdr:pic>
        <xdr:nvPicPr>
          <xdr:cNvPr id="137" name="Рисунок 136">
            <a:extLst>
              <a:ext uri="{FF2B5EF4-FFF2-40B4-BE49-F238E27FC236}">
                <a16:creationId xmlns="" xmlns:a16="http://schemas.microsoft.com/office/drawing/2014/main" id="{00000000-0008-0000-12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="" xmlns:a16="http://schemas.microsoft.com/office/drawing/2014/main" id="{00000000-0008-0000-12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05327" y="3800475"/>
            <a:ext cx="619124" cy="695326"/>
          </a:xfrm>
          <a:prstGeom prst="rect">
            <a:avLst/>
          </a:prstGeom>
        </xdr:spPr>
      </xdr:pic>
      <xdr:pic>
        <xdr:nvPicPr>
          <xdr:cNvPr id="140" name="Рисунок 139">
            <a:extLst>
              <a:ext uri="{FF2B5EF4-FFF2-40B4-BE49-F238E27FC236}">
                <a16:creationId xmlns="" xmlns:a16="http://schemas.microsoft.com/office/drawing/2014/main" id="{00000000-0008-0000-1200-00008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95877" y="3941732"/>
            <a:ext cx="619124" cy="563594"/>
          </a:xfrm>
          <a:prstGeom prst="rect">
            <a:avLst/>
          </a:prstGeom>
        </xdr:spPr>
      </xdr:pic>
      <xdr:pic>
        <xdr:nvPicPr>
          <xdr:cNvPr id="141" name="Рисунок 140">
            <a:extLst>
              <a:ext uri="{FF2B5EF4-FFF2-40B4-BE49-F238E27FC236}">
                <a16:creationId xmlns="" xmlns:a16="http://schemas.microsoft.com/office/drawing/2014/main" id="{00000000-0008-0000-1200-00008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22682"/>
            <a:ext cx="619124" cy="563594"/>
          </a:xfrm>
          <a:prstGeom prst="rect">
            <a:avLst/>
          </a:prstGeom>
        </xdr:spPr>
      </xdr:pic>
      <xdr:pic>
        <xdr:nvPicPr>
          <xdr:cNvPr id="142" name="Рисунок 141">
            <a:extLst>
              <a:ext uri="{FF2B5EF4-FFF2-40B4-BE49-F238E27FC236}">
                <a16:creationId xmlns="" xmlns:a16="http://schemas.microsoft.com/office/drawing/2014/main" id="{00000000-0008-0000-1200-00008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91327" y="3922682"/>
            <a:ext cx="619124" cy="563594"/>
          </a:xfrm>
          <a:prstGeom prst="rect">
            <a:avLst/>
          </a:prstGeom>
        </xdr:spPr>
      </xdr:pic>
      <xdr:pic>
        <xdr:nvPicPr>
          <xdr:cNvPr id="143" name="Рисунок 142">
            <a:extLst>
              <a:ext uri="{FF2B5EF4-FFF2-40B4-BE49-F238E27FC236}">
                <a16:creationId xmlns="" xmlns:a16="http://schemas.microsoft.com/office/drawing/2014/main" id="{00000000-0008-0000-1200-00008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362827" y="3932207"/>
            <a:ext cx="619124" cy="563594"/>
          </a:xfrm>
          <a:prstGeom prst="rect">
            <a:avLst/>
          </a:prstGeom>
        </xdr:spPr>
      </xdr:pic>
      <xdr:pic>
        <xdr:nvPicPr>
          <xdr:cNvPr id="144" name="Рисунок 143">
            <a:extLst>
              <a:ext uri="{FF2B5EF4-FFF2-40B4-BE49-F238E27FC236}">
                <a16:creationId xmlns="" xmlns:a16="http://schemas.microsoft.com/office/drawing/2014/main" id="{00000000-0008-0000-1200-00009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38877" y="39243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209552</xdr:colOff>
      <xdr:row>31</xdr:row>
      <xdr:rowOff>171450</xdr:rowOff>
    </xdr:from>
    <xdr:to>
      <xdr:col>13</xdr:col>
      <xdr:colOff>561976</xdr:colOff>
      <xdr:row>35</xdr:row>
      <xdr:rowOff>1</xdr:rowOff>
    </xdr:to>
    <xdr:grpSp>
      <xdr:nvGrpSpPr>
        <xdr:cNvPr id="145" name="Группа 144">
          <a:extLst>
            <a:ext uri="{FF2B5EF4-FFF2-40B4-BE49-F238E27FC236}">
              <a16:creationId xmlns="" xmlns:a16="http://schemas.microsoft.com/office/drawing/2014/main" id="{00000000-0008-0000-1200-000091000000}"/>
            </a:ext>
          </a:extLst>
        </xdr:cNvPr>
        <xdr:cNvGrpSpPr/>
      </xdr:nvGrpSpPr>
      <xdr:grpSpPr>
        <a:xfrm>
          <a:off x="3867152" y="6076950"/>
          <a:ext cx="4619624" cy="590551"/>
          <a:chOff x="3943352" y="3914775"/>
          <a:chExt cx="4619624" cy="590551"/>
        </a:xfrm>
      </xdr:grpSpPr>
      <xdr:pic>
        <xdr:nvPicPr>
          <xdr:cNvPr id="146" name="Рисунок 145">
            <a:extLst>
              <a:ext uri="{FF2B5EF4-FFF2-40B4-BE49-F238E27FC236}">
                <a16:creationId xmlns="" xmlns:a16="http://schemas.microsoft.com/office/drawing/2014/main" id="{00000000-0008-0000-1200-00009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147" name="Рисунок 146">
            <a:extLst>
              <a:ext uri="{FF2B5EF4-FFF2-40B4-BE49-F238E27FC236}">
                <a16:creationId xmlns="" xmlns:a16="http://schemas.microsoft.com/office/drawing/2014/main" id="{00000000-0008-0000-12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24377" y="3914775"/>
            <a:ext cx="619124" cy="581026"/>
          </a:xfrm>
          <a:prstGeom prst="rect">
            <a:avLst/>
          </a:prstGeom>
        </xdr:spPr>
      </xdr:pic>
      <xdr:pic>
        <xdr:nvPicPr>
          <xdr:cNvPr id="148" name="Рисунок 147">
            <a:extLst>
              <a:ext uri="{FF2B5EF4-FFF2-40B4-BE49-F238E27FC236}">
                <a16:creationId xmlns="" xmlns:a16="http://schemas.microsoft.com/office/drawing/2014/main" id="{00000000-0008-0000-1200-00009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95877" y="3932207"/>
            <a:ext cx="619124" cy="563594"/>
          </a:xfrm>
          <a:prstGeom prst="rect">
            <a:avLst/>
          </a:prstGeom>
        </xdr:spPr>
      </xdr:pic>
      <xdr:pic>
        <xdr:nvPicPr>
          <xdr:cNvPr id="149" name="Рисунок 148">
            <a:extLst>
              <a:ext uri="{FF2B5EF4-FFF2-40B4-BE49-F238E27FC236}">
                <a16:creationId xmlns="" xmlns:a16="http://schemas.microsoft.com/office/drawing/2014/main" id="{00000000-0008-0000-12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676902" y="3932207"/>
            <a:ext cx="619124" cy="563594"/>
          </a:xfrm>
          <a:prstGeom prst="rect">
            <a:avLst/>
          </a:prstGeom>
        </xdr:spPr>
      </xdr:pic>
      <xdr:pic>
        <xdr:nvPicPr>
          <xdr:cNvPr id="150" name="Рисунок 149">
            <a:extLst>
              <a:ext uri="{FF2B5EF4-FFF2-40B4-BE49-F238E27FC236}">
                <a16:creationId xmlns="" xmlns:a16="http://schemas.microsoft.com/office/drawing/2014/main" id="{00000000-0008-0000-1200-00009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57927" y="3932207"/>
            <a:ext cx="619124" cy="563594"/>
          </a:xfrm>
          <a:prstGeom prst="rect">
            <a:avLst/>
          </a:prstGeom>
        </xdr:spPr>
      </xdr:pic>
      <xdr:pic>
        <xdr:nvPicPr>
          <xdr:cNvPr id="151" name="Рисунок 150">
            <a:extLst>
              <a:ext uri="{FF2B5EF4-FFF2-40B4-BE49-F238E27FC236}">
                <a16:creationId xmlns="" xmlns:a16="http://schemas.microsoft.com/office/drawing/2014/main" id="{00000000-0008-0000-1200-00009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72352" y="3932207"/>
            <a:ext cx="619124" cy="563594"/>
          </a:xfrm>
          <a:prstGeom prst="rect">
            <a:avLst/>
          </a:prstGeom>
        </xdr:spPr>
      </xdr:pic>
      <xdr:pic>
        <xdr:nvPicPr>
          <xdr:cNvPr id="152" name="Рисунок 151">
            <a:extLst>
              <a:ext uri="{FF2B5EF4-FFF2-40B4-BE49-F238E27FC236}">
                <a16:creationId xmlns="" xmlns:a16="http://schemas.microsoft.com/office/drawing/2014/main" id="{00000000-0008-0000-1200-00009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943852" y="3941732"/>
            <a:ext cx="619124" cy="563594"/>
          </a:xfrm>
          <a:prstGeom prst="rect">
            <a:avLst/>
          </a:prstGeom>
        </xdr:spPr>
      </xdr:pic>
      <xdr:pic>
        <xdr:nvPicPr>
          <xdr:cNvPr id="153" name="Рисунок 152">
            <a:extLst>
              <a:ext uri="{FF2B5EF4-FFF2-40B4-BE49-F238E27FC236}">
                <a16:creationId xmlns="" xmlns:a16="http://schemas.microsoft.com/office/drawing/2014/main" id="{00000000-0008-0000-1200-00009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19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228602</xdr:colOff>
      <xdr:row>35</xdr:row>
      <xdr:rowOff>66675</xdr:rowOff>
    </xdr:from>
    <xdr:to>
      <xdr:col>14</xdr:col>
      <xdr:colOff>533401</xdr:colOff>
      <xdr:row>39</xdr:row>
      <xdr:rowOff>38101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3886202" y="6734175"/>
          <a:ext cx="5181599" cy="733426"/>
          <a:chOff x="3886202" y="6734175"/>
          <a:chExt cx="5181599" cy="733426"/>
        </a:xfrm>
      </xdr:grpSpPr>
      <xdr:pic>
        <xdr:nvPicPr>
          <xdr:cNvPr id="88" name="Рисунок 87">
            <a:extLst>
              <a:ext uri="{FF2B5EF4-FFF2-40B4-BE49-F238E27FC236}">
                <a16:creationId xmlns="" xmlns:a16="http://schemas.microsoft.com/office/drawing/2014/main" id="{00000000-0008-0000-1200-00005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89" name="Рисунок 88">
            <a:extLst>
              <a:ext uri="{FF2B5EF4-FFF2-40B4-BE49-F238E27FC236}">
                <a16:creationId xmlns="" xmlns:a16="http://schemas.microsoft.com/office/drawing/2014/main" id="{00000000-0008-0000-1200-00005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34175"/>
            <a:ext cx="619124" cy="733426"/>
          </a:xfrm>
          <a:prstGeom prst="rect">
            <a:avLst/>
          </a:prstGeom>
        </xdr:spPr>
      </xdr:pic>
      <xdr:pic>
        <xdr:nvPicPr>
          <xdr:cNvPr id="90" name="Рисунок 89">
            <a:extLst>
              <a:ext uri="{FF2B5EF4-FFF2-40B4-BE49-F238E27FC236}">
                <a16:creationId xmlns="" xmlns:a16="http://schemas.microsoft.com/office/drawing/2014/main" id="{00000000-0008-0000-1200-00005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91" name="Рисунок 90">
            <a:extLst>
              <a:ext uri="{FF2B5EF4-FFF2-40B4-BE49-F238E27FC236}">
                <a16:creationId xmlns="" xmlns:a16="http://schemas.microsoft.com/office/drawing/2014/main" id="{00000000-0008-0000-1200-00005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92" name="Рисунок 91">
            <a:extLst>
              <a:ext uri="{FF2B5EF4-FFF2-40B4-BE49-F238E27FC236}">
                <a16:creationId xmlns="" xmlns:a16="http://schemas.microsoft.com/office/drawing/2014/main" id="{00000000-0008-0000-1200-00005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7" y="6894482"/>
            <a:ext cx="619124" cy="563594"/>
          </a:xfrm>
          <a:prstGeom prst="rect">
            <a:avLst/>
          </a:prstGeom>
        </xdr:spPr>
      </xdr:pic>
      <xdr:pic>
        <xdr:nvPicPr>
          <xdr:cNvPr id="93" name="Рисунок 92">
            <a:extLst>
              <a:ext uri="{FF2B5EF4-FFF2-40B4-BE49-F238E27FC236}">
                <a16:creationId xmlns="" xmlns:a16="http://schemas.microsoft.com/office/drawing/2014/main" id="{00000000-0008-0000-1200-00005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15202" y="6894482"/>
            <a:ext cx="619124" cy="563594"/>
          </a:xfrm>
          <a:prstGeom prst="rect">
            <a:avLst/>
          </a:prstGeom>
        </xdr:spPr>
      </xdr:pic>
      <xdr:pic>
        <xdr:nvPicPr>
          <xdr:cNvPr id="94" name="Рисунок 93">
            <a:extLst>
              <a:ext uri="{FF2B5EF4-FFF2-40B4-BE49-F238E27FC236}">
                <a16:creationId xmlns="" xmlns:a16="http://schemas.microsoft.com/office/drawing/2014/main" id="{00000000-0008-0000-1200-00005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7886702" y="6904007"/>
            <a:ext cx="619124" cy="563594"/>
          </a:xfrm>
          <a:prstGeom prst="rect">
            <a:avLst/>
          </a:prstGeom>
        </xdr:spPr>
      </xdr:pic>
      <xdr:pic>
        <xdr:nvPicPr>
          <xdr:cNvPr id="95" name="Рисунок 94">
            <a:extLst>
              <a:ext uri="{FF2B5EF4-FFF2-40B4-BE49-F238E27FC236}">
                <a16:creationId xmlns="" xmlns:a16="http://schemas.microsoft.com/office/drawing/2014/main" id="{00000000-0008-0000-1200-00005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752" y="6896100"/>
            <a:ext cx="619124" cy="563594"/>
          </a:xfrm>
          <a:prstGeom prst="rect">
            <a:avLst/>
          </a:prstGeom>
        </xdr:spPr>
      </xdr:pic>
      <xdr:pic>
        <xdr:nvPicPr>
          <xdr:cNvPr id="96" name="Рисунок 95">
            <a:extLst>
              <a:ext uri="{FF2B5EF4-FFF2-40B4-BE49-F238E27FC236}">
                <a16:creationId xmlns="" xmlns:a16="http://schemas.microsoft.com/office/drawing/2014/main" id="{00000000-0008-0000-1200-00006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48677" y="68944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228602</xdr:colOff>
      <xdr:row>39</xdr:row>
      <xdr:rowOff>57150</xdr:rowOff>
    </xdr:from>
    <xdr:to>
      <xdr:col>14</xdr:col>
      <xdr:colOff>533401</xdr:colOff>
      <xdr:row>43</xdr:row>
      <xdr:rowOff>47626</xdr:rowOff>
    </xdr:to>
    <xdr:grpSp>
      <xdr:nvGrpSpPr>
        <xdr:cNvPr id="103" name="Группа 102">
          <a:extLst>
            <a:ext uri="{FF2B5EF4-FFF2-40B4-BE49-F238E27FC236}">
              <a16:creationId xmlns="" xmlns:a16="http://schemas.microsoft.com/office/drawing/2014/main" id="{00000000-0008-0000-1200-000067000000}"/>
            </a:ext>
          </a:extLst>
        </xdr:cNvPr>
        <xdr:cNvGrpSpPr/>
      </xdr:nvGrpSpPr>
      <xdr:grpSpPr>
        <a:xfrm>
          <a:off x="3886202" y="7486650"/>
          <a:ext cx="5181599" cy="752476"/>
          <a:chOff x="3886202" y="6715125"/>
          <a:chExt cx="5181599" cy="752476"/>
        </a:xfrm>
      </xdr:grpSpPr>
      <xdr:pic>
        <xdr:nvPicPr>
          <xdr:cNvPr id="105" name="Рисунок 104">
            <a:extLst>
              <a:ext uri="{FF2B5EF4-FFF2-40B4-BE49-F238E27FC236}">
                <a16:creationId xmlns="" xmlns:a16="http://schemas.microsoft.com/office/drawing/2014/main" id="{00000000-0008-0000-1200-00006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86202" y="6904007"/>
            <a:ext cx="619124" cy="563594"/>
          </a:xfrm>
          <a:prstGeom prst="rect">
            <a:avLst/>
          </a:prstGeom>
        </xdr:spPr>
      </xdr:pic>
      <xdr:pic>
        <xdr:nvPicPr>
          <xdr:cNvPr id="107" name="Рисунок 106">
            <a:extLst>
              <a:ext uri="{FF2B5EF4-FFF2-40B4-BE49-F238E27FC236}">
                <a16:creationId xmlns="" xmlns:a16="http://schemas.microsoft.com/office/drawing/2014/main" id="{00000000-0008-0000-1200-00006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67227" y="6715125"/>
            <a:ext cx="619124" cy="752476"/>
          </a:xfrm>
          <a:prstGeom prst="rect">
            <a:avLst/>
          </a:prstGeom>
        </xdr:spPr>
      </xdr:pic>
      <xdr:pic>
        <xdr:nvPicPr>
          <xdr:cNvPr id="117" name="Рисунок 116">
            <a:extLst>
              <a:ext uri="{FF2B5EF4-FFF2-40B4-BE49-F238E27FC236}">
                <a16:creationId xmlns="" xmlns:a16="http://schemas.microsoft.com/office/drawing/2014/main" id="{00000000-0008-0000-1200-00007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38727" y="6894482"/>
            <a:ext cx="619124" cy="563594"/>
          </a:xfrm>
          <a:prstGeom prst="rect">
            <a:avLst/>
          </a:prstGeom>
        </xdr:spPr>
      </xdr:pic>
      <xdr:pic>
        <xdr:nvPicPr>
          <xdr:cNvPr id="139" name="Рисунок 138">
            <a:extLst>
              <a:ext uri="{FF2B5EF4-FFF2-40B4-BE49-F238E27FC236}">
                <a16:creationId xmlns="" xmlns:a16="http://schemas.microsoft.com/office/drawing/2014/main" id="{00000000-0008-0000-12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19752" y="6894482"/>
            <a:ext cx="619124" cy="563594"/>
          </a:xfrm>
          <a:prstGeom prst="rect">
            <a:avLst/>
          </a:prstGeom>
        </xdr:spPr>
      </xdr:pic>
      <xdr:pic>
        <xdr:nvPicPr>
          <xdr:cNvPr id="154" name="Рисунок 153">
            <a:extLst>
              <a:ext uri="{FF2B5EF4-FFF2-40B4-BE49-F238E27FC236}">
                <a16:creationId xmlns="" xmlns:a16="http://schemas.microsoft.com/office/drawing/2014/main" id="{00000000-0008-0000-1200-00009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00777" y="6894482"/>
            <a:ext cx="619124" cy="563594"/>
          </a:xfrm>
          <a:prstGeom prst="rect">
            <a:avLst/>
          </a:prstGeom>
        </xdr:spPr>
      </xdr:pic>
      <xdr:pic>
        <xdr:nvPicPr>
          <xdr:cNvPr id="155" name="Рисунок 154">
            <a:extLst>
              <a:ext uri="{FF2B5EF4-FFF2-40B4-BE49-F238E27FC236}">
                <a16:creationId xmlns="" xmlns:a16="http://schemas.microsoft.com/office/drawing/2014/main" id="{00000000-0008-0000-1200-00009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315202" y="6894482"/>
            <a:ext cx="619124" cy="563594"/>
          </a:xfrm>
          <a:prstGeom prst="rect">
            <a:avLst/>
          </a:prstGeom>
        </xdr:spPr>
      </xdr:pic>
      <xdr:pic>
        <xdr:nvPicPr>
          <xdr:cNvPr id="156" name="Рисунок 155">
            <a:extLst>
              <a:ext uri="{FF2B5EF4-FFF2-40B4-BE49-F238E27FC236}">
                <a16:creationId xmlns="" xmlns:a16="http://schemas.microsoft.com/office/drawing/2014/main" id="{00000000-0008-0000-1200-00009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886702" y="6884957"/>
            <a:ext cx="619124" cy="563594"/>
          </a:xfrm>
          <a:prstGeom prst="rect">
            <a:avLst/>
          </a:prstGeom>
        </xdr:spPr>
      </xdr:pic>
      <xdr:pic>
        <xdr:nvPicPr>
          <xdr:cNvPr id="157" name="Рисунок 156">
            <a:extLst>
              <a:ext uri="{FF2B5EF4-FFF2-40B4-BE49-F238E27FC236}">
                <a16:creationId xmlns="" xmlns:a16="http://schemas.microsoft.com/office/drawing/2014/main" id="{00000000-0008-0000-1200-00009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62752" y="6896100"/>
            <a:ext cx="619124" cy="563594"/>
          </a:xfrm>
          <a:prstGeom prst="rect">
            <a:avLst/>
          </a:prstGeom>
        </xdr:spPr>
      </xdr:pic>
      <xdr:pic>
        <xdr:nvPicPr>
          <xdr:cNvPr id="158" name="Рисунок 157">
            <a:extLst>
              <a:ext uri="{FF2B5EF4-FFF2-40B4-BE49-F238E27FC236}">
                <a16:creationId xmlns="" xmlns:a16="http://schemas.microsoft.com/office/drawing/2014/main" id="{00000000-0008-0000-1200-00009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48677" y="68944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209552</xdr:colOff>
      <xdr:row>43</xdr:row>
      <xdr:rowOff>123825</xdr:rowOff>
    </xdr:from>
    <xdr:to>
      <xdr:col>15</xdr:col>
      <xdr:colOff>447676</xdr:colOff>
      <xdr:row>47</xdr:row>
      <xdr:rowOff>114301</xdr:rowOff>
    </xdr:to>
    <xdr:grpSp>
      <xdr:nvGrpSpPr>
        <xdr:cNvPr id="3" name="Группа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GrpSpPr/>
      </xdr:nvGrpSpPr>
      <xdr:grpSpPr>
        <a:xfrm>
          <a:off x="3867152" y="8315325"/>
          <a:ext cx="5724524" cy="752476"/>
          <a:chOff x="3867152" y="8315325"/>
          <a:chExt cx="5724524" cy="752476"/>
        </a:xfrm>
      </xdr:grpSpPr>
      <xdr:pic>
        <xdr:nvPicPr>
          <xdr:cNvPr id="170" name="Рисунок 169">
            <a:extLst>
              <a:ext uri="{FF2B5EF4-FFF2-40B4-BE49-F238E27FC236}">
                <a16:creationId xmlns="" xmlns:a16="http://schemas.microsoft.com/office/drawing/2014/main" id="{00000000-0008-0000-1200-0000A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171" name="Рисунок 170">
            <a:extLst>
              <a:ext uri="{FF2B5EF4-FFF2-40B4-BE49-F238E27FC236}">
                <a16:creationId xmlns="" xmlns:a16="http://schemas.microsoft.com/office/drawing/2014/main" id="{00000000-0008-0000-1200-0000A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172" name="Рисунок 171">
            <a:extLst>
              <a:ext uri="{FF2B5EF4-FFF2-40B4-BE49-F238E27FC236}">
                <a16:creationId xmlns="" xmlns:a16="http://schemas.microsoft.com/office/drawing/2014/main" id="{00000000-0008-0000-1200-0000A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173" name="Рисунок 172">
            <a:extLst>
              <a:ext uri="{FF2B5EF4-FFF2-40B4-BE49-F238E27FC236}">
                <a16:creationId xmlns="" xmlns:a16="http://schemas.microsoft.com/office/drawing/2014/main" id="{00000000-0008-0000-1200-0000A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174" name="Рисунок 173">
            <a:extLst>
              <a:ext uri="{FF2B5EF4-FFF2-40B4-BE49-F238E27FC236}">
                <a16:creationId xmlns="" xmlns:a16="http://schemas.microsoft.com/office/drawing/2014/main" id="{00000000-0008-0000-1200-0000A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175" name="Рисунок 174">
            <a:extLst>
              <a:ext uri="{FF2B5EF4-FFF2-40B4-BE49-F238E27FC236}">
                <a16:creationId xmlns="" xmlns:a16="http://schemas.microsoft.com/office/drawing/2014/main" id="{00000000-0008-0000-1200-0000A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296152" y="8456582"/>
            <a:ext cx="619124" cy="563594"/>
          </a:xfrm>
          <a:prstGeom prst="rect">
            <a:avLst/>
          </a:prstGeom>
        </xdr:spPr>
      </xdr:pic>
      <xdr:pic>
        <xdr:nvPicPr>
          <xdr:cNvPr id="176" name="Рисунок 175">
            <a:extLst>
              <a:ext uri="{FF2B5EF4-FFF2-40B4-BE49-F238E27FC236}">
                <a16:creationId xmlns="" xmlns:a16="http://schemas.microsoft.com/office/drawing/2014/main" id="{00000000-0008-0000-1200-0000B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8401052" y="8447057"/>
            <a:ext cx="619124" cy="563594"/>
          </a:xfrm>
          <a:prstGeom prst="rect">
            <a:avLst/>
          </a:prstGeom>
        </xdr:spPr>
      </xdr:pic>
      <xdr:pic>
        <xdr:nvPicPr>
          <xdr:cNvPr id="177" name="Рисунок 176">
            <a:extLst>
              <a:ext uri="{FF2B5EF4-FFF2-40B4-BE49-F238E27FC236}">
                <a16:creationId xmlns="" xmlns:a16="http://schemas.microsoft.com/office/drawing/2014/main" id="{00000000-0008-0000-1200-0000B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43702" y="8458200"/>
            <a:ext cx="619124" cy="563594"/>
          </a:xfrm>
          <a:prstGeom prst="rect">
            <a:avLst/>
          </a:prstGeom>
        </xdr:spPr>
      </xdr:pic>
      <xdr:pic>
        <xdr:nvPicPr>
          <xdr:cNvPr id="178" name="Рисунок 177">
            <a:extLst>
              <a:ext uri="{FF2B5EF4-FFF2-40B4-BE49-F238E27FC236}">
                <a16:creationId xmlns="" xmlns:a16="http://schemas.microsoft.com/office/drawing/2014/main" id="{00000000-0008-0000-1200-0000B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972552" y="8456582"/>
            <a:ext cx="619124" cy="563594"/>
          </a:xfrm>
          <a:prstGeom prst="rect">
            <a:avLst/>
          </a:prstGeom>
        </xdr:spPr>
      </xdr:pic>
      <xdr:pic>
        <xdr:nvPicPr>
          <xdr:cNvPr id="179" name="Рисунок 178">
            <a:extLst>
              <a:ext uri="{FF2B5EF4-FFF2-40B4-BE49-F238E27FC236}">
                <a16:creationId xmlns="" xmlns:a16="http://schemas.microsoft.com/office/drawing/2014/main" id="{00000000-0008-0000-1200-0000B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48602" y="844867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190502</xdr:colOff>
      <xdr:row>49</xdr:row>
      <xdr:rowOff>7907</xdr:rowOff>
    </xdr:from>
    <xdr:to>
      <xdr:col>12</xdr:col>
      <xdr:colOff>581026</xdr:colOff>
      <xdr:row>52</xdr:row>
      <xdr:rowOff>19051</xdr:rowOff>
    </xdr:to>
    <xdr:grpSp>
      <xdr:nvGrpSpPr>
        <xdr:cNvPr id="4" name="Группа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3848102" y="9342407"/>
          <a:ext cx="4048124" cy="582644"/>
          <a:chOff x="3848102" y="9342407"/>
          <a:chExt cx="4048124" cy="582644"/>
        </a:xfrm>
      </xdr:grpSpPr>
      <xdr:pic>
        <xdr:nvPicPr>
          <xdr:cNvPr id="192" name="Рисунок 191">
            <a:extLst>
              <a:ext uri="{FF2B5EF4-FFF2-40B4-BE49-F238E27FC236}">
                <a16:creationId xmlns="" xmlns:a16="http://schemas.microsoft.com/office/drawing/2014/main" id="{00000000-0008-0000-1200-0000C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48102" y="9361457"/>
            <a:ext cx="619124" cy="563594"/>
          </a:xfrm>
          <a:prstGeom prst="rect">
            <a:avLst/>
          </a:prstGeom>
        </xdr:spPr>
      </xdr:pic>
      <xdr:pic>
        <xdr:nvPicPr>
          <xdr:cNvPr id="194" name="Рисунок 193">
            <a:extLst>
              <a:ext uri="{FF2B5EF4-FFF2-40B4-BE49-F238E27FC236}">
                <a16:creationId xmlns="" xmlns:a16="http://schemas.microsoft.com/office/drawing/2014/main" id="{00000000-0008-0000-1200-0000C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29127" y="9361457"/>
            <a:ext cx="619124" cy="563594"/>
          </a:xfrm>
          <a:prstGeom prst="rect">
            <a:avLst/>
          </a:prstGeom>
        </xdr:spPr>
      </xdr:pic>
      <xdr:pic>
        <xdr:nvPicPr>
          <xdr:cNvPr id="195" name="Рисунок 194">
            <a:extLst>
              <a:ext uri="{FF2B5EF4-FFF2-40B4-BE49-F238E27FC236}">
                <a16:creationId xmlns="" xmlns:a16="http://schemas.microsoft.com/office/drawing/2014/main" id="{00000000-0008-0000-1200-0000C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0152" y="9351932"/>
            <a:ext cx="619124" cy="563594"/>
          </a:xfrm>
          <a:prstGeom prst="rect">
            <a:avLst/>
          </a:prstGeom>
        </xdr:spPr>
      </xdr:pic>
      <xdr:pic>
        <xdr:nvPicPr>
          <xdr:cNvPr id="196" name="Рисунок 195">
            <a:extLst>
              <a:ext uri="{FF2B5EF4-FFF2-40B4-BE49-F238E27FC236}">
                <a16:creationId xmlns="" xmlns:a16="http://schemas.microsoft.com/office/drawing/2014/main" id="{00000000-0008-0000-1200-0000C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591177" y="9351932"/>
            <a:ext cx="619124" cy="563594"/>
          </a:xfrm>
          <a:prstGeom prst="rect">
            <a:avLst/>
          </a:prstGeom>
        </xdr:spPr>
      </xdr:pic>
      <xdr:pic>
        <xdr:nvPicPr>
          <xdr:cNvPr id="197" name="Рисунок 196">
            <a:extLst>
              <a:ext uri="{FF2B5EF4-FFF2-40B4-BE49-F238E27FC236}">
                <a16:creationId xmlns="" xmlns:a16="http://schemas.microsoft.com/office/drawing/2014/main" id="{00000000-0008-0000-1200-0000C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05602" y="9351932"/>
            <a:ext cx="619124" cy="563594"/>
          </a:xfrm>
          <a:prstGeom prst="rect">
            <a:avLst/>
          </a:prstGeom>
        </xdr:spPr>
      </xdr:pic>
      <xdr:pic>
        <xdr:nvPicPr>
          <xdr:cNvPr id="198" name="Рисунок 197">
            <a:extLst>
              <a:ext uri="{FF2B5EF4-FFF2-40B4-BE49-F238E27FC236}">
                <a16:creationId xmlns="" xmlns:a16="http://schemas.microsoft.com/office/drawing/2014/main" id="{00000000-0008-0000-1200-0000C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277102" y="9342407"/>
            <a:ext cx="619124" cy="563594"/>
          </a:xfrm>
          <a:prstGeom prst="rect">
            <a:avLst/>
          </a:prstGeom>
        </xdr:spPr>
      </xdr:pic>
      <xdr:pic>
        <xdr:nvPicPr>
          <xdr:cNvPr id="199" name="Рисунок 198">
            <a:extLst>
              <a:ext uri="{FF2B5EF4-FFF2-40B4-BE49-F238E27FC236}">
                <a16:creationId xmlns="" xmlns:a16="http://schemas.microsoft.com/office/drawing/2014/main" id="{00000000-0008-0000-1200-0000C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53152" y="935355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190502</xdr:colOff>
      <xdr:row>52</xdr:row>
      <xdr:rowOff>66675</xdr:rowOff>
    </xdr:from>
    <xdr:to>
      <xdr:col>14</xdr:col>
      <xdr:colOff>485776</xdr:colOff>
      <xdr:row>56</xdr:row>
      <xdr:rowOff>57151</xdr:rowOff>
    </xdr:to>
    <xdr:grpSp>
      <xdr:nvGrpSpPr>
        <xdr:cNvPr id="201" name="Группа 200">
          <a:extLst>
            <a:ext uri="{FF2B5EF4-FFF2-40B4-BE49-F238E27FC236}">
              <a16:creationId xmlns="" xmlns:a16="http://schemas.microsoft.com/office/drawing/2014/main" id="{00000000-0008-0000-1200-0000C9000000}"/>
            </a:ext>
          </a:extLst>
        </xdr:cNvPr>
        <xdr:cNvGrpSpPr/>
      </xdr:nvGrpSpPr>
      <xdr:grpSpPr>
        <a:xfrm>
          <a:off x="3848102" y="9972675"/>
          <a:ext cx="5172074" cy="752476"/>
          <a:chOff x="3867152" y="8315325"/>
          <a:chExt cx="5172074" cy="752476"/>
        </a:xfrm>
      </xdr:grpSpPr>
      <xdr:pic>
        <xdr:nvPicPr>
          <xdr:cNvPr id="202" name="Рисунок 201">
            <a:extLst>
              <a:ext uri="{FF2B5EF4-FFF2-40B4-BE49-F238E27FC236}">
                <a16:creationId xmlns="" xmlns:a16="http://schemas.microsoft.com/office/drawing/2014/main" id="{00000000-0008-0000-1200-0000C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03" name="Рисунок 202">
            <a:extLst>
              <a:ext uri="{FF2B5EF4-FFF2-40B4-BE49-F238E27FC236}">
                <a16:creationId xmlns="" xmlns:a16="http://schemas.microsoft.com/office/drawing/2014/main" id="{00000000-0008-0000-1200-0000C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04" name="Рисунок 203">
            <a:extLst>
              <a:ext uri="{FF2B5EF4-FFF2-40B4-BE49-F238E27FC236}">
                <a16:creationId xmlns="" xmlns:a16="http://schemas.microsoft.com/office/drawing/2014/main" id="{00000000-0008-0000-1200-0000C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05" name="Рисунок 204">
            <a:extLst>
              <a:ext uri="{FF2B5EF4-FFF2-40B4-BE49-F238E27FC236}">
                <a16:creationId xmlns="" xmlns:a16="http://schemas.microsoft.com/office/drawing/2014/main" id="{00000000-0008-0000-1200-0000C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06" name="Рисунок 205">
            <a:extLst>
              <a:ext uri="{FF2B5EF4-FFF2-40B4-BE49-F238E27FC236}">
                <a16:creationId xmlns="" xmlns:a16="http://schemas.microsoft.com/office/drawing/2014/main" id="{00000000-0008-0000-1200-0000C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207" name="Рисунок 206">
            <a:extLst>
              <a:ext uri="{FF2B5EF4-FFF2-40B4-BE49-F238E27FC236}">
                <a16:creationId xmlns="" xmlns:a16="http://schemas.microsoft.com/office/drawing/2014/main" id="{00000000-0008-0000-1200-0000C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296152" y="8456582"/>
            <a:ext cx="619124" cy="563594"/>
          </a:xfrm>
          <a:prstGeom prst="rect">
            <a:avLst/>
          </a:prstGeom>
        </xdr:spPr>
      </xdr:pic>
      <xdr:pic>
        <xdr:nvPicPr>
          <xdr:cNvPr id="208" name="Рисунок 207">
            <a:extLst>
              <a:ext uri="{FF2B5EF4-FFF2-40B4-BE49-F238E27FC236}">
                <a16:creationId xmlns="" xmlns:a16="http://schemas.microsoft.com/office/drawing/2014/main" id="{00000000-0008-0000-1200-0000D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848602" y="8447057"/>
            <a:ext cx="619124" cy="563594"/>
          </a:xfrm>
          <a:prstGeom prst="rect">
            <a:avLst/>
          </a:prstGeom>
        </xdr:spPr>
      </xdr:pic>
      <xdr:pic>
        <xdr:nvPicPr>
          <xdr:cNvPr id="209" name="Рисунок 208">
            <a:extLst>
              <a:ext uri="{FF2B5EF4-FFF2-40B4-BE49-F238E27FC236}">
                <a16:creationId xmlns="" xmlns:a16="http://schemas.microsoft.com/office/drawing/2014/main" id="{00000000-0008-0000-1200-0000D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43702" y="8458200"/>
            <a:ext cx="619124" cy="563594"/>
          </a:xfrm>
          <a:prstGeom prst="rect">
            <a:avLst/>
          </a:prstGeom>
        </xdr:spPr>
      </xdr:pic>
      <xdr:pic>
        <xdr:nvPicPr>
          <xdr:cNvPr id="210" name="Рисунок 209">
            <a:extLst>
              <a:ext uri="{FF2B5EF4-FFF2-40B4-BE49-F238E27FC236}">
                <a16:creationId xmlns="" xmlns:a16="http://schemas.microsoft.com/office/drawing/2014/main" id="{00000000-0008-0000-1200-0000D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20102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180977</xdr:colOff>
      <xdr:row>55</xdr:row>
      <xdr:rowOff>180975</xdr:rowOff>
    </xdr:from>
    <xdr:to>
      <xdr:col>14</xdr:col>
      <xdr:colOff>476251</xdr:colOff>
      <xdr:row>59</xdr:row>
      <xdr:rowOff>171451</xdr:rowOff>
    </xdr:to>
    <xdr:grpSp>
      <xdr:nvGrpSpPr>
        <xdr:cNvPr id="212" name="Группа 211">
          <a:extLst>
            <a:ext uri="{FF2B5EF4-FFF2-40B4-BE49-F238E27FC236}">
              <a16:creationId xmlns="" xmlns:a16="http://schemas.microsoft.com/office/drawing/2014/main" id="{00000000-0008-0000-1200-0000D4000000}"/>
            </a:ext>
          </a:extLst>
        </xdr:cNvPr>
        <xdr:cNvGrpSpPr/>
      </xdr:nvGrpSpPr>
      <xdr:grpSpPr>
        <a:xfrm>
          <a:off x="3838577" y="10658475"/>
          <a:ext cx="5172074" cy="752476"/>
          <a:chOff x="3867152" y="8277225"/>
          <a:chExt cx="5172074" cy="752476"/>
        </a:xfrm>
      </xdr:grpSpPr>
      <xdr:pic>
        <xdr:nvPicPr>
          <xdr:cNvPr id="213" name="Рисунок 212">
            <a:extLst>
              <a:ext uri="{FF2B5EF4-FFF2-40B4-BE49-F238E27FC236}">
                <a16:creationId xmlns="" xmlns:a16="http://schemas.microsoft.com/office/drawing/2014/main" id="{00000000-0008-0000-1200-0000D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14" name="Рисунок 213">
            <a:extLst>
              <a:ext uri="{FF2B5EF4-FFF2-40B4-BE49-F238E27FC236}">
                <a16:creationId xmlns="" xmlns:a16="http://schemas.microsoft.com/office/drawing/2014/main" id="{00000000-0008-0000-1200-0000D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277225"/>
            <a:ext cx="619124" cy="752476"/>
          </a:xfrm>
          <a:prstGeom prst="rect">
            <a:avLst/>
          </a:prstGeom>
        </xdr:spPr>
      </xdr:pic>
      <xdr:pic>
        <xdr:nvPicPr>
          <xdr:cNvPr id="215" name="Рисунок 214">
            <a:extLst>
              <a:ext uri="{FF2B5EF4-FFF2-40B4-BE49-F238E27FC236}">
                <a16:creationId xmlns="" xmlns:a16="http://schemas.microsoft.com/office/drawing/2014/main" id="{00000000-0008-0000-1200-0000D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16" name="Рисунок 215">
            <a:extLst>
              <a:ext uri="{FF2B5EF4-FFF2-40B4-BE49-F238E27FC236}">
                <a16:creationId xmlns="" xmlns:a16="http://schemas.microsoft.com/office/drawing/2014/main" id="{00000000-0008-0000-1200-0000D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17" name="Рисунок 216">
            <a:extLst>
              <a:ext uri="{FF2B5EF4-FFF2-40B4-BE49-F238E27FC236}">
                <a16:creationId xmlns="" xmlns:a16="http://schemas.microsoft.com/office/drawing/2014/main" id="{00000000-0008-0000-1200-0000D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218" name="Рисунок 217">
            <a:extLst>
              <a:ext uri="{FF2B5EF4-FFF2-40B4-BE49-F238E27FC236}">
                <a16:creationId xmlns="" xmlns:a16="http://schemas.microsoft.com/office/drawing/2014/main" id="{00000000-0008-0000-1200-0000D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7296152" y="8456582"/>
            <a:ext cx="619124" cy="563594"/>
          </a:xfrm>
          <a:prstGeom prst="rect">
            <a:avLst/>
          </a:prstGeom>
        </xdr:spPr>
      </xdr:pic>
      <xdr:pic>
        <xdr:nvPicPr>
          <xdr:cNvPr id="219" name="Рисунок 218">
            <a:extLst>
              <a:ext uri="{FF2B5EF4-FFF2-40B4-BE49-F238E27FC236}">
                <a16:creationId xmlns="" xmlns:a16="http://schemas.microsoft.com/office/drawing/2014/main" id="{00000000-0008-0000-1200-0000D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848602" y="8447057"/>
            <a:ext cx="619124" cy="563594"/>
          </a:xfrm>
          <a:prstGeom prst="rect">
            <a:avLst/>
          </a:prstGeom>
        </xdr:spPr>
      </xdr:pic>
      <xdr:pic>
        <xdr:nvPicPr>
          <xdr:cNvPr id="220" name="Рисунок 219">
            <a:extLst>
              <a:ext uri="{FF2B5EF4-FFF2-40B4-BE49-F238E27FC236}">
                <a16:creationId xmlns="" xmlns:a16="http://schemas.microsoft.com/office/drawing/2014/main" id="{00000000-0008-0000-1200-0000D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43702" y="8458200"/>
            <a:ext cx="619124" cy="563594"/>
          </a:xfrm>
          <a:prstGeom prst="rect">
            <a:avLst/>
          </a:prstGeom>
        </xdr:spPr>
      </xdr:pic>
      <xdr:pic>
        <xdr:nvPicPr>
          <xdr:cNvPr id="221" name="Рисунок 220">
            <a:extLst>
              <a:ext uri="{FF2B5EF4-FFF2-40B4-BE49-F238E27FC236}">
                <a16:creationId xmlns="" xmlns:a16="http://schemas.microsoft.com/office/drawing/2014/main" id="{00000000-0008-0000-1200-0000D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20102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114300</xdr:colOff>
      <xdr:row>61</xdr:row>
      <xdr:rowOff>17432</xdr:rowOff>
    </xdr:from>
    <xdr:to>
      <xdr:col>11</xdr:col>
      <xdr:colOff>542924</xdr:colOff>
      <xdr:row>64</xdr:row>
      <xdr:rowOff>28576</xdr:rowOff>
    </xdr:to>
    <xdr:grpSp>
      <xdr:nvGrpSpPr>
        <xdr:cNvPr id="222" name="Группа 221">
          <a:extLst>
            <a:ext uri="{FF2B5EF4-FFF2-40B4-BE49-F238E27FC236}">
              <a16:creationId xmlns="" xmlns:a16="http://schemas.microsoft.com/office/drawing/2014/main" id="{00000000-0008-0000-1200-0000DE000000}"/>
            </a:ext>
          </a:extLst>
        </xdr:cNvPr>
        <xdr:cNvGrpSpPr/>
      </xdr:nvGrpSpPr>
      <xdr:grpSpPr>
        <a:xfrm>
          <a:off x="3771900" y="11637932"/>
          <a:ext cx="3476624" cy="582644"/>
          <a:chOff x="3943352" y="3932207"/>
          <a:chExt cx="3476624" cy="582644"/>
        </a:xfrm>
      </xdr:grpSpPr>
      <xdr:pic>
        <xdr:nvPicPr>
          <xdr:cNvPr id="223" name="Рисунок 222">
            <a:extLst>
              <a:ext uri="{FF2B5EF4-FFF2-40B4-BE49-F238E27FC236}">
                <a16:creationId xmlns="" xmlns:a16="http://schemas.microsoft.com/office/drawing/2014/main" id="{00000000-0008-0000-1200-0000D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43352" y="3941732"/>
            <a:ext cx="619124" cy="563594"/>
          </a:xfrm>
          <a:prstGeom prst="rect">
            <a:avLst/>
          </a:prstGeom>
        </xdr:spPr>
      </xdr:pic>
      <xdr:pic>
        <xdr:nvPicPr>
          <xdr:cNvPr id="226" name="Рисунок 225">
            <a:extLst>
              <a:ext uri="{FF2B5EF4-FFF2-40B4-BE49-F238E27FC236}">
                <a16:creationId xmlns="" xmlns:a16="http://schemas.microsoft.com/office/drawing/2014/main" id="{00000000-0008-0000-1200-0000E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514852" y="3951257"/>
            <a:ext cx="619124" cy="563594"/>
          </a:xfrm>
          <a:prstGeom prst="rect">
            <a:avLst/>
          </a:prstGeom>
        </xdr:spPr>
      </xdr:pic>
      <xdr:pic>
        <xdr:nvPicPr>
          <xdr:cNvPr id="227" name="Рисунок 226">
            <a:extLst>
              <a:ext uri="{FF2B5EF4-FFF2-40B4-BE49-F238E27FC236}">
                <a16:creationId xmlns="" xmlns:a16="http://schemas.microsoft.com/office/drawing/2014/main" id="{00000000-0008-0000-1200-0000E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14927" y="3932207"/>
            <a:ext cx="619124" cy="563594"/>
          </a:xfrm>
          <a:prstGeom prst="rect">
            <a:avLst/>
          </a:prstGeom>
        </xdr:spPr>
      </xdr:pic>
      <xdr:pic>
        <xdr:nvPicPr>
          <xdr:cNvPr id="228" name="Рисунок 227">
            <a:extLst>
              <a:ext uri="{FF2B5EF4-FFF2-40B4-BE49-F238E27FC236}">
                <a16:creationId xmlns="" xmlns:a16="http://schemas.microsoft.com/office/drawing/2014/main" id="{00000000-0008-0000-1200-0000E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229352" y="3932207"/>
            <a:ext cx="619124" cy="563594"/>
          </a:xfrm>
          <a:prstGeom prst="rect">
            <a:avLst/>
          </a:prstGeom>
        </xdr:spPr>
      </xdr:pic>
      <xdr:pic>
        <xdr:nvPicPr>
          <xdr:cNvPr id="229" name="Рисунок 228">
            <a:extLst>
              <a:ext uri="{FF2B5EF4-FFF2-40B4-BE49-F238E27FC236}">
                <a16:creationId xmlns="" xmlns:a16="http://schemas.microsoft.com/office/drawing/2014/main" id="{00000000-0008-0000-1200-0000E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6800852" y="3941732"/>
            <a:ext cx="619124" cy="563594"/>
          </a:xfrm>
          <a:prstGeom prst="rect">
            <a:avLst/>
          </a:prstGeom>
        </xdr:spPr>
      </xdr:pic>
      <xdr:pic>
        <xdr:nvPicPr>
          <xdr:cNvPr id="230" name="Рисунок 229">
            <a:extLst>
              <a:ext uri="{FF2B5EF4-FFF2-40B4-BE49-F238E27FC236}">
                <a16:creationId xmlns="" xmlns:a16="http://schemas.microsoft.com/office/drawing/2014/main" id="{00000000-0008-0000-1200-0000E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76902" y="39338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104777</xdr:colOff>
      <xdr:row>64</xdr:row>
      <xdr:rowOff>76200</xdr:rowOff>
    </xdr:from>
    <xdr:to>
      <xdr:col>12</xdr:col>
      <xdr:colOff>495301</xdr:colOff>
      <xdr:row>68</xdr:row>
      <xdr:rowOff>66676</xdr:rowOff>
    </xdr:to>
    <xdr:grpSp>
      <xdr:nvGrpSpPr>
        <xdr:cNvPr id="231" name="Группа 230">
          <a:extLst>
            <a:ext uri="{FF2B5EF4-FFF2-40B4-BE49-F238E27FC236}">
              <a16:creationId xmlns="" xmlns:a16="http://schemas.microsoft.com/office/drawing/2014/main" id="{00000000-0008-0000-1200-0000E7000000}"/>
            </a:ext>
          </a:extLst>
        </xdr:cNvPr>
        <xdr:cNvGrpSpPr/>
      </xdr:nvGrpSpPr>
      <xdr:grpSpPr>
        <a:xfrm>
          <a:off x="3762377" y="12268200"/>
          <a:ext cx="4048124" cy="752476"/>
          <a:chOff x="3867152" y="8315325"/>
          <a:chExt cx="4048124" cy="752476"/>
        </a:xfrm>
      </xdr:grpSpPr>
      <xdr:pic>
        <xdr:nvPicPr>
          <xdr:cNvPr id="232" name="Рисунок 231">
            <a:extLst>
              <a:ext uri="{FF2B5EF4-FFF2-40B4-BE49-F238E27FC236}">
                <a16:creationId xmlns="" xmlns:a16="http://schemas.microsoft.com/office/drawing/2014/main" id="{00000000-0008-0000-1200-0000E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33" name="Рисунок 232">
            <a:extLst>
              <a:ext uri="{FF2B5EF4-FFF2-40B4-BE49-F238E27FC236}">
                <a16:creationId xmlns="" xmlns:a16="http://schemas.microsoft.com/office/drawing/2014/main" id="{00000000-0008-0000-1200-0000E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34" name="Рисунок 233">
            <a:extLst>
              <a:ext uri="{FF2B5EF4-FFF2-40B4-BE49-F238E27FC236}">
                <a16:creationId xmlns="" xmlns:a16="http://schemas.microsoft.com/office/drawing/2014/main" id="{00000000-0008-0000-1200-0000E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35" name="Рисунок 234">
            <a:extLst>
              <a:ext uri="{FF2B5EF4-FFF2-40B4-BE49-F238E27FC236}">
                <a16:creationId xmlns="" xmlns:a16="http://schemas.microsoft.com/office/drawing/2014/main" id="{00000000-0008-0000-1200-0000E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37" name="Рисунок 236">
            <a:extLst>
              <a:ext uri="{FF2B5EF4-FFF2-40B4-BE49-F238E27FC236}">
                <a16:creationId xmlns="" xmlns:a16="http://schemas.microsoft.com/office/drawing/2014/main" id="{00000000-0008-0000-1200-0000E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743702" y="8456582"/>
            <a:ext cx="619124" cy="563594"/>
          </a:xfrm>
          <a:prstGeom prst="rect">
            <a:avLst/>
          </a:prstGeom>
        </xdr:spPr>
      </xdr:pic>
      <xdr:pic>
        <xdr:nvPicPr>
          <xdr:cNvPr id="238" name="Рисунок 237">
            <a:extLst>
              <a:ext uri="{FF2B5EF4-FFF2-40B4-BE49-F238E27FC236}">
                <a16:creationId xmlns="" xmlns:a16="http://schemas.microsoft.com/office/drawing/2014/main" id="{00000000-0008-0000-1200-0000E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296152" y="8466107"/>
            <a:ext cx="619124" cy="563594"/>
          </a:xfrm>
          <a:prstGeom prst="rect">
            <a:avLst/>
          </a:prstGeom>
        </xdr:spPr>
      </xdr:pic>
      <xdr:pic>
        <xdr:nvPicPr>
          <xdr:cNvPr id="239" name="Рисунок 238">
            <a:extLst>
              <a:ext uri="{FF2B5EF4-FFF2-40B4-BE49-F238E27FC236}">
                <a16:creationId xmlns="" xmlns:a16="http://schemas.microsoft.com/office/drawing/2014/main" id="{00000000-0008-0000-1200-0000E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91252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180977</xdr:colOff>
      <xdr:row>68</xdr:row>
      <xdr:rowOff>188882</xdr:rowOff>
    </xdr:from>
    <xdr:to>
      <xdr:col>11</xdr:col>
      <xdr:colOff>1</xdr:colOff>
      <xdr:row>72</xdr:row>
      <xdr:rowOff>1</xdr:rowOff>
    </xdr:to>
    <xdr:grpSp>
      <xdr:nvGrpSpPr>
        <xdr:cNvPr id="241" name="Группа 240">
          <a:extLst>
            <a:ext uri="{FF2B5EF4-FFF2-40B4-BE49-F238E27FC236}">
              <a16:creationId xmlns="" xmlns:a16="http://schemas.microsoft.com/office/drawing/2014/main" id="{00000000-0008-0000-1200-0000F1000000}"/>
            </a:ext>
          </a:extLst>
        </xdr:cNvPr>
        <xdr:cNvGrpSpPr/>
      </xdr:nvGrpSpPr>
      <xdr:grpSpPr>
        <a:xfrm>
          <a:off x="3838577" y="13142882"/>
          <a:ext cx="2867024" cy="573119"/>
          <a:chOff x="3867152" y="8456582"/>
          <a:chExt cx="2867024" cy="573119"/>
        </a:xfrm>
      </xdr:grpSpPr>
      <xdr:pic>
        <xdr:nvPicPr>
          <xdr:cNvPr id="242" name="Рисунок 241">
            <a:extLst>
              <a:ext uri="{FF2B5EF4-FFF2-40B4-BE49-F238E27FC236}">
                <a16:creationId xmlns="" xmlns:a16="http://schemas.microsoft.com/office/drawing/2014/main" id="{00000000-0008-0000-1200-0000F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45" name="Рисунок 244">
            <a:extLst>
              <a:ext uri="{FF2B5EF4-FFF2-40B4-BE49-F238E27FC236}">
                <a16:creationId xmlns="" xmlns:a16="http://schemas.microsoft.com/office/drawing/2014/main" id="{00000000-0008-0000-1200-0000F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19602" y="8456582"/>
            <a:ext cx="619124" cy="563594"/>
          </a:xfrm>
          <a:prstGeom prst="rect">
            <a:avLst/>
          </a:prstGeom>
        </xdr:spPr>
      </xdr:pic>
      <xdr:pic>
        <xdr:nvPicPr>
          <xdr:cNvPr id="246" name="Рисунок 245">
            <a:extLst>
              <a:ext uri="{FF2B5EF4-FFF2-40B4-BE49-F238E27FC236}">
                <a16:creationId xmlns="" xmlns:a16="http://schemas.microsoft.com/office/drawing/2014/main" id="{00000000-0008-0000-1200-0000F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5562602" y="8456582"/>
            <a:ext cx="619124" cy="563594"/>
          </a:xfrm>
          <a:prstGeom prst="rect">
            <a:avLst/>
          </a:prstGeom>
        </xdr:spPr>
      </xdr:pic>
      <xdr:pic>
        <xdr:nvPicPr>
          <xdr:cNvPr id="247" name="Рисунок 246">
            <a:extLst>
              <a:ext uri="{FF2B5EF4-FFF2-40B4-BE49-F238E27FC236}">
                <a16:creationId xmlns="" xmlns:a16="http://schemas.microsoft.com/office/drawing/2014/main" id="{00000000-0008-0000-1200-0000F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115052" y="8466107"/>
            <a:ext cx="619124" cy="563594"/>
          </a:xfrm>
          <a:prstGeom prst="rect">
            <a:avLst/>
          </a:prstGeom>
        </xdr:spPr>
      </xdr:pic>
      <xdr:pic>
        <xdr:nvPicPr>
          <xdr:cNvPr id="248" name="Рисунок 247">
            <a:extLst>
              <a:ext uri="{FF2B5EF4-FFF2-40B4-BE49-F238E27FC236}">
                <a16:creationId xmlns="" xmlns:a16="http://schemas.microsoft.com/office/drawing/2014/main" id="{00000000-0008-0000-1200-0000F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0152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133350</xdr:colOff>
      <xdr:row>72</xdr:row>
      <xdr:rowOff>114300</xdr:rowOff>
    </xdr:from>
    <xdr:to>
      <xdr:col>11</xdr:col>
      <xdr:colOff>590549</xdr:colOff>
      <xdr:row>76</xdr:row>
      <xdr:rowOff>104776</xdr:rowOff>
    </xdr:to>
    <xdr:grpSp>
      <xdr:nvGrpSpPr>
        <xdr:cNvPr id="249" name="Группа 248">
          <a:extLst>
            <a:ext uri="{FF2B5EF4-FFF2-40B4-BE49-F238E27FC236}">
              <a16:creationId xmlns="" xmlns:a16="http://schemas.microsoft.com/office/drawing/2014/main" id="{00000000-0008-0000-1200-0000F9000000}"/>
            </a:ext>
          </a:extLst>
        </xdr:cNvPr>
        <xdr:cNvGrpSpPr/>
      </xdr:nvGrpSpPr>
      <xdr:grpSpPr>
        <a:xfrm>
          <a:off x="3790950" y="13830300"/>
          <a:ext cx="3505199" cy="752476"/>
          <a:chOff x="3867152" y="8315325"/>
          <a:chExt cx="3505199" cy="752476"/>
        </a:xfrm>
      </xdr:grpSpPr>
      <xdr:pic>
        <xdr:nvPicPr>
          <xdr:cNvPr id="250" name="Рисунок 249">
            <a:extLst>
              <a:ext uri="{FF2B5EF4-FFF2-40B4-BE49-F238E27FC236}">
                <a16:creationId xmlns="" xmlns:a16="http://schemas.microsoft.com/office/drawing/2014/main" id="{00000000-0008-0000-1200-0000F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867152" y="8466107"/>
            <a:ext cx="619124" cy="563594"/>
          </a:xfrm>
          <a:prstGeom prst="rect">
            <a:avLst/>
          </a:prstGeom>
        </xdr:spPr>
      </xdr:pic>
      <xdr:pic>
        <xdr:nvPicPr>
          <xdr:cNvPr id="251" name="Рисунок 250">
            <a:extLst>
              <a:ext uri="{FF2B5EF4-FFF2-40B4-BE49-F238E27FC236}">
                <a16:creationId xmlns="" xmlns:a16="http://schemas.microsoft.com/office/drawing/2014/main" id="{00000000-0008-0000-1200-0000F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53" name="Рисунок 252">
            <a:extLst>
              <a:ext uri="{FF2B5EF4-FFF2-40B4-BE49-F238E27FC236}">
                <a16:creationId xmlns="" xmlns:a16="http://schemas.microsoft.com/office/drawing/2014/main" id="{00000000-0008-0000-1200-0000F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38727" y="8456582"/>
            <a:ext cx="619124" cy="563594"/>
          </a:xfrm>
          <a:prstGeom prst="rect">
            <a:avLst/>
          </a:prstGeom>
        </xdr:spPr>
      </xdr:pic>
      <xdr:pic>
        <xdr:nvPicPr>
          <xdr:cNvPr id="255" name="Рисунок 254">
            <a:extLst>
              <a:ext uri="{FF2B5EF4-FFF2-40B4-BE49-F238E27FC236}">
                <a16:creationId xmlns="" xmlns:a16="http://schemas.microsoft.com/office/drawing/2014/main" id="{00000000-0008-0000-1200-0000F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181727" y="8456582"/>
            <a:ext cx="619124" cy="563594"/>
          </a:xfrm>
          <a:prstGeom prst="rect">
            <a:avLst/>
          </a:prstGeom>
        </xdr:spPr>
      </xdr:pic>
      <xdr:pic>
        <xdr:nvPicPr>
          <xdr:cNvPr id="256" name="Рисунок 255">
            <a:extLst>
              <a:ext uri="{FF2B5EF4-FFF2-40B4-BE49-F238E27FC236}">
                <a16:creationId xmlns="" xmlns:a16="http://schemas.microsoft.com/office/drawing/2014/main" id="{00000000-0008-0000-1200-00000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753227" y="8447057"/>
            <a:ext cx="619124" cy="563594"/>
          </a:xfrm>
          <a:prstGeom prst="rect">
            <a:avLst/>
          </a:prstGeom>
        </xdr:spPr>
      </xdr:pic>
      <xdr:pic>
        <xdr:nvPicPr>
          <xdr:cNvPr id="257" name="Рисунок 256">
            <a:extLst>
              <a:ext uri="{FF2B5EF4-FFF2-40B4-BE49-F238E27FC236}">
                <a16:creationId xmlns="" xmlns:a16="http://schemas.microsoft.com/office/drawing/2014/main" id="{00000000-0008-0000-1200-00000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29277" y="8458200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104777</xdr:colOff>
      <xdr:row>78</xdr:row>
      <xdr:rowOff>66675</xdr:rowOff>
    </xdr:from>
    <xdr:to>
      <xdr:col>13</xdr:col>
      <xdr:colOff>438151</xdr:colOff>
      <xdr:row>82</xdr:row>
      <xdr:rowOff>57151</xdr:rowOff>
    </xdr:to>
    <xdr:grpSp>
      <xdr:nvGrpSpPr>
        <xdr:cNvPr id="266" name="Группа 265">
          <a:extLst>
            <a:ext uri="{FF2B5EF4-FFF2-40B4-BE49-F238E27FC236}">
              <a16:creationId xmlns="" xmlns:a16="http://schemas.microsoft.com/office/drawing/2014/main" id="{00000000-0008-0000-1200-00000A010000}"/>
            </a:ext>
          </a:extLst>
        </xdr:cNvPr>
        <xdr:cNvGrpSpPr/>
      </xdr:nvGrpSpPr>
      <xdr:grpSpPr>
        <a:xfrm>
          <a:off x="3762377" y="14925675"/>
          <a:ext cx="4600574" cy="752476"/>
          <a:chOff x="3867152" y="8315325"/>
          <a:chExt cx="4600574" cy="752476"/>
        </a:xfrm>
      </xdr:grpSpPr>
      <xdr:pic>
        <xdr:nvPicPr>
          <xdr:cNvPr id="267" name="Рисунок 266">
            <a:extLst>
              <a:ext uri="{FF2B5EF4-FFF2-40B4-BE49-F238E27FC236}">
                <a16:creationId xmlns="" xmlns:a16="http://schemas.microsoft.com/office/drawing/2014/main" id="{00000000-0008-0000-1200-00000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867152" y="8456582"/>
            <a:ext cx="619124" cy="563594"/>
          </a:xfrm>
          <a:prstGeom prst="rect">
            <a:avLst/>
          </a:prstGeom>
        </xdr:spPr>
      </xdr:pic>
      <xdr:pic>
        <xdr:nvPicPr>
          <xdr:cNvPr id="268" name="Рисунок 267">
            <a:extLst>
              <a:ext uri="{FF2B5EF4-FFF2-40B4-BE49-F238E27FC236}">
                <a16:creationId xmlns="" xmlns:a16="http://schemas.microsoft.com/office/drawing/2014/main" id="{00000000-0008-0000-1200-00000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69" name="Рисунок 268">
            <a:extLst>
              <a:ext uri="{FF2B5EF4-FFF2-40B4-BE49-F238E27FC236}">
                <a16:creationId xmlns="" xmlns:a16="http://schemas.microsoft.com/office/drawing/2014/main" id="{00000000-0008-0000-1200-00000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70" name="Рисунок 269">
            <a:extLst>
              <a:ext uri="{FF2B5EF4-FFF2-40B4-BE49-F238E27FC236}">
                <a16:creationId xmlns="" xmlns:a16="http://schemas.microsoft.com/office/drawing/2014/main" id="{00000000-0008-0000-1200-00000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71" name="Рисунок 270">
            <a:extLst>
              <a:ext uri="{FF2B5EF4-FFF2-40B4-BE49-F238E27FC236}">
                <a16:creationId xmlns="" xmlns:a16="http://schemas.microsoft.com/office/drawing/2014/main" id="{00000000-0008-0000-1200-00000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66107"/>
            <a:ext cx="619124" cy="563594"/>
          </a:xfrm>
          <a:prstGeom prst="rect">
            <a:avLst/>
          </a:prstGeom>
        </xdr:spPr>
      </xdr:pic>
      <xdr:pic>
        <xdr:nvPicPr>
          <xdr:cNvPr id="272" name="Рисунок 271">
            <a:extLst>
              <a:ext uri="{FF2B5EF4-FFF2-40B4-BE49-F238E27FC236}">
                <a16:creationId xmlns="" xmlns:a16="http://schemas.microsoft.com/office/drawing/2014/main" id="{00000000-0008-0000-1200-00001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96152" y="8466107"/>
            <a:ext cx="619124" cy="563594"/>
          </a:xfrm>
          <a:prstGeom prst="rect">
            <a:avLst/>
          </a:prstGeom>
        </xdr:spPr>
      </xdr:pic>
      <xdr:pic>
        <xdr:nvPicPr>
          <xdr:cNvPr id="273" name="Рисунок 272">
            <a:extLst>
              <a:ext uri="{FF2B5EF4-FFF2-40B4-BE49-F238E27FC236}">
                <a16:creationId xmlns="" xmlns:a16="http://schemas.microsoft.com/office/drawing/2014/main" id="{00000000-0008-0000-1200-00001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848602" y="8456582"/>
            <a:ext cx="619124" cy="563594"/>
          </a:xfrm>
          <a:prstGeom prst="rect">
            <a:avLst/>
          </a:prstGeom>
        </xdr:spPr>
      </xdr:pic>
      <xdr:pic>
        <xdr:nvPicPr>
          <xdr:cNvPr id="274" name="Рисунок 273">
            <a:extLst>
              <a:ext uri="{FF2B5EF4-FFF2-40B4-BE49-F238E27FC236}">
                <a16:creationId xmlns="" xmlns:a16="http://schemas.microsoft.com/office/drawing/2014/main" id="{00000000-0008-0000-1200-00001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34177" y="84677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104777</xdr:colOff>
      <xdr:row>81</xdr:row>
      <xdr:rowOff>76200</xdr:rowOff>
    </xdr:from>
    <xdr:to>
      <xdr:col>12</xdr:col>
      <xdr:colOff>504826</xdr:colOff>
      <xdr:row>85</xdr:row>
      <xdr:rowOff>66676</xdr:rowOff>
    </xdr:to>
    <xdr:grpSp>
      <xdr:nvGrpSpPr>
        <xdr:cNvPr id="276" name="Группа 275">
          <a:extLst>
            <a:ext uri="{FF2B5EF4-FFF2-40B4-BE49-F238E27FC236}">
              <a16:creationId xmlns="" xmlns:a16="http://schemas.microsoft.com/office/drawing/2014/main" id="{00000000-0008-0000-1200-000014010000}"/>
            </a:ext>
          </a:extLst>
        </xdr:cNvPr>
        <xdr:cNvGrpSpPr/>
      </xdr:nvGrpSpPr>
      <xdr:grpSpPr>
        <a:xfrm>
          <a:off x="3762377" y="15506700"/>
          <a:ext cx="4057649" cy="752476"/>
          <a:chOff x="3867152" y="8315325"/>
          <a:chExt cx="4057649" cy="752476"/>
        </a:xfrm>
      </xdr:grpSpPr>
      <xdr:pic>
        <xdr:nvPicPr>
          <xdr:cNvPr id="277" name="Рисунок 276">
            <a:extLst>
              <a:ext uri="{FF2B5EF4-FFF2-40B4-BE49-F238E27FC236}">
                <a16:creationId xmlns="" xmlns:a16="http://schemas.microsoft.com/office/drawing/2014/main" id="{00000000-0008-0000-1200-00001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867152" y="8456582"/>
            <a:ext cx="619124" cy="563594"/>
          </a:xfrm>
          <a:prstGeom prst="rect">
            <a:avLst/>
          </a:prstGeom>
        </xdr:spPr>
      </xdr:pic>
      <xdr:pic>
        <xdr:nvPicPr>
          <xdr:cNvPr id="278" name="Рисунок 277">
            <a:extLst>
              <a:ext uri="{FF2B5EF4-FFF2-40B4-BE49-F238E27FC236}">
                <a16:creationId xmlns="" xmlns:a16="http://schemas.microsoft.com/office/drawing/2014/main" id="{00000000-0008-0000-1200-00001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48177" y="8315325"/>
            <a:ext cx="619124" cy="752476"/>
          </a:xfrm>
          <a:prstGeom prst="rect">
            <a:avLst/>
          </a:prstGeom>
        </xdr:spPr>
      </xdr:pic>
      <xdr:pic>
        <xdr:nvPicPr>
          <xdr:cNvPr id="279" name="Рисунок 278">
            <a:extLst>
              <a:ext uri="{FF2B5EF4-FFF2-40B4-BE49-F238E27FC236}">
                <a16:creationId xmlns="" xmlns:a16="http://schemas.microsoft.com/office/drawing/2014/main" id="{00000000-0008-0000-1200-00001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19677" y="8456582"/>
            <a:ext cx="619124" cy="563594"/>
          </a:xfrm>
          <a:prstGeom prst="rect">
            <a:avLst/>
          </a:prstGeom>
        </xdr:spPr>
      </xdr:pic>
      <xdr:pic>
        <xdr:nvPicPr>
          <xdr:cNvPr id="280" name="Рисунок 279">
            <a:extLst>
              <a:ext uri="{FF2B5EF4-FFF2-40B4-BE49-F238E27FC236}">
                <a16:creationId xmlns="" xmlns:a16="http://schemas.microsoft.com/office/drawing/2014/main" id="{00000000-0008-0000-1200-00001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600702" y="8456582"/>
            <a:ext cx="619124" cy="563594"/>
          </a:xfrm>
          <a:prstGeom prst="rect">
            <a:avLst/>
          </a:prstGeom>
        </xdr:spPr>
      </xdr:pic>
      <xdr:pic>
        <xdr:nvPicPr>
          <xdr:cNvPr id="281" name="Рисунок 280">
            <a:extLst>
              <a:ext uri="{FF2B5EF4-FFF2-40B4-BE49-F238E27FC236}">
                <a16:creationId xmlns="" xmlns:a16="http://schemas.microsoft.com/office/drawing/2014/main" id="{00000000-0008-0000-1200-00001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81727" y="8466107"/>
            <a:ext cx="619124" cy="563594"/>
          </a:xfrm>
          <a:prstGeom prst="rect">
            <a:avLst/>
          </a:prstGeom>
        </xdr:spPr>
      </xdr:pic>
      <xdr:pic>
        <xdr:nvPicPr>
          <xdr:cNvPr id="282" name="Рисунок 281">
            <a:extLst>
              <a:ext uri="{FF2B5EF4-FFF2-40B4-BE49-F238E27FC236}">
                <a16:creationId xmlns="" xmlns:a16="http://schemas.microsoft.com/office/drawing/2014/main" id="{00000000-0008-0000-1200-00001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72277" y="8466107"/>
            <a:ext cx="619124" cy="563594"/>
          </a:xfrm>
          <a:prstGeom prst="rect">
            <a:avLst/>
          </a:prstGeom>
        </xdr:spPr>
      </xdr:pic>
      <xdr:pic>
        <xdr:nvPicPr>
          <xdr:cNvPr id="283" name="Рисунок 282">
            <a:extLst>
              <a:ext uri="{FF2B5EF4-FFF2-40B4-BE49-F238E27FC236}">
                <a16:creationId xmlns="" xmlns:a16="http://schemas.microsoft.com/office/drawing/2014/main" id="{00000000-0008-0000-1200-00001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305677" y="845658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95252</xdr:colOff>
      <xdr:row>85</xdr:row>
      <xdr:rowOff>171449</xdr:rowOff>
    </xdr:from>
    <xdr:to>
      <xdr:col>13</xdr:col>
      <xdr:colOff>476251</xdr:colOff>
      <xdr:row>89</xdr:row>
      <xdr:rowOff>38100</xdr:rowOff>
    </xdr:to>
    <xdr:grpSp>
      <xdr:nvGrpSpPr>
        <xdr:cNvPr id="5" name="Группа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3752852" y="16363949"/>
          <a:ext cx="4648199" cy="628651"/>
          <a:chOff x="3752852" y="16363949"/>
          <a:chExt cx="4648199" cy="628651"/>
        </a:xfrm>
      </xdr:grpSpPr>
      <xdr:pic>
        <xdr:nvPicPr>
          <xdr:cNvPr id="286" name="Рисунок 285">
            <a:extLst>
              <a:ext uri="{FF2B5EF4-FFF2-40B4-BE49-F238E27FC236}">
                <a16:creationId xmlns="" xmlns:a16="http://schemas.microsoft.com/office/drawing/2014/main" id="{00000000-0008-0000-1200-00001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52852" y="16381382"/>
            <a:ext cx="619124" cy="563594"/>
          </a:xfrm>
          <a:prstGeom prst="rect">
            <a:avLst/>
          </a:prstGeom>
        </xdr:spPr>
      </xdr:pic>
      <xdr:pic>
        <xdr:nvPicPr>
          <xdr:cNvPr id="287" name="Рисунок 286">
            <a:extLst>
              <a:ext uri="{FF2B5EF4-FFF2-40B4-BE49-F238E27FC236}">
                <a16:creationId xmlns="" xmlns:a16="http://schemas.microsoft.com/office/drawing/2014/main" id="{00000000-0008-0000-1200-00001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33877" y="16363949"/>
            <a:ext cx="619124" cy="628651"/>
          </a:xfrm>
          <a:prstGeom prst="rect">
            <a:avLst/>
          </a:prstGeom>
        </xdr:spPr>
      </xdr:pic>
      <xdr:pic>
        <xdr:nvPicPr>
          <xdr:cNvPr id="288" name="Рисунок 287">
            <a:extLst>
              <a:ext uri="{FF2B5EF4-FFF2-40B4-BE49-F238E27FC236}">
                <a16:creationId xmlns="" xmlns:a16="http://schemas.microsoft.com/office/drawing/2014/main" id="{00000000-0008-0000-1200-00002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505"/>
          <a:stretch/>
        </xdr:blipFill>
        <xdr:spPr>
          <a:xfrm>
            <a:off x="4905377" y="16381382"/>
            <a:ext cx="619124" cy="563594"/>
          </a:xfrm>
          <a:prstGeom prst="rect">
            <a:avLst/>
          </a:prstGeom>
        </xdr:spPr>
      </xdr:pic>
      <xdr:pic>
        <xdr:nvPicPr>
          <xdr:cNvPr id="289" name="Рисунок 288">
            <a:extLst>
              <a:ext uri="{FF2B5EF4-FFF2-40B4-BE49-F238E27FC236}">
                <a16:creationId xmlns="" xmlns:a16="http://schemas.microsoft.com/office/drawing/2014/main" id="{00000000-0008-0000-1200-00002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38927" y="16381382"/>
            <a:ext cx="619124" cy="563594"/>
          </a:xfrm>
          <a:prstGeom prst="rect">
            <a:avLst/>
          </a:prstGeom>
        </xdr:spPr>
      </xdr:pic>
      <xdr:pic>
        <xdr:nvPicPr>
          <xdr:cNvPr id="290" name="Рисунок 289">
            <a:extLst>
              <a:ext uri="{FF2B5EF4-FFF2-40B4-BE49-F238E27FC236}">
                <a16:creationId xmlns="" xmlns:a16="http://schemas.microsoft.com/office/drawing/2014/main" id="{00000000-0008-0000-1200-00002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19952" y="16390907"/>
            <a:ext cx="619124" cy="563594"/>
          </a:xfrm>
          <a:prstGeom prst="rect">
            <a:avLst/>
          </a:prstGeom>
        </xdr:spPr>
      </xdr:pic>
      <xdr:pic>
        <xdr:nvPicPr>
          <xdr:cNvPr id="292" name="Рисунок 291">
            <a:extLst>
              <a:ext uri="{FF2B5EF4-FFF2-40B4-BE49-F238E27FC236}">
                <a16:creationId xmlns="" xmlns:a16="http://schemas.microsoft.com/office/drawing/2014/main" id="{00000000-0008-0000-1200-00002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81927" y="16381382"/>
            <a:ext cx="619124" cy="563594"/>
          </a:xfrm>
          <a:prstGeom prst="rect">
            <a:avLst/>
          </a:prstGeom>
        </xdr:spPr>
      </xdr:pic>
      <xdr:pic>
        <xdr:nvPicPr>
          <xdr:cNvPr id="293" name="Рисунок 292">
            <a:extLst>
              <a:ext uri="{FF2B5EF4-FFF2-40B4-BE49-F238E27FC236}">
                <a16:creationId xmlns="" xmlns:a16="http://schemas.microsoft.com/office/drawing/2014/main" id="{00000000-0008-0000-1200-00002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76877" y="16381382"/>
            <a:ext cx="619124" cy="563594"/>
          </a:xfrm>
          <a:prstGeom prst="rect">
            <a:avLst/>
          </a:prstGeom>
        </xdr:spPr>
      </xdr:pic>
      <xdr:pic>
        <xdr:nvPicPr>
          <xdr:cNvPr id="294" name="Рисунок 293">
            <a:extLst>
              <a:ext uri="{FF2B5EF4-FFF2-40B4-BE49-F238E27FC236}">
                <a16:creationId xmlns="" xmlns:a16="http://schemas.microsoft.com/office/drawing/2014/main" id="{00000000-0008-0000-1200-00002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48377" y="16392525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66677</xdr:colOff>
      <xdr:row>89</xdr:row>
      <xdr:rowOff>57150</xdr:rowOff>
    </xdr:from>
    <xdr:to>
      <xdr:col>13</xdr:col>
      <xdr:colOff>428626</xdr:colOff>
      <xdr:row>93</xdr:row>
      <xdr:rowOff>47626</xdr:rowOff>
    </xdr:to>
    <xdr:grpSp>
      <xdr:nvGrpSpPr>
        <xdr:cNvPr id="6" name="Группа 5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GrpSpPr/>
      </xdr:nvGrpSpPr>
      <xdr:grpSpPr>
        <a:xfrm>
          <a:off x="3724277" y="17011650"/>
          <a:ext cx="4629149" cy="752476"/>
          <a:chOff x="3724277" y="17011650"/>
          <a:chExt cx="4629149" cy="752476"/>
        </a:xfrm>
      </xdr:grpSpPr>
      <xdr:pic>
        <xdr:nvPicPr>
          <xdr:cNvPr id="296" name="Рисунок 295">
            <a:extLst>
              <a:ext uri="{FF2B5EF4-FFF2-40B4-BE49-F238E27FC236}">
                <a16:creationId xmlns="" xmlns:a16="http://schemas.microsoft.com/office/drawing/2014/main" id="{00000000-0008-0000-1200-00002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24277" y="17152907"/>
            <a:ext cx="619124" cy="563594"/>
          </a:xfrm>
          <a:prstGeom prst="rect">
            <a:avLst/>
          </a:prstGeom>
        </xdr:spPr>
      </xdr:pic>
      <xdr:pic>
        <xdr:nvPicPr>
          <xdr:cNvPr id="297" name="Рисунок 296">
            <a:extLst>
              <a:ext uri="{FF2B5EF4-FFF2-40B4-BE49-F238E27FC236}">
                <a16:creationId xmlns="" xmlns:a16="http://schemas.microsoft.com/office/drawing/2014/main" id="{00000000-0008-0000-1200-00002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05302" y="17011650"/>
            <a:ext cx="619124" cy="752476"/>
          </a:xfrm>
          <a:prstGeom prst="rect">
            <a:avLst/>
          </a:prstGeom>
        </xdr:spPr>
      </xdr:pic>
      <xdr:pic>
        <xdr:nvPicPr>
          <xdr:cNvPr id="298" name="Рисунок 297">
            <a:extLst>
              <a:ext uri="{FF2B5EF4-FFF2-40B4-BE49-F238E27FC236}">
                <a16:creationId xmlns="" xmlns:a16="http://schemas.microsoft.com/office/drawing/2014/main" id="{00000000-0008-0000-1200-00002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76802" y="17152907"/>
            <a:ext cx="619124" cy="563594"/>
          </a:xfrm>
          <a:prstGeom prst="rect">
            <a:avLst/>
          </a:prstGeom>
        </xdr:spPr>
      </xdr:pic>
      <xdr:pic>
        <xdr:nvPicPr>
          <xdr:cNvPr id="299" name="Рисунок 298">
            <a:extLst>
              <a:ext uri="{FF2B5EF4-FFF2-40B4-BE49-F238E27FC236}">
                <a16:creationId xmlns="" xmlns:a16="http://schemas.microsoft.com/office/drawing/2014/main" id="{00000000-0008-0000-1200-00002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57827" y="17152907"/>
            <a:ext cx="619124" cy="563594"/>
          </a:xfrm>
          <a:prstGeom prst="rect">
            <a:avLst/>
          </a:prstGeom>
        </xdr:spPr>
      </xdr:pic>
      <xdr:pic>
        <xdr:nvPicPr>
          <xdr:cNvPr id="300" name="Рисунок 299">
            <a:extLst>
              <a:ext uri="{FF2B5EF4-FFF2-40B4-BE49-F238E27FC236}">
                <a16:creationId xmlns="" xmlns:a16="http://schemas.microsoft.com/office/drawing/2014/main" id="{00000000-0008-0000-1200-00002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57902" y="17162432"/>
            <a:ext cx="619124" cy="563594"/>
          </a:xfrm>
          <a:prstGeom prst="rect">
            <a:avLst/>
          </a:prstGeom>
        </xdr:spPr>
      </xdr:pic>
      <xdr:pic>
        <xdr:nvPicPr>
          <xdr:cNvPr id="302" name="Рисунок 301">
            <a:extLst>
              <a:ext uri="{FF2B5EF4-FFF2-40B4-BE49-F238E27FC236}">
                <a16:creationId xmlns="" xmlns:a16="http://schemas.microsoft.com/office/drawing/2014/main" id="{00000000-0008-0000-1200-00002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7734302" y="17171957"/>
            <a:ext cx="619124" cy="563594"/>
          </a:xfrm>
          <a:prstGeom prst="rect">
            <a:avLst/>
          </a:prstGeom>
        </xdr:spPr>
      </xdr:pic>
      <xdr:pic>
        <xdr:nvPicPr>
          <xdr:cNvPr id="303" name="Рисунок 302">
            <a:extLst>
              <a:ext uri="{FF2B5EF4-FFF2-40B4-BE49-F238E27FC236}">
                <a16:creationId xmlns="" xmlns:a16="http://schemas.microsoft.com/office/drawing/2014/main" id="{00000000-0008-0000-1200-00002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181852" y="17173574"/>
            <a:ext cx="619124" cy="563594"/>
          </a:xfrm>
          <a:prstGeom prst="rect">
            <a:avLst/>
          </a:prstGeom>
        </xdr:spPr>
      </xdr:pic>
      <xdr:pic>
        <xdr:nvPicPr>
          <xdr:cNvPr id="304" name="Рисунок 303">
            <a:extLst>
              <a:ext uri="{FF2B5EF4-FFF2-40B4-BE49-F238E27FC236}">
                <a16:creationId xmlns="" xmlns:a16="http://schemas.microsoft.com/office/drawing/2014/main" id="{00000000-0008-0000-1200-00003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600827" y="17173574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57152</xdr:colOff>
      <xdr:row>93</xdr:row>
      <xdr:rowOff>169832</xdr:rowOff>
    </xdr:from>
    <xdr:to>
      <xdr:col>11</xdr:col>
      <xdr:colOff>466726</xdr:colOff>
      <xdr:row>97</xdr:row>
      <xdr:rowOff>28575</xdr:rowOff>
    </xdr:to>
    <xdr:grpSp>
      <xdr:nvGrpSpPr>
        <xdr:cNvPr id="7" name="Группа 6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3714752" y="17886332"/>
          <a:ext cx="3457574" cy="620743"/>
          <a:chOff x="3714752" y="17914907"/>
          <a:chExt cx="3457574" cy="620743"/>
        </a:xfrm>
      </xdr:grpSpPr>
      <xdr:pic>
        <xdr:nvPicPr>
          <xdr:cNvPr id="306" name="Рисунок 305">
            <a:extLst>
              <a:ext uri="{FF2B5EF4-FFF2-40B4-BE49-F238E27FC236}">
                <a16:creationId xmlns="" xmlns:a16="http://schemas.microsoft.com/office/drawing/2014/main" id="{00000000-0008-0000-1200-00003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3179"/>
          <a:stretch/>
        </xdr:blipFill>
        <xdr:spPr>
          <a:xfrm>
            <a:off x="3714752" y="17914907"/>
            <a:ext cx="619124" cy="563594"/>
          </a:xfrm>
          <a:prstGeom prst="rect">
            <a:avLst/>
          </a:prstGeom>
        </xdr:spPr>
      </xdr:pic>
      <xdr:pic>
        <xdr:nvPicPr>
          <xdr:cNvPr id="307" name="Рисунок 306">
            <a:extLst>
              <a:ext uri="{FF2B5EF4-FFF2-40B4-BE49-F238E27FC236}">
                <a16:creationId xmlns="" xmlns:a16="http://schemas.microsoft.com/office/drawing/2014/main" id="{00000000-0008-0000-1200-00003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95777" y="17926049"/>
            <a:ext cx="619124" cy="609601"/>
          </a:xfrm>
          <a:prstGeom prst="rect">
            <a:avLst/>
          </a:prstGeom>
        </xdr:spPr>
      </xdr:pic>
      <xdr:pic>
        <xdr:nvPicPr>
          <xdr:cNvPr id="309" name="Рисунок 308">
            <a:extLst>
              <a:ext uri="{FF2B5EF4-FFF2-40B4-BE49-F238E27FC236}">
                <a16:creationId xmlns="" xmlns:a16="http://schemas.microsoft.com/office/drawing/2014/main" id="{00000000-0008-0000-1200-00003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2" y="17933957"/>
            <a:ext cx="619124" cy="563594"/>
          </a:xfrm>
          <a:prstGeom prst="rect">
            <a:avLst/>
          </a:prstGeom>
        </xdr:spPr>
      </xdr:pic>
      <xdr:pic>
        <xdr:nvPicPr>
          <xdr:cNvPr id="311" name="Рисунок 310">
            <a:extLst>
              <a:ext uri="{FF2B5EF4-FFF2-40B4-BE49-F238E27FC236}">
                <a16:creationId xmlns="" xmlns:a16="http://schemas.microsoft.com/office/drawing/2014/main" id="{00000000-0008-0000-1200-00003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6553202" y="17933957"/>
            <a:ext cx="619124" cy="563594"/>
          </a:xfrm>
          <a:prstGeom prst="rect">
            <a:avLst/>
          </a:prstGeom>
        </xdr:spPr>
      </xdr:pic>
      <xdr:pic>
        <xdr:nvPicPr>
          <xdr:cNvPr id="312" name="Рисунок 311">
            <a:extLst>
              <a:ext uri="{FF2B5EF4-FFF2-40B4-BE49-F238E27FC236}">
                <a16:creationId xmlns="" xmlns:a16="http://schemas.microsoft.com/office/drawing/2014/main" id="{00000000-0008-0000-1200-00003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2" y="17935574"/>
            <a:ext cx="619124" cy="563594"/>
          </a:xfrm>
          <a:prstGeom prst="rect">
            <a:avLst/>
          </a:prstGeom>
        </xdr:spPr>
      </xdr:pic>
      <xdr:pic>
        <xdr:nvPicPr>
          <xdr:cNvPr id="313" name="Рисунок 312">
            <a:extLst>
              <a:ext uri="{FF2B5EF4-FFF2-40B4-BE49-F238E27FC236}">
                <a16:creationId xmlns="" xmlns:a16="http://schemas.microsoft.com/office/drawing/2014/main" id="{00000000-0008-0000-1200-00003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19727" y="17935574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57152</xdr:colOff>
      <xdr:row>97</xdr:row>
      <xdr:rowOff>17432</xdr:rowOff>
    </xdr:from>
    <xdr:to>
      <xdr:col>10</xdr:col>
      <xdr:colOff>514351</xdr:colOff>
      <xdr:row>100</xdr:row>
      <xdr:rowOff>20668</xdr:rowOff>
    </xdr:to>
    <xdr:grpSp>
      <xdr:nvGrpSpPr>
        <xdr:cNvPr id="9" name="Группа 8">
          <a:extLst>
            <a:ext uri="{FF2B5EF4-FFF2-40B4-BE49-F238E27FC236}">
              <a16:creationId xmlns="" xmlns:a16="http://schemas.microsoft.com/office/drawing/2014/main" id="{00000000-0008-0000-1200-000009000000}"/>
            </a:ext>
          </a:extLst>
        </xdr:cNvPr>
        <xdr:cNvGrpSpPr/>
      </xdr:nvGrpSpPr>
      <xdr:grpSpPr>
        <a:xfrm>
          <a:off x="3714752" y="18495932"/>
          <a:ext cx="2895599" cy="574736"/>
          <a:chOff x="3714752" y="18495932"/>
          <a:chExt cx="2895599" cy="574736"/>
        </a:xfrm>
      </xdr:grpSpPr>
      <xdr:pic>
        <xdr:nvPicPr>
          <xdr:cNvPr id="315" name="Рисунок 314">
            <a:extLst>
              <a:ext uri="{FF2B5EF4-FFF2-40B4-BE49-F238E27FC236}">
                <a16:creationId xmlns="" xmlns:a16="http://schemas.microsoft.com/office/drawing/2014/main" id="{00000000-0008-0000-1200-00003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2" y="18505457"/>
            <a:ext cx="619124" cy="563594"/>
          </a:xfrm>
          <a:prstGeom prst="rect">
            <a:avLst/>
          </a:prstGeom>
        </xdr:spPr>
      </xdr:pic>
      <xdr:pic>
        <xdr:nvPicPr>
          <xdr:cNvPr id="317" name="Рисунок 316">
            <a:extLst>
              <a:ext uri="{FF2B5EF4-FFF2-40B4-BE49-F238E27FC236}">
                <a16:creationId xmlns="" xmlns:a16="http://schemas.microsoft.com/office/drawing/2014/main" id="{00000000-0008-0000-1200-00003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4857752" y="18505457"/>
            <a:ext cx="619124" cy="563594"/>
          </a:xfrm>
          <a:prstGeom prst="rect">
            <a:avLst/>
          </a:prstGeom>
        </xdr:spPr>
      </xdr:pic>
      <xdr:pic>
        <xdr:nvPicPr>
          <xdr:cNvPr id="318" name="Рисунок 317">
            <a:extLst>
              <a:ext uri="{FF2B5EF4-FFF2-40B4-BE49-F238E27FC236}">
                <a16:creationId xmlns="" xmlns:a16="http://schemas.microsoft.com/office/drawing/2014/main" id="{00000000-0008-0000-1200-00003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5991227" y="18495932"/>
            <a:ext cx="619124" cy="563594"/>
          </a:xfrm>
          <a:prstGeom prst="rect">
            <a:avLst/>
          </a:prstGeom>
        </xdr:spPr>
      </xdr:pic>
      <xdr:pic>
        <xdr:nvPicPr>
          <xdr:cNvPr id="319" name="Рисунок 318">
            <a:extLst>
              <a:ext uri="{FF2B5EF4-FFF2-40B4-BE49-F238E27FC236}">
                <a16:creationId xmlns="" xmlns:a16="http://schemas.microsoft.com/office/drawing/2014/main" id="{00000000-0008-0000-1200-00003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29252" y="18507074"/>
            <a:ext cx="619124" cy="563594"/>
          </a:xfrm>
          <a:prstGeom prst="rect">
            <a:avLst/>
          </a:prstGeom>
        </xdr:spPr>
      </xdr:pic>
      <xdr:pic>
        <xdr:nvPicPr>
          <xdr:cNvPr id="320" name="Рисунок 319">
            <a:extLst>
              <a:ext uri="{FF2B5EF4-FFF2-40B4-BE49-F238E27FC236}">
                <a16:creationId xmlns="" xmlns:a16="http://schemas.microsoft.com/office/drawing/2014/main" id="{00000000-0008-0000-1200-00004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57677" y="18497549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38102</xdr:colOff>
      <xdr:row>100</xdr:row>
      <xdr:rowOff>152399</xdr:rowOff>
    </xdr:from>
    <xdr:to>
      <xdr:col>11</xdr:col>
      <xdr:colOff>447676</xdr:colOff>
      <xdr:row>104</xdr:row>
      <xdr:rowOff>0</xdr:rowOff>
    </xdr:to>
    <xdr:grpSp>
      <xdr:nvGrpSpPr>
        <xdr:cNvPr id="327" name="Группа 326">
          <a:extLst>
            <a:ext uri="{FF2B5EF4-FFF2-40B4-BE49-F238E27FC236}">
              <a16:creationId xmlns="" xmlns:a16="http://schemas.microsoft.com/office/drawing/2014/main" id="{00000000-0008-0000-1200-000047010000}"/>
            </a:ext>
          </a:extLst>
        </xdr:cNvPr>
        <xdr:cNvGrpSpPr/>
      </xdr:nvGrpSpPr>
      <xdr:grpSpPr>
        <a:xfrm>
          <a:off x="3695702" y="19202399"/>
          <a:ext cx="3457574" cy="609601"/>
          <a:chOff x="3714752" y="17926049"/>
          <a:chExt cx="3457574" cy="609601"/>
        </a:xfrm>
      </xdr:grpSpPr>
      <xdr:pic>
        <xdr:nvPicPr>
          <xdr:cNvPr id="328" name="Рисунок 327">
            <a:extLst>
              <a:ext uri="{FF2B5EF4-FFF2-40B4-BE49-F238E27FC236}">
                <a16:creationId xmlns="" xmlns:a16="http://schemas.microsoft.com/office/drawing/2014/main" id="{00000000-0008-0000-1200-00004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2" y="17943482"/>
            <a:ext cx="619124" cy="563594"/>
          </a:xfrm>
          <a:prstGeom prst="rect">
            <a:avLst/>
          </a:prstGeom>
        </xdr:spPr>
      </xdr:pic>
      <xdr:pic>
        <xdr:nvPicPr>
          <xdr:cNvPr id="329" name="Рисунок 328">
            <a:extLst>
              <a:ext uri="{FF2B5EF4-FFF2-40B4-BE49-F238E27FC236}">
                <a16:creationId xmlns="" xmlns:a16="http://schemas.microsoft.com/office/drawing/2014/main" id="{00000000-0008-0000-1200-00004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95777" y="17926049"/>
            <a:ext cx="619124" cy="609601"/>
          </a:xfrm>
          <a:prstGeom prst="rect">
            <a:avLst/>
          </a:prstGeom>
        </xdr:spPr>
      </xdr:pic>
      <xdr:pic>
        <xdr:nvPicPr>
          <xdr:cNvPr id="330" name="Рисунок 329">
            <a:extLst>
              <a:ext uri="{FF2B5EF4-FFF2-40B4-BE49-F238E27FC236}">
                <a16:creationId xmlns="" xmlns:a16="http://schemas.microsoft.com/office/drawing/2014/main" id="{00000000-0008-0000-1200-00004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57752" y="17933957"/>
            <a:ext cx="619124" cy="563594"/>
          </a:xfrm>
          <a:prstGeom prst="rect">
            <a:avLst/>
          </a:prstGeom>
        </xdr:spPr>
      </xdr:pic>
      <xdr:pic>
        <xdr:nvPicPr>
          <xdr:cNvPr id="331" name="Рисунок 330">
            <a:extLst>
              <a:ext uri="{FF2B5EF4-FFF2-40B4-BE49-F238E27FC236}">
                <a16:creationId xmlns="" xmlns:a16="http://schemas.microsoft.com/office/drawing/2014/main" id="{00000000-0008-0000-1200-00004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28"/>
          <a:stretch/>
        </xdr:blipFill>
        <xdr:spPr>
          <a:xfrm>
            <a:off x="6553202" y="17933957"/>
            <a:ext cx="619124" cy="563594"/>
          </a:xfrm>
          <a:prstGeom prst="rect">
            <a:avLst/>
          </a:prstGeom>
        </xdr:spPr>
      </xdr:pic>
      <xdr:pic>
        <xdr:nvPicPr>
          <xdr:cNvPr id="332" name="Рисунок 331">
            <a:extLst>
              <a:ext uri="{FF2B5EF4-FFF2-40B4-BE49-F238E27FC236}">
                <a16:creationId xmlns="" xmlns:a16="http://schemas.microsoft.com/office/drawing/2014/main" id="{00000000-0008-0000-1200-00004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2" y="17935574"/>
            <a:ext cx="619124" cy="563594"/>
          </a:xfrm>
          <a:prstGeom prst="rect">
            <a:avLst/>
          </a:prstGeom>
        </xdr:spPr>
      </xdr:pic>
      <xdr:pic>
        <xdr:nvPicPr>
          <xdr:cNvPr id="333" name="Рисунок 332">
            <a:extLst>
              <a:ext uri="{FF2B5EF4-FFF2-40B4-BE49-F238E27FC236}">
                <a16:creationId xmlns="" xmlns:a16="http://schemas.microsoft.com/office/drawing/2014/main" id="{00000000-0008-0000-1200-00004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19727" y="17935574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19052</xdr:colOff>
      <xdr:row>104</xdr:row>
      <xdr:rowOff>9524</xdr:rowOff>
    </xdr:from>
    <xdr:to>
      <xdr:col>10</xdr:col>
      <xdr:colOff>466726</xdr:colOff>
      <xdr:row>107</xdr:row>
      <xdr:rowOff>19051</xdr:rowOff>
    </xdr:to>
    <xdr:grpSp>
      <xdr:nvGrpSpPr>
        <xdr:cNvPr id="12" name="Группа 11">
          <a:extLst>
            <a:ext uri="{FF2B5EF4-FFF2-40B4-BE49-F238E27FC236}">
              <a16:creationId xmlns="" xmlns:a16="http://schemas.microsoft.com/office/drawing/2014/main" id="{00000000-0008-0000-1200-00000C000000}"/>
            </a:ext>
          </a:extLst>
        </xdr:cNvPr>
        <xdr:cNvGrpSpPr/>
      </xdr:nvGrpSpPr>
      <xdr:grpSpPr>
        <a:xfrm>
          <a:off x="3676652" y="19821524"/>
          <a:ext cx="2886074" cy="581027"/>
          <a:chOff x="3676652" y="19821524"/>
          <a:chExt cx="2886074" cy="581027"/>
        </a:xfrm>
      </xdr:grpSpPr>
      <xdr:pic>
        <xdr:nvPicPr>
          <xdr:cNvPr id="335" name="Рисунок 334">
            <a:extLst>
              <a:ext uri="{FF2B5EF4-FFF2-40B4-BE49-F238E27FC236}">
                <a16:creationId xmlns="" xmlns:a16="http://schemas.microsoft.com/office/drawing/2014/main" id="{00000000-0008-0000-1200-00004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676652" y="19838957"/>
            <a:ext cx="619124" cy="563594"/>
          </a:xfrm>
          <a:prstGeom prst="rect">
            <a:avLst/>
          </a:prstGeom>
        </xdr:spPr>
      </xdr:pic>
      <xdr:pic>
        <xdr:nvPicPr>
          <xdr:cNvPr id="338" name="Рисунок 337">
            <a:extLst>
              <a:ext uri="{FF2B5EF4-FFF2-40B4-BE49-F238E27FC236}">
                <a16:creationId xmlns="" xmlns:a16="http://schemas.microsoft.com/office/drawing/2014/main" id="{00000000-0008-0000-1200-00005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5943602" y="19829432"/>
            <a:ext cx="619124" cy="563594"/>
          </a:xfrm>
          <a:prstGeom prst="rect">
            <a:avLst/>
          </a:prstGeom>
        </xdr:spPr>
      </xdr:pic>
      <xdr:pic>
        <xdr:nvPicPr>
          <xdr:cNvPr id="339" name="Рисунок 338">
            <a:extLst>
              <a:ext uri="{FF2B5EF4-FFF2-40B4-BE49-F238E27FC236}">
                <a16:creationId xmlns="" xmlns:a16="http://schemas.microsoft.com/office/drawing/2014/main" id="{00000000-0008-0000-1200-00005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91152" y="19831049"/>
            <a:ext cx="619124" cy="563594"/>
          </a:xfrm>
          <a:prstGeom prst="rect">
            <a:avLst/>
          </a:prstGeom>
        </xdr:spPr>
      </xdr:pic>
      <xdr:pic>
        <xdr:nvPicPr>
          <xdr:cNvPr id="340" name="Рисунок 339">
            <a:extLst>
              <a:ext uri="{FF2B5EF4-FFF2-40B4-BE49-F238E27FC236}">
                <a16:creationId xmlns="" xmlns:a16="http://schemas.microsoft.com/office/drawing/2014/main" id="{00000000-0008-0000-1200-00005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810127" y="19831049"/>
            <a:ext cx="619124" cy="563594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="" xmlns:a16="http://schemas.microsoft.com/office/drawing/2014/main" id="{00000000-0008-0000-12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76725" y="19821524"/>
            <a:ext cx="571500" cy="558801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514350</xdr:colOff>
      <xdr:row>107</xdr:row>
      <xdr:rowOff>104775</xdr:rowOff>
    </xdr:from>
    <xdr:to>
      <xdr:col>12</xdr:col>
      <xdr:colOff>285749</xdr:colOff>
      <xdr:row>111</xdr:row>
      <xdr:rowOff>95251</xdr:rowOff>
    </xdr:to>
    <xdr:grpSp>
      <xdr:nvGrpSpPr>
        <xdr:cNvPr id="13" name="Группа 12"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GrpSpPr/>
      </xdr:nvGrpSpPr>
      <xdr:grpSpPr>
        <a:xfrm>
          <a:off x="3562350" y="20488275"/>
          <a:ext cx="4038599" cy="752476"/>
          <a:chOff x="3562350" y="20488275"/>
          <a:chExt cx="4038599" cy="752476"/>
        </a:xfrm>
      </xdr:grpSpPr>
      <xdr:pic>
        <xdr:nvPicPr>
          <xdr:cNvPr id="342" name="Рисунок 341">
            <a:extLst>
              <a:ext uri="{FF2B5EF4-FFF2-40B4-BE49-F238E27FC236}">
                <a16:creationId xmlns="" xmlns:a16="http://schemas.microsoft.com/office/drawing/2014/main" id="{00000000-0008-0000-1200-00005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343" name="Рисунок 342">
            <a:extLst>
              <a:ext uri="{FF2B5EF4-FFF2-40B4-BE49-F238E27FC236}">
                <a16:creationId xmlns="" xmlns:a16="http://schemas.microsoft.com/office/drawing/2014/main" id="{00000000-0008-0000-1200-00005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345" name="Рисунок 344">
            <a:extLst>
              <a:ext uri="{FF2B5EF4-FFF2-40B4-BE49-F238E27FC236}">
                <a16:creationId xmlns="" xmlns:a16="http://schemas.microsoft.com/office/drawing/2014/main" id="{00000000-0008-0000-1200-00005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346" name="Рисунок 345">
            <a:extLst>
              <a:ext uri="{FF2B5EF4-FFF2-40B4-BE49-F238E27FC236}">
                <a16:creationId xmlns="" xmlns:a16="http://schemas.microsoft.com/office/drawing/2014/main" id="{00000000-0008-0000-1200-00005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347" name="Рисунок 346">
            <a:extLst>
              <a:ext uri="{FF2B5EF4-FFF2-40B4-BE49-F238E27FC236}">
                <a16:creationId xmlns="" xmlns:a16="http://schemas.microsoft.com/office/drawing/2014/main" id="{00000000-0008-0000-1200-00005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981825" y="20639057"/>
            <a:ext cx="619124" cy="563594"/>
          </a:xfrm>
          <a:prstGeom prst="rect">
            <a:avLst/>
          </a:prstGeom>
        </xdr:spPr>
      </xdr:pic>
      <xdr:pic>
        <xdr:nvPicPr>
          <xdr:cNvPr id="348" name="Рисунок 347">
            <a:extLst>
              <a:ext uri="{FF2B5EF4-FFF2-40B4-BE49-F238E27FC236}">
                <a16:creationId xmlns="" xmlns:a16="http://schemas.microsoft.com/office/drawing/2014/main" id="{00000000-0008-0000-1200-00005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349" name="Рисунок 348">
            <a:extLst>
              <a:ext uri="{FF2B5EF4-FFF2-40B4-BE49-F238E27FC236}">
                <a16:creationId xmlns="" xmlns:a16="http://schemas.microsoft.com/office/drawing/2014/main" id="{00000000-0008-0000-1200-00005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533400</xdr:colOff>
      <xdr:row>111</xdr:row>
      <xdr:rowOff>28575</xdr:rowOff>
    </xdr:from>
    <xdr:to>
      <xdr:col>12</xdr:col>
      <xdr:colOff>304799</xdr:colOff>
      <xdr:row>115</xdr:row>
      <xdr:rowOff>19051</xdr:rowOff>
    </xdr:to>
    <xdr:grpSp>
      <xdr:nvGrpSpPr>
        <xdr:cNvPr id="359" name="Группа 358">
          <a:extLst>
            <a:ext uri="{FF2B5EF4-FFF2-40B4-BE49-F238E27FC236}">
              <a16:creationId xmlns="" xmlns:a16="http://schemas.microsoft.com/office/drawing/2014/main" id="{00000000-0008-0000-1200-000067010000}"/>
            </a:ext>
          </a:extLst>
        </xdr:cNvPr>
        <xdr:cNvGrpSpPr/>
      </xdr:nvGrpSpPr>
      <xdr:grpSpPr>
        <a:xfrm>
          <a:off x="3581400" y="21174075"/>
          <a:ext cx="4038599" cy="752476"/>
          <a:chOff x="3562350" y="20488275"/>
          <a:chExt cx="4038599" cy="752476"/>
        </a:xfrm>
      </xdr:grpSpPr>
      <xdr:pic>
        <xdr:nvPicPr>
          <xdr:cNvPr id="360" name="Рисунок 359">
            <a:extLst>
              <a:ext uri="{FF2B5EF4-FFF2-40B4-BE49-F238E27FC236}">
                <a16:creationId xmlns="" xmlns:a16="http://schemas.microsoft.com/office/drawing/2014/main" id="{00000000-0008-0000-1200-00006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361" name="Рисунок 360">
            <a:extLst>
              <a:ext uri="{FF2B5EF4-FFF2-40B4-BE49-F238E27FC236}">
                <a16:creationId xmlns="" xmlns:a16="http://schemas.microsoft.com/office/drawing/2014/main" id="{00000000-0008-0000-1200-00006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362" name="Рисунок 361">
            <a:extLst>
              <a:ext uri="{FF2B5EF4-FFF2-40B4-BE49-F238E27FC236}">
                <a16:creationId xmlns="" xmlns:a16="http://schemas.microsoft.com/office/drawing/2014/main" id="{00000000-0008-0000-1200-00006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363" name="Рисунок 362">
            <a:extLst>
              <a:ext uri="{FF2B5EF4-FFF2-40B4-BE49-F238E27FC236}">
                <a16:creationId xmlns="" xmlns:a16="http://schemas.microsoft.com/office/drawing/2014/main" id="{00000000-0008-0000-1200-00006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364" name="Рисунок 363">
            <a:extLst>
              <a:ext uri="{FF2B5EF4-FFF2-40B4-BE49-F238E27FC236}">
                <a16:creationId xmlns="" xmlns:a16="http://schemas.microsoft.com/office/drawing/2014/main" id="{00000000-0008-0000-1200-00006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6981825" y="20639057"/>
            <a:ext cx="619124" cy="563594"/>
          </a:xfrm>
          <a:prstGeom prst="rect">
            <a:avLst/>
          </a:prstGeom>
        </xdr:spPr>
      </xdr:pic>
      <xdr:pic>
        <xdr:nvPicPr>
          <xdr:cNvPr id="365" name="Рисунок 364">
            <a:extLst>
              <a:ext uri="{FF2B5EF4-FFF2-40B4-BE49-F238E27FC236}">
                <a16:creationId xmlns="" xmlns:a16="http://schemas.microsoft.com/office/drawing/2014/main" id="{00000000-0008-0000-1200-00006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366" name="Рисунок 365">
            <a:extLst>
              <a:ext uri="{FF2B5EF4-FFF2-40B4-BE49-F238E27FC236}">
                <a16:creationId xmlns="" xmlns:a16="http://schemas.microsoft.com/office/drawing/2014/main" id="{00000000-0008-0000-1200-00006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552450</xdr:colOff>
      <xdr:row>115</xdr:row>
      <xdr:rowOff>9525</xdr:rowOff>
    </xdr:from>
    <xdr:to>
      <xdr:col>12</xdr:col>
      <xdr:colOff>323849</xdr:colOff>
      <xdr:row>119</xdr:row>
      <xdr:rowOff>1</xdr:rowOff>
    </xdr:to>
    <xdr:grpSp>
      <xdr:nvGrpSpPr>
        <xdr:cNvPr id="367" name="Группа 366">
          <a:extLst>
            <a:ext uri="{FF2B5EF4-FFF2-40B4-BE49-F238E27FC236}">
              <a16:creationId xmlns="" xmlns:a16="http://schemas.microsoft.com/office/drawing/2014/main" id="{00000000-0008-0000-1200-00006F010000}"/>
            </a:ext>
          </a:extLst>
        </xdr:cNvPr>
        <xdr:cNvGrpSpPr/>
      </xdr:nvGrpSpPr>
      <xdr:grpSpPr>
        <a:xfrm>
          <a:off x="3600450" y="21917025"/>
          <a:ext cx="4038599" cy="752476"/>
          <a:chOff x="3562350" y="20488275"/>
          <a:chExt cx="4038599" cy="752476"/>
        </a:xfrm>
      </xdr:grpSpPr>
      <xdr:pic>
        <xdr:nvPicPr>
          <xdr:cNvPr id="368" name="Рисунок 367">
            <a:extLst>
              <a:ext uri="{FF2B5EF4-FFF2-40B4-BE49-F238E27FC236}">
                <a16:creationId xmlns="" xmlns:a16="http://schemas.microsoft.com/office/drawing/2014/main" id="{00000000-0008-0000-1200-00007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562350" y="20639057"/>
            <a:ext cx="619124" cy="563594"/>
          </a:xfrm>
          <a:prstGeom prst="rect">
            <a:avLst/>
          </a:prstGeom>
        </xdr:spPr>
      </xdr:pic>
      <xdr:pic>
        <xdr:nvPicPr>
          <xdr:cNvPr id="369" name="Рисунок 368">
            <a:extLst>
              <a:ext uri="{FF2B5EF4-FFF2-40B4-BE49-F238E27FC236}">
                <a16:creationId xmlns="" xmlns:a16="http://schemas.microsoft.com/office/drawing/2014/main" id="{00000000-0008-0000-1200-00007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0488275"/>
            <a:ext cx="619124" cy="752476"/>
          </a:xfrm>
          <a:prstGeom prst="rect">
            <a:avLst/>
          </a:prstGeom>
        </xdr:spPr>
      </xdr:pic>
      <xdr:pic>
        <xdr:nvPicPr>
          <xdr:cNvPr id="370" name="Рисунок 369">
            <a:extLst>
              <a:ext uri="{FF2B5EF4-FFF2-40B4-BE49-F238E27FC236}">
                <a16:creationId xmlns="" xmlns:a16="http://schemas.microsoft.com/office/drawing/2014/main" id="{00000000-0008-0000-1200-00007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14875" y="20629532"/>
            <a:ext cx="619124" cy="563594"/>
          </a:xfrm>
          <a:prstGeom prst="rect">
            <a:avLst/>
          </a:prstGeom>
        </xdr:spPr>
      </xdr:pic>
      <xdr:pic>
        <xdr:nvPicPr>
          <xdr:cNvPr id="371" name="Рисунок 370">
            <a:extLst>
              <a:ext uri="{FF2B5EF4-FFF2-40B4-BE49-F238E27FC236}">
                <a16:creationId xmlns="" xmlns:a16="http://schemas.microsoft.com/office/drawing/2014/main" id="{00000000-0008-0000-1200-00007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29375" y="20629532"/>
            <a:ext cx="619124" cy="563594"/>
          </a:xfrm>
          <a:prstGeom prst="rect">
            <a:avLst/>
          </a:prstGeom>
        </xdr:spPr>
      </xdr:pic>
      <xdr:pic>
        <xdr:nvPicPr>
          <xdr:cNvPr id="372" name="Рисунок 371">
            <a:extLst>
              <a:ext uri="{FF2B5EF4-FFF2-40B4-BE49-F238E27FC236}">
                <a16:creationId xmlns="" xmlns:a16="http://schemas.microsoft.com/office/drawing/2014/main" id="{00000000-0008-0000-1200-00007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1619"/>
          <a:stretch/>
        </xdr:blipFill>
        <xdr:spPr>
          <a:xfrm>
            <a:off x="6981825" y="20629532"/>
            <a:ext cx="619124" cy="563594"/>
          </a:xfrm>
          <a:prstGeom prst="rect">
            <a:avLst/>
          </a:prstGeom>
        </xdr:spPr>
      </xdr:pic>
      <xdr:pic>
        <xdr:nvPicPr>
          <xdr:cNvPr id="373" name="Рисунок 372">
            <a:extLst>
              <a:ext uri="{FF2B5EF4-FFF2-40B4-BE49-F238E27FC236}">
                <a16:creationId xmlns="" xmlns:a16="http://schemas.microsoft.com/office/drawing/2014/main" id="{00000000-0008-0000-1200-00007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0631150"/>
            <a:ext cx="619124" cy="563594"/>
          </a:xfrm>
          <a:prstGeom prst="rect">
            <a:avLst/>
          </a:prstGeom>
        </xdr:spPr>
      </xdr:pic>
      <xdr:pic>
        <xdr:nvPicPr>
          <xdr:cNvPr id="374" name="Рисунок 373">
            <a:extLst>
              <a:ext uri="{FF2B5EF4-FFF2-40B4-BE49-F238E27FC236}">
                <a16:creationId xmlns="" xmlns:a16="http://schemas.microsoft.com/office/drawing/2014/main" id="{00000000-0008-0000-1200-00007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06295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561975</xdr:colOff>
      <xdr:row>120</xdr:row>
      <xdr:rowOff>17432</xdr:rowOff>
    </xdr:from>
    <xdr:to>
      <xdr:col>12</xdr:col>
      <xdr:colOff>333374</xdr:colOff>
      <xdr:row>123</xdr:row>
      <xdr:rowOff>19051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1200-00000E000000}"/>
            </a:ext>
          </a:extLst>
        </xdr:cNvPr>
        <xdr:cNvGrpSpPr/>
      </xdr:nvGrpSpPr>
      <xdr:grpSpPr>
        <a:xfrm>
          <a:off x="3609975" y="22877432"/>
          <a:ext cx="4038599" cy="573119"/>
          <a:chOff x="3609975" y="22877432"/>
          <a:chExt cx="4038599" cy="573119"/>
        </a:xfrm>
      </xdr:grpSpPr>
      <xdr:pic>
        <xdr:nvPicPr>
          <xdr:cNvPr id="384" name="Рисунок 383">
            <a:extLst>
              <a:ext uri="{FF2B5EF4-FFF2-40B4-BE49-F238E27FC236}">
                <a16:creationId xmlns="" xmlns:a16="http://schemas.microsoft.com/office/drawing/2014/main" id="{00000000-0008-0000-1200-00008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08"/>
          <a:stretch/>
        </xdr:blipFill>
        <xdr:spPr>
          <a:xfrm>
            <a:off x="3609975" y="22886957"/>
            <a:ext cx="619124" cy="563594"/>
          </a:xfrm>
          <a:prstGeom prst="rect">
            <a:avLst/>
          </a:prstGeom>
        </xdr:spPr>
      </xdr:pic>
      <xdr:pic>
        <xdr:nvPicPr>
          <xdr:cNvPr id="386" name="Рисунок 385">
            <a:extLst>
              <a:ext uri="{FF2B5EF4-FFF2-40B4-BE49-F238E27FC236}">
                <a16:creationId xmlns="" xmlns:a16="http://schemas.microsoft.com/office/drawing/2014/main" id="{00000000-0008-0000-1200-00008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62500" y="22877432"/>
            <a:ext cx="619124" cy="563594"/>
          </a:xfrm>
          <a:prstGeom prst="rect">
            <a:avLst/>
          </a:prstGeom>
        </xdr:spPr>
      </xdr:pic>
      <xdr:pic>
        <xdr:nvPicPr>
          <xdr:cNvPr id="387" name="Рисунок 386">
            <a:extLst>
              <a:ext uri="{FF2B5EF4-FFF2-40B4-BE49-F238E27FC236}">
                <a16:creationId xmlns="" xmlns:a16="http://schemas.microsoft.com/office/drawing/2014/main" id="{00000000-0008-0000-1200-00008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77000" y="22877432"/>
            <a:ext cx="619124" cy="563594"/>
          </a:xfrm>
          <a:prstGeom prst="rect">
            <a:avLst/>
          </a:prstGeom>
        </xdr:spPr>
      </xdr:pic>
      <xdr:pic>
        <xdr:nvPicPr>
          <xdr:cNvPr id="388" name="Рисунок 387">
            <a:extLst>
              <a:ext uri="{FF2B5EF4-FFF2-40B4-BE49-F238E27FC236}">
                <a16:creationId xmlns="" xmlns:a16="http://schemas.microsoft.com/office/drawing/2014/main" id="{00000000-0008-0000-1200-00008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3236"/>
          <a:stretch/>
        </xdr:blipFill>
        <xdr:spPr>
          <a:xfrm>
            <a:off x="7029450" y="22886957"/>
            <a:ext cx="619124" cy="563594"/>
          </a:xfrm>
          <a:prstGeom prst="rect">
            <a:avLst/>
          </a:prstGeom>
        </xdr:spPr>
      </xdr:pic>
      <xdr:pic>
        <xdr:nvPicPr>
          <xdr:cNvPr id="389" name="Рисунок 388">
            <a:extLst>
              <a:ext uri="{FF2B5EF4-FFF2-40B4-BE49-F238E27FC236}">
                <a16:creationId xmlns="" xmlns:a16="http://schemas.microsoft.com/office/drawing/2014/main" id="{00000000-0008-0000-1200-00008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24550" y="22879050"/>
            <a:ext cx="619124" cy="563594"/>
          </a:xfrm>
          <a:prstGeom prst="rect">
            <a:avLst/>
          </a:prstGeom>
        </xdr:spPr>
      </xdr:pic>
      <xdr:pic>
        <xdr:nvPicPr>
          <xdr:cNvPr id="390" name="Рисунок 389">
            <a:extLst>
              <a:ext uri="{FF2B5EF4-FFF2-40B4-BE49-F238E27FC236}">
                <a16:creationId xmlns="" xmlns:a16="http://schemas.microsoft.com/office/drawing/2014/main" id="{00000000-0008-0000-1200-00008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43525" y="22877432"/>
            <a:ext cx="619124" cy="563594"/>
          </a:xfrm>
          <a:prstGeom prst="rect">
            <a:avLst/>
          </a:prstGeom>
        </xdr:spPr>
      </xdr:pic>
      <xdr:pic>
        <xdr:nvPicPr>
          <xdr:cNvPr id="391" name="Рисунок 390">
            <a:extLst>
              <a:ext uri="{FF2B5EF4-FFF2-40B4-BE49-F238E27FC236}">
                <a16:creationId xmlns="" xmlns:a16="http://schemas.microsoft.com/office/drawing/2014/main" id="{00000000-0008-0000-1200-00008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81475" y="228774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533400</xdr:colOff>
      <xdr:row>123</xdr:row>
      <xdr:rowOff>55532</xdr:rowOff>
    </xdr:from>
    <xdr:to>
      <xdr:col>12</xdr:col>
      <xdr:colOff>304799</xdr:colOff>
      <xdr:row>126</xdr:row>
      <xdr:rowOff>49244</xdr:rowOff>
    </xdr:to>
    <xdr:grpSp>
      <xdr:nvGrpSpPr>
        <xdr:cNvPr id="392" name="Группа 391">
          <a:extLst>
            <a:ext uri="{FF2B5EF4-FFF2-40B4-BE49-F238E27FC236}">
              <a16:creationId xmlns="" xmlns:a16="http://schemas.microsoft.com/office/drawing/2014/main" id="{00000000-0008-0000-1200-000088010000}"/>
            </a:ext>
          </a:extLst>
        </xdr:cNvPr>
        <xdr:cNvGrpSpPr/>
      </xdr:nvGrpSpPr>
      <xdr:grpSpPr>
        <a:xfrm>
          <a:off x="3581400" y="23487032"/>
          <a:ext cx="4038599" cy="565212"/>
          <a:chOff x="3609975" y="22877432"/>
          <a:chExt cx="4038599" cy="565212"/>
        </a:xfrm>
      </xdr:grpSpPr>
      <xdr:pic>
        <xdr:nvPicPr>
          <xdr:cNvPr id="393" name="Рисунок 392">
            <a:extLst>
              <a:ext uri="{FF2B5EF4-FFF2-40B4-BE49-F238E27FC236}">
                <a16:creationId xmlns="" xmlns:a16="http://schemas.microsoft.com/office/drawing/2014/main" id="{00000000-0008-0000-1200-00008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609975" y="22877432"/>
            <a:ext cx="619124" cy="563594"/>
          </a:xfrm>
          <a:prstGeom prst="rect">
            <a:avLst/>
          </a:prstGeom>
        </xdr:spPr>
      </xdr:pic>
      <xdr:pic>
        <xdr:nvPicPr>
          <xdr:cNvPr id="394" name="Рисунок 393">
            <a:extLst>
              <a:ext uri="{FF2B5EF4-FFF2-40B4-BE49-F238E27FC236}">
                <a16:creationId xmlns="" xmlns:a16="http://schemas.microsoft.com/office/drawing/2014/main" id="{00000000-0008-0000-1200-00008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4762500" y="22877432"/>
            <a:ext cx="619124" cy="563594"/>
          </a:xfrm>
          <a:prstGeom prst="rect">
            <a:avLst/>
          </a:prstGeom>
        </xdr:spPr>
      </xdr:pic>
      <xdr:pic>
        <xdr:nvPicPr>
          <xdr:cNvPr id="395" name="Рисунок 394">
            <a:extLst>
              <a:ext uri="{FF2B5EF4-FFF2-40B4-BE49-F238E27FC236}">
                <a16:creationId xmlns="" xmlns:a16="http://schemas.microsoft.com/office/drawing/2014/main" id="{00000000-0008-0000-1200-00008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6477000" y="22877432"/>
            <a:ext cx="619124" cy="563594"/>
          </a:xfrm>
          <a:prstGeom prst="rect">
            <a:avLst/>
          </a:prstGeom>
        </xdr:spPr>
      </xdr:pic>
      <xdr:pic>
        <xdr:nvPicPr>
          <xdr:cNvPr id="396" name="Рисунок 395">
            <a:extLst>
              <a:ext uri="{FF2B5EF4-FFF2-40B4-BE49-F238E27FC236}">
                <a16:creationId xmlns="" xmlns:a16="http://schemas.microsoft.com/office/drawing/2014/main" id="{00000000-0008-0000-1200-00008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53"/>
          <a:stretch/>
        </xdr:blipFill>
        <xdr:spPr>
          <a:xfrm>
            <a:off x="7029450" y="22877432"/>
            <a:ext cx="619124" cy="563594"/>
          </a:xfrm>
          <a:prstGeom prst="rect">
            <a:avLst/>
          </a:prstGeom>
        </xdr:spPr>
      </xdr:pic>
      <xdr:pic>
        <xdr:nvPicPr>
          <xdr:cNvPr id="397" name="Рисунок 396">
            <a:extLst>
              <a:ext uri="{FF2B5EF4-FFF2-40B4-BE49-F238E27FC236}">
                <a16:creationId xmlns="" xmlns:a16="http://schemas.microsoft.com/office/drawing/2014/main" id="{00000000-0008-0000-1200-00008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24550" y="22879050"/>
            <a:ext cx="619124" cy="563594"/>
          </a:xfrm>
          <a:prstGeom prst="rect">
            <a:avLst/>
          </a:prstGeom>
        </xdr:spPr>
      </xdr:pic>
      <xdr:pic>
        <xdr:nvPicPr>
          <xdr:cNvPr id="398" name="Рисунок 397">
            <a:extLst>
              <a:ext uri="{FF2B5EF4-FFF2-40B4-BE49-F238E27FC236}">
                <a16:creationId xmlns="" xmlns:a16="http://schemas.microsoft.com/office/drawing/2014/main" id="{00000000-0008-0000-1200-00008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343525" y="22877432"/>
            <a:ext cx="619124" cy="563594"/>
          </a:xfrm>
          <a:prstGeom prst="rect">
            <a:avLst/>
          </a:prstGeom>
        </xdr:spPr>
      </xdr:pic>
      <xdr:pic>
        <xdr:nvPicPr>
          <xdr:cNvPr id="399" name="Рисунок 398">
            <a:extLst>
              <a:ext uri="{FF2B5EF4-FFF2-40B4-BE49-F238E27FC236}">
                <a16:creationId xmlns="" xmlns:a16="http://schemas.microsoft.com/office/drawing/2014/main" id="{00000000-0008-0000-1200-00008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81475" y="22877432"/>
            <a:ext cx="619124" cy="563594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514350</xdr:colOff>
      <xdr:row>127</xdr:row>
      <xdr:rowOff>17432</xdr:rowOff>
    </xdr:from>
    <xdr:to>
      <xdr:col>15</xdr:col>
      <xdr:colOff>142874</xdr:colOff>
      <xdr:row>130</xdr:row>
      <xdr:rowOff>19051</xdr:rowOff>
    </xdr:to>
    <xdr:grpSp>
      <xdr:nvGrpSpPr>
        <xdr:cNvPr id="15" name="Группа 14">
          <a:extLst>
            <a:ext uri="{FF2B5EF4-FFF2-40B4-BE49-F238E27FC236}">
              <a16:creationId xmlns="" xmlns:a16="http://schemas.microsoft.com/office/drawing/2014/main" id="{00000000-0008-0000-1200-00000F000000}"/>
            </a:ext>
          </a:extLst>
        </xdr:cNvPr>
        <xdr:cNvGrpSpPr/>
      </xdr:nvGrpSpPr>
      <xdr:grpSpPr>
        <a:xfrm>
          <a:off x="3562350" y="24210932"/>
          <a:ext cx="5724524" cy="573119"/>
          <a:chOff x="3562350" y="24210932"/>
          <a:chExt cx="5724524" cy="573119"/>
        </a:xfrm>
      </xdr:grpSpPr>
      <xdr:pic>
        <xdr:nvPicPr>
          <xdr:cNvPr id="401" name="Рисунок 400">
            <a:extLst>
              <a:ext uri="{FF2B5EF4-FFF2-40B4-BE49-F238E27FC236}">
                <a16:creationId xmlns="" xmlns:a16="http://schemas.microsoft.com/office/drawing/2014/main" id="{00000000-0008-0000-1200-00009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562350" y="24220457"/>
            <a:ext cx="619124" cy="563594"/>
          </a:xfrm>
          <a:prstGeom prst="rect">
            <a:avLst/>
          </a:prstGeom>
        </xdr:spPr>
      </xdr:pic>
      <xdr:pic>
        <xdr:nvPicPr>
          <xdr:cNvPr id="402" name="Рисунок 401">
            <a:extLst>
              <a:ext uri="{FF2B5EF4-FFF2-40B4-BE49-F238E27FC236}">
                <a16:creationId xmlns="" xmlns:a16="http://schemas.microsoft.com/office/drawing/2014/main" id="{00000000-0008-0000-1200-00009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705350" y="24210932"/>
            <a:ext cx="619124" cy="563594"/>
          </a:xfrm>
          <a:prstGeom prst="rect">
            <a:avLst/>
          </a:prstGeom>
        </xdr:spPr>
      </xdr:pic>
      <xdr:pic>
        <xdr:nvPicPr>
          <xdr:cNvPr id="403" name="Рисунок 402">
            <a:extLst>
              <a:ext uri="{FF2B5EF4-FFF2-40B4-BE49-F238E27FC236}">
                <a16:creationId xmlns="" xmlns:a16="http://schemas.microsoft.com/office/drawing/2014/main" id="{00000000-0008-0000-1200-00009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19850" y="24210932"/>
            <a:ext cx="581025" cy="554068"/>
          </a:xfrm>
          <a:prstGeom prst="rect">
            <a:avLst/>
          </a:prstGeom>
        </xdr:spPr>
      </xdr:pic>
      <xdr:pic>
        <xdr:nvPicPr>
          <xdr:cNvPr id="404" name="Рисунок 403">
            <a:extLst>
              <a:ext uri="{FF2B5EF4-FFF2-40B4-BE49-F238E27FC236}">
                <a16:creationId xmlns="" xmlns:a16="http://schemas.microsoft.com/office/drawing/2014/main" id="{00000000-0008-0000-1200-00009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8667750" y="24210932"/>
            <a:ext cx="619124" cy="563594"/>
          </a:xfrm>
          <a:prstGeom prst="rect">
            <a:avLst/>
          </a:prstGeom>
        </xdr:spPr>
      </xdr:pic>
      <xdr:pic>
        <xdr:nvPicPr>
          <xdr:cNvPr id="405" name="Рисунок 404">
            <a:extLst>
              <a:ext uri="{FF2B5EF4-FFF2-40B4-BE49-F238E27FC236}">
                <a16:creationId xmlns="" xmlns:a16="http://schemas.microsoft.com/office/drawing/2014/main" id="{00000000-0008-0000-1200-00009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76925" y="24212550"/>
            <a:ext cx="619124" cy="563594"/>
          </a:xfrm>
          <a:prstGeom prst="rect">
            <a:avLst/>
          </a:prstGeom>
        </xdr:spPr>
      </xdr:pic>
      <xdr:pic>
        <xdr:nvPicPr>
          <xdr:cNvPr id="406" name="Рисунок 405">
            <a:extLst>
              <a:ext uri="{FF2B5EF4-FFF2-40B4-BE49-F238E27FC236}">
                <a16:creationId xmlns="" xmlns:a16="http://schemas.microsoft.com/office/drawing/2014/main" id="{00000000-0008-0000-1200-00009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76850" y="24210932"/>
            <a:ext cx="619124" cy="563594"/>
          </a:xfrm>
          <a:prstGeom prst="rect">
            <a:avLst/>
          </a:prstGeom>
        </xdr:spPr>
      </xdr:pic>
      <xdr:pic>
        <xdr:nvPicPr>
          <xdr:cNvPr id="407" name="Рисунок 406">
            <a:extLst>
              <a:ext uri="{FF2B5EF4-FFF2-40B4-BE49-F238E27FC236}">
                <a16:creationId xmlns="" xmlns:a16="http://schemas.microsoft.com/office/drawing/2014/main" id="{00000000-0008-0000-1200-00009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33850" y="24220457"/>
            <a:ext cx="619124" cy="563594"/>
          </a:xfrm>
          <a:prstGeom prst="rect">
            <a:avLst/>
          </a:prstGeom>
        </xdr:spPr>
      </xdr:pic>
      <xdr:pic>
        <xdr:nvPicPr>
          <xdr:cNvPr id="408" name="Рисунок 407">
            <a:extLst>
              <a:ext uri="{FF2B5EF4-FFF2-40B4-BE49-F238E27FC236}">
                <a16:creationId xmlns="" xmlns:a16="http://schemas.microsoft.com/office/drawing/2014/main" id="{00000000-0008-0000-1200-00009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91350" y="24220457"/>
            <a:ext cx="581025" cy="554068"/>
          </a:xfrm>
          <a:prstGeom prst="rect">
            <a:avLst/>
          </a:prstGeom>
        </xdr:spPr>
      </xdr:pic>
      <xdr:pic>
        <xdr:nvPicPr>
          <xdr:cNvPr id="409" name="Рисунок 408">
            <a:extLst>
              <a:ext uri="{FF2B5EF4-FFF2-40B4-BE49-F238E27FC236}">
                <a16:creationId xmlns="" xmlns:a16="http://schemas.microsoft.com/office/drawing/2014/main" id="{00000000-0008-0000-1200-00009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107"/>
          <a:stretch/>
        </xdr:blipFill>
        <xdr:spPr>
          <a:xfrm>
            <a:off x="7553325" y="24220457"/>
            <a:ext cx="581025" cy="554068"/>
          </a:xfrm>
          <a:prstGeom prst="rect">
            <a:avLst/>
          </a:prstGeom>
        </xdr:spPr>
      </xdr:pic>
      <xdr:pic>
        <xdr:nvPicPr>
          <xdr:cNvPr id="410" name="Рисунок 409">
            <a:extLst>
              <a:ext uri="{FF2B5EF4-FFF2-40B4-BE49-F238E27FC236}">
                <a16:creationId xmlns="" xmlns:a16="http://schemas.microsoft.com/office/drawing/2014/main" id="{00000000-0008-0000-1200-00009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134350" y="24210932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514350</xdr:colOff>
      <xdr:row>130</xdr:row>
      <xdr:rowOff>26957</xdr:rowOff>
    </xdr:from>
    <xdr:to>
      <xdr:col>11</xdr:col>
      <xdr:colOff>314324</xdr:colOff>
      <xdr:row>133</xdr:row>
      <xdr:rowOff>28576</xdr:rowOff>
    </xdr:to>
    <xdr:grpSp>
      <xdr:nvGrpSpPr>
        <xdr:cNvPr id="16" name="Группа 15">
          <a:extLst>
            <a:ext uri="{FF2B5EF4-FFF2-40B4-BE49-F238E27FC236}">
              <a16:creationId xmlns="" xmlns:a16="http://schemas.microsoft.com/office/drawing/2014/main" id="{00000000-0008-0000-1200-000010000000}"/>
            </a:ext>
          </a:extLst>
        </xdr:cNvPr>
        <xdr:cNvGrpSpPr/>
      </xdr:nvGrpSpPr>
      <xdr:grpSpPr>
        <a:xfrm>
          <a:off x="3562350" y="24791957"/>
          <a:ext cx="3457574" cy="573119"/>
          <a:chOff x="4143375" y="24791957"/>
          <a:chExt cx="3457574" cy="573119"/>
        </a:xfrm>
      </xdr:grpSpPr>
      <xdr:pic>
        <xdr:nvPicPr>
          <xdr:cNvPr id="415" name="Рисунок 414">
            <a:extLst>
              <a:ext uri="{FF2B5EF4-FFF2-40B4-BE49-F238E27FC236}">
                <a16:creationId xmlns="" xmlns:a16="http://schemas.microsoft.com/office/drawing/2014/main" id="{00000000-0008-0000-1200-00009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8396"/>
          <a:stretch/>
        </xdr:blipFill>
        <xdr:spPr>
          <a:xfrm>
            <a:off x="6981825" y="24791957"/>
            <a:ext cx="619124" cy="563594"/>
          </a:xfrm>
          <a:prstGeom prst="rect">
            <a:avLst/>
          </a:prstGeom>
        </xdr:spPr>
      </xdr:pic>
      <xdr:pic>
        <xdr:nvPicPr>
          <xdr:cNvPr id="416" name="Рисунок 415">
            <a:extLst>
              <a:ext uri="{FF2B5EF4-FFF2-40B4-BE49-F238E27FC236}">
                <a16:creationId xmlns="" xmlns:a16="http://schemas.microsoft.com/office/drawing/2014/main" id="{00000000-0008-0000-1200-0000A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295900" y="24793575"/>
            <a:ext cx="619124" cy="563594"/>
          </a:xfrm>
          <a:prstGeom prst="rect">
            <a:avLst/>
          </a:prstGeom>
        </xdr:spPr>
      </xdr:pic>
      <xdr:pic>
        <xdr:nvPicPr>
          <xdr:cNvPr id="417" name="Рисунок 416">
            <a:extLst>
              <a:ext uri="{FF2B5EF4-FFF2-40B4-BE49-F238E27FC236}">
                <a16:creationId xmlns="" xmlns:a16="http://schemas.microsoft.com/office/drawing/2014/main" id="{00000000-0008-0000-1200-0000A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695825" y="24791957"/>
            <a:ext cx="619124" cy="563594"/>
          </a:xfrm>
          <a:prstGeom prst="rect">
            <a:avLst/>
          </a:prstGeom>
        </xdr:spPr>
      </xdr:pic>
      <xdr:pic>
        <xdr:nvPicPr>
          <xdr:cNvPr id="418" name="Рисунок 417">
            <a:extLst>
              <a:ext uri="{FF2B5EF4-FFF2-40B4-BE49-F238E27FC236}">
                <a16:creationId xmlns="" xmlns:a16="http://schemas.microsoft.com/office/drawing/2014/main" id="{00000000-0008-0000-1200-0000A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143375" y="24801482"/>
            <a:ext cx="619124" cy="563594"/>
          </a:xfrm>
          <a:prstGeom prst="rect">
            <a:avLst/>
          </a:prstGeom>
        </xdr:spPr>
      </xdr:pic>
      <xdr:pic>
        <xdr:nvPicPr>
          <xdr:cNvPr id="419" name="Рисунок 418">
            <a:extLst>
              <a:ext uri="{FF2B5EF4-FFF2-40B4-BE49-F238E27FC236}">
                <a16:creationId xmlns="" xmlns:a16="http://schemas.microsoft.com/office/drawing/2014/main" id="{00000000-0008-0000-1200-0000A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867400" y="24801482"/>
            <a:ext cx="581025" cy="554068"/>
          </a:xfrm>
          <a:prstGeom prst="rect">
            <a:avLst/>
          </a:prstGeom>
        </xdr:spPr>
      </xdr:pic>
      <xdr:pic>
        <xdr:nvPicPr>
          <xdr:cNvPr id="420" name="Рисунок 419">
            <a:extLst>
              <a:ext uri="{FF2B5EF4-FFF2-40B4-BE49-F238E27FC236}">
                <a16:creationId xmlns="" xmlns:a16="http://schemas.microsoft.com/office/drawing/2014/main" id="{00000000-0008-0000-1200-0000A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107"/>
          <a:stretch/>
        </xdr:blipFill>
        <xdr:spPr>
          <a:xfrm>
            <a:off x="6429375" y="24801482"/>
            <a:ext cx="581025" cy="55406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504825</xdr:colOff>
      <xdr:row>133</xdr:row>
      <xdr:rowOff>93632</xdr:rowOff>
    </xdr:from>
    <xdr:to>
      <xdr:col>12</xdr:col>
      <xdr:colOff>285749</xdr:colOff>
      <xdr:row>136</xdr:row>
      <xdr:rowOff>104776</xdr:rowOff>
    </xdr:to>
    <xdr:grpSp>
      <xdr:nvGrpSpPr>
        <xdr:cNvPr id="17" name="Группа 16">
          <a:extLst>
            <a:ext uri="{FF2B5EF4-FFF2-40B4-BE49-F238E27FC236}">
              <a16:creationId xmlns="" xmlns:a16="http://schemas.microsoft.com/office/drawing/2014/main" id="{00000000-0008-0000-1200-000011000000}"/>
            </a:ext>
          </a:extLst>
        </xdr:cNvPr>
        <xdr:cNvGrpSpPr/>
      </xdr:nvGrpSpPr>
      <xdr:grpSpPr>
        <a:xfrm>
          <a:off x="3552825" y="25430132"/>
          <a:ext cx="4048124" cy="582644"/>
          <a:chOff x="3048000" y="25573007"/>
          <a:chExt cx="4048124" cy="582644"/>
        </a:xfrm>
      </xdr:grpSpPr>
      <xdr:pic>
        <xdr:nvPicPr>
          <xdr:cNvPr id="423" name="Рисунок 422">
            <a:extLst>
              <a:ext uri="{FF2B5EF4-FFF2-40B4-BE49-F238E27FC236}">
                <a16:creationId xmlns="" xmlns:a16="http://schemas.microsoft.com/office/drawing/2014/main" id="{00000000-0008-0000-1200-0000A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188"/>
          <a:stretch/>
        </xdr:blipFill>
        <xdr:spPr>
          <a:xfrm>
            <a:off x="3629025" y="25592057"/>
            <a:ext cx="619124" cy="563594"/>
          </a:xfrm>
          <a:prstGeom prst="rect">
            <a:avLst/>
          </a:prstGeom>
        </xdr:spPr>
      </xdr:pic>
      <xdr:pic>
        <xdr:nvPicPr>
          <xdr:cNvPr id="424" name="Рисунок 423">
            <a:extLst>
              <a:ext uri="{FF2B5EF4-FFF2-40B4-BE49-F238E27FC236}">
                <a16:creationId xmlns="" xmlns:a16="http://schemas.microsoft.com/office/drawing/2014/main" id="{00000000-0008-0000-1200-0000A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173"/>
          <a:stretch/>
        </xdr:blipFill>
        <xdr:spPr>
          <a:xfrm>
            <a:off x="4181475" y="25582532"/>
            <a:ext cx="619124" cy="563594"/>
          </a:xfrm>
          <a:prstGeom prst="rect">
            <a:avLst/>
          </a:prstGeom>
        </xdr:spPr>
      </xdr:pic>
      <xdr:pic>
        <xdr:nvPicPr>
          <xdr:cNvPr id="425" name="Рисунок 424">
            <a:extLst>
              <a:ext uri="{FF2B5EF4-FFF2-40B4-BE49-F238E27FC236}">
                <a16:creationId xmlns="" xmlns:a16="http://schemas.microsoft.com/office/drawing/2014/main" id="{00000000-0008-0000-1200-0000A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85"/>
          <a:stretch/>
        </xdr:blipFill>
        <xdr:spPr>
          <a:xfrm>
            <a:off x="5915025" y="25592057"/>
            <a:ext cx="581025" cy="554068"/>
          </a:xfrm>
          <a:prstGeom prst="rect">
            <a:avLst/>
          </a:prstGeom>
        </xdr:spPr>
      </xdr:pic>
      <xdr:pic>
        <xdr:nvPicPr>
          <xdr:cNvPr id="426" name="Рисунок 425">
            <a:extLst>
              <a:ext uri="{FF2B5EF4-FFF2-40B4-BE49-F238E27FC236}">
                <a16:creationId xmlns="" xmlns:a16="http://schemas.microsoft.com/office/drawing/2014/main" id="{00000000-0008-0000-1200-0000A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6616"/>
          <a:stretch/>
        </xdr:blipFill>
        <xdr:spPr>
          <a:xfrm>
            <a:off x="6477000" y="25573007"/>
            <a:ext cx="619124" cy="563594"/>
          </a:xfrm>
          <a:prstGeom prst="rect">
            <a:avLst/>
          </a:prstGeom>
        </xdr:spPr>
      </xdr:pic>
      <xdr:pic>
        <xdr:nvPicPr>
          <xdr:cNvPr id="427" name="Рисунок 426">
            <a:extLst>
              <a:ext uri="{FF2B5EF4-FFF2-40B4-BE49-F238E27FC236}">
                <a16:creationId xmlns="" xmlns:a16="http://schemas.microsoft.com/office/drawing/2014/main" id="{00000000-0008-0000-1200-0000A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1882"/>
          <a:stretch/>
        </xdr:blipFill>
        <xdr:spPr>
          <a:xfrm>
            <a:off x="5334000" y="25584150"/>
            <a:ext cx="619124" cy="563594"/>
          </a:xfrm>
          <a:prstGeom prst="rect">
            <a:avLst/>
          </a:prstGeom>
        </xdr:spPr>
      </xdr:pic>
      <xdr:pic>
        <xdr:nvPicPr>
          <xdr:cNvPr id="428" name="Рисунок 427">
            <a:extLst>
              <a:ext uri="{FF2B5EF4-FFF2-40B4-BE49-F238E27FC236}">
                <a16:creationId xmlns="" xmlns:a16="http://schemas.microsoft.com/office/drawing/2014/main" id="{00000000-0008-0000-1200-0000AC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2202"/>
          <a:stretch/>
        </xdr:blipFill>
        <xdr:spPr>
          <a:xfrm>
            <a:off x="4752975" y="25582532"/>
            <a:ext cx="619124" cy="563594"/>
          </a:xfrm>
          <a:prstGeom prst="rect">
            <a:avLst/>
          </a:prstGeom>
        </xdr:spPr>
      </xdr:pic>
      <xdr:pic>
        <xdr:nvPicPr>
          <xdr:cNvPr id="429" name="Рисунок 428">
            <a:extLst>
              <a:ext uri="{FF2B5EF4-FFF2-40B4-BE49-F238E27FC236}">
                <a16:creationId xmlns="" xmlns:a16="http://schemas.microsoft.com/office/drawing/2014/main" id="{00000000-0008-0000-1200-0000A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4823" b="-450"/>
          <a:stretch/>
        </xdr:blipFill>
        <xdr:spPr>
          <a:xfrm>
            <a:off x="3048000" y="25573007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561975</xdr:colOff>
      <xdr:row>2</xdr:row>
      <xdr:rowOff>123824</xdr:rowOff>
    </xdr:from>
    <xdr:to>
      <xdr:col>16</xdr:col>
      <xdr:colOff>495300</xdr:colOff>
      <xdr:row>6</xdr:row>
      <xdr:rowOff>61595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05975" y="504824"/>
          <a:ext cx="542925" cy="699771"/>
        </a:xfrm>
        <a:prstGeom prst="rect">
          <a:avLst/>
        </a:prstGeom>
      </xdr:spPr>
    </xdr:pic>
    <xdr:clientData/>
  </xdr:twoCellAnchor>
  <xdr:twoCellAnchor editAs="oneCell">
    <xdr:from>
      <xdr:col>16</xdr:col>
      <xdr:colOff>485775</xdr:colOff>
      <xdr:row>3</xdr:row>
      <xdr:rowOff>34780</xdr:rowOff>
    </xdr:from>
    <xdr:to>
      <xdr:col>17</xdr:col>
      <xdr:colOff>507882</xdr:colOff>
      <xdr:row>6</xdr:row>
      <xdr:rowOff>47625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9375" y="606280"/>
          <a:ext cx="631707" cy="584345"/>
        </a:xfrm>
        <a:prstGeom prst="rect">
          <a:avLst/>
        </a:prstGeom>
      </xdr:spPr>
    </xdr:pic>
    <xdr:clientData/>
  </xdr:twoCellAnchor>
  <xdr:twoCellAnchor>
    <xdr:from>
      <xdr:col>15</xdr:col>
      <xdr:colOff>409577</xdr:colOff>
      <xdr:row>18</xdr:row>
      <xdr:rowOff>28575</xdr:rowOff>
    </xdr:from>
    <xdr:to>
      <xdr:col>24</xdr:col>
      <xdr:colOff>104776</xdr:colOff>
      <xdr:row>22</xdr:row>
      <xdr:rowOff>9526</xdr:rowOff>
    </xdr:to>
    <xdr:grpSp>
      <xdr:nvGrpSpPr>
        <xdr:cNvPr id="21" name="Группа 20"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GrpSpPr/>
      </xdr:nvGrpSpPr>
      <xdr:grpSpPr>
        <a:xfrm>
          <a:off x="9553577" y="3457575"/>
          <a:ext cx="5181599" cy="742951"/>
          <a:chOff x="9553577" y="3457575"/>
          <a:chExt cx="5181599" cy="742951"/>
        </a:xfrm>
      </xdr:grpSpPr>
      <xdr:pic>
        <xdr:nvPicPr>
          <xdr:cNvPr id="308" name="Рисунок 307">
            <a:extLst>
              <a:ext uri="{FF2B5EF4-FFF2-40B4-BE49-F238E27FC236}">
                <a16:creationId xmlns="" xmlns:a16="http://schemas.microsoft.com/office/drawing/2014/main" id="{00000000-0008-0000-1200-00003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553577" y="3636932"/>
            <a:ext cx="619124" cy="563594"/>
          </a:xfrm>
          <a:prstGeom prst="rect">
            <a:avLst/>
          </a:prstGeom>
        </xdr:spPr>
      </xdr:pic>
      <xdr:pic>
        <xdr:nvPicPr>
          <xdr:cNvPr id="310" name="Рисунок 309">
            <a:extLst>
              <a:ext uri="{FF2B5EF4-FFF2-40B4-BE49-F238E27FC236}">
                <a16:creationId xmlns="" xmlns:a16="http://schemas.microsoft.com/office/drawing/2014/main" id="{00000000-0008-0000-1200-00003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696577" y="3609975"/>
            <a:ext cx="619124" cy="581026"/>
          </a:xfrm>
          <a:prstGeom prst="rect">
            <a:avLst/>
          </a:prstGeom>
        </xdr:spPr>
      </xdr:pic>
      <xdr:pic>
        <xdr:nvPicPr>
          <xdr:cNvPr id="314" name="Рисунок 313">
            <a:extLst>
              <a:ext uri="{FF2B5EF4-FFF2-40B4-BE49-F238E27FC236}">
                <a16:creationId xmlns="" xmlns:a16="http://schemas.microsoft.com/office/drawing/2014/main" id="{00000000-0008-0000-1200-00003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722"/>
          <a:stretch/>
        </xdr:blipFill>
        <xdr:spPr>
          <a:xfrm>
            <a:off x="11268077" y="3627407"/>
            <a:ext cx="619124" cy="563594"/>
          </a:xfrm>
          <a:prstGeom prst="rect">
            <a:avLst/>
          </a:prstGeom>
        </xdr:spPr>
      </xdr:pic>
      <xdr:pic>
        <xdr:nvPicPr>
          <xdr:cNvPr id="322" name="Рисунок 321">
            <a:extLst>
              <a:ext uri="{FF2B5EF4-FFF2-40B4-BE49-F238E27FC236}">
                <a16:creationId xmlns="" xmlns:a16="http://schemas.microsoft.com/office/drawing/2014/main" id="{00000000-0008-0000-1200-00004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3544552" y="3617882"/>
            <a:ext cx="619124" cy="563594"/>
          </a:xfrm>
          <a:prstGeom prst="rect">
            <a:avLst/>
          </a:prstGeom>
        </xdr:spPr>
      </xdr:pic>
      <xdr:pic>
        <xdr:nvPicPr>
          <xdr:cNvPr id="323" name="Рисунок 322">
            <a:extLst>
              <a:ext uri="{FF2B5EF4-FFF2-40B4-BE49-F238E27FC236}">
                <a16:creationId xmlns="" xmlns:a16="http://schemas.microsoft.com/office/drawing/2014/main" id="{00000000-0008-0000-1200-00004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-4904"/>
          <a:stretch/>
        </xdr:blipFill>
        <xdr:spPr>
          <a:xfrm>
            <a:off x="14116052" y="3627407"/>
            <a:ext cx="619124" cy="563594"/>
          </a:xfrm>
          <a:prstGeom prst="rect">
            <a:avLst/>
          </a:prstGeom>
        </xdr:spPr>
      </xdr:pic>
      <xdr:pic>
        <xdr:nvPicPr>
          <xdr:cNvPr id="20" name="Рисунок 19">
            <a:extLst>
              <a:ext uri="{FF2B5EF4-FFF2-40B4-BE49-F238E27FC236}">
                <a16:creationId xmlns="" xmlns:a16="http://schemas.microsoft.com/office/drawing/2014/main" id="{00000000-0008-0000-12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91"/>
          <a:stretch/>
        </xdr:blipFill>
        <xdr:spPr>
          <a:xfrm>
            <a:off x="10144125" y="3457575"/>
            <a:ext cx="622299" cy="714375"/>
          </a:xfrm>
          <a:prstGeom prst="rect">
            <a:avLst/>
          </a:prstGeom>
        </xdr:spPr>
      </xdr:pic>
      <xdr:pic>
        <xdr:nvPicPr>
          <xdr:cNvPr id="325" name="Рисунок 324">
            <a:extLst>
              <a:ext uri="{FF2B5EF4-FFF2-40B4-BE49-F238E27FC236}">
                <a16:creationId xmlns="" xmlns:a16="http://schemas.microsoft.com/office/drawing/2014/main" id="{00000000-0008-0000-1200-000045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027"/>
          <a:stretch/>
        </xdr:blipFill>
        <xdr:spPr>
          <a:xfrm>
            <a:off x="11849102" y="3617882"/>
            <a:ext cx="619124" cy="563594"/>
          </a:xfrm>
          <a:prstGeom prst="rect">
            <a:avLst/>
          </a:prstGeom>
        </xdr:spPr>
      </xdr:pic>
      <xdr:pic>
        <xdr:nvPicPr>
          <xdr:cNvPr id="326" name="Рисунок 325">
            <a:extLst>
              <a:ext uri="{FF2B5EF4-FFF2-40B4-BE49-F238E27FC236}">
                <a16:creationId xmlns="" xmlns:a16="http://schemas.microsoft.com/office/drawing/2014/main" id="{00000000-0008-0000-1200-00004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3820"/>
          <a:stretch/>
        </xdr:blipFill>
        <xdr:spPr>
          <a:xfrm>
            <a:off x="12420602" y="3608357"/>
            <a:ext cx="619124" cy="563594"/>
          </a:xfrm>
          <a:prstGeom prst="rect">
            <a:avLst/>
          </a:prstGeom>
        </xdr:spPr>
      </xdr:pic>
      <xdr:pic>
        <xdr:nvPicPr>
          <xdr:cNvPr id="334" name="Рисунок 333">
            <a:extLst>
              <a:ext uri="{FF2B5EF4-FFF2-40B4-BE49-F238E27FC236}">
                <a16:creationId xmlns="" xmlns:a16="http://schemas.microsoft.com/office/drawing/2014/main" id="{00000000-0008-0000-1200-00004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973052" y="3629026"/>
            <a:ext cx="619124" cy="563594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28575</xdr:colOff>
      <xdr:row>32</xdr:row>
      <xdr:rowOff>19050</xdr:rowOff>
    </xdr:from>
    <xdr:to>
      <xdr:col>20</xdr:col>
      <xdr:colOff>219075</xdr:colOff>
      <xdr:row>34</xdr:row>
      <xdr:rowOff>169469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2975" y="6115050"/>
          <a:ext cx="3848100" cy="5314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39</xdr:row>
      <xdr:rowOff>0</xdr:rowOff>
    </xdr:from>
    <xdr:to>
      <xdr:col>25</xdr:col>
      <xdr:colOff>466354</xdr:colOff>
      <xdr:row>42</xdr:row>
      <xdr:rowOff>187454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2800" y="7429500"/>
          <a:ext cx="4733554" cy="758954"/>
        </a:xfrm>
        <a:prstGeom prst="rect">
          <a:avLst/>
        </a:prstGeom>
      </xdr:spPr>
    </xdr:pic>
    <xdr:clientData/>
  </xdr:twoCellAnchor>
  <xdr:twoCellAnchor editAs="oneCell">
    <xdr:from>
      <xdr:col>6</xdr:col>
      <xdr:colOff>274180</xdr:colOff>
      <xdr:row>0</xdr:row>
      <xdr:rowOff>66674</xdr:rowOff>
    </xdr:from>
    <xdr:to>
      <xdr:col>15</xdr:col>
      <xdr:colOff>514350</xdr:colOff>
      <xdr:row>3</xdr:row>
      <xdr:rowOff>38099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780" y="66674"/>
          <a:ext cx="5726570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hermex.ru/upload/catalog-thermex-2022.pdf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youtube.com/watch?v=30i7pjF7GkU&amp;t=1s" TargetMode="External"/><Relationship Id="rId1" Type="http://schemas.openxmlformats.org/officeDocument/2006/relationships/hyperlink" Target="https://www.youtube.com/watch?v=ZQX3Dp2cc3c&amp;t=19s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3.emf"/><Relationship Id="rId13" Type="http://schemas.openxmlformats.org/officeDocument/2006/relationships/oleObject" Target="../embeddings/oleObject5.bin"/><Relationship Id="rId18" Type="http://schemas.openxmlformats.org/officeDocument/2006/relationships/oleObject" Target="../embeddings/oleObject8.bin"/><Relationship Id="rId3" Type="http://schemas.openxmlformats.org/officeDocument/2006/relationships/drawing" Target="../drawings/drawing5.x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215.emf"/><Relationship Id="rId17" Type="http://schemas.openxmlformats.org/officeDocument/2006/relationships/oleObject" Target="../embeddings/oleObject7.bin"/><Relationship Id="rId2" Type="http://schemas.openxmlformats.org/officeDocument/2006/relationships/printerSettings" Target="../printerSettings/printerSettings5.bin"/><Relationship Id="rId16" Type="http://schemas.openxmlformats.org/officeDocument/2006/relationships/image" Target="../media/image217.emf"/><Relationship Id="rId1" Type="http://schemas.openxmlformats.org/officeDocument/2006/relationships/hyperlink" Target="https://www.youtube.com/watch?v=oU_E_67rI9M" TargetMode="External"/><Relationship Id="rId6" Type="http://schemas.openxmlformats.org/officeDocument/2006/relationships/image" Target="../media/image212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10" Type="http://schemas.openxmlformats.org/officeDocument/2006/relationships/image" Target="../media/image214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216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O347"/>
  <sheetViews>
    <sheetView showGridLines="0" zoomScale="80" zoomScaleNormal="80" workbookViewId="0">
      <selection activeCell="E6" sqref="E6"/>
    </sheetView>
  </sheetViews>
  <sheetFormatPr defaultRowHeight="15" x14ac:dyDescent="0.25"/>
  <cols>
    <col min="1" max="1" width="2.5703125" style="22" customWidth="1"/>
    <col min="2" max="2" width="21.28515625" style="22" customWidth="1"/>
    <col min="3" max="3" width="24.5703125" style="22" customWidth="1"/>
    <col min="4" max="4" width="15.5703125" style="22" customWidth="1"/>
    <col min="5" max="5" width="24.7109375" style="22" customWidth="1"/>
    <col min="6" max="6" width="15.5703125" style="22" customWidth="1"/>
    <col min="7" max="7" width="24.7109375" style="22" customWidth="1"/>
    <col min="8" max="8" width="15.7109375" style="22" customWidth="1"/>
    <col min="9" max="9" width="24.7109375" style="22" customWidth="1"/>
    <col min="10" max="10" width="15.85546875" style="22" customWidth="1"/>
    <col min="11" max="11" width="24.7109375" style="22" customWidth="1"/>
  </cols>
  <sheetData>
    <row r="1" spans="1:11" s="1" customFormat="1" ht="24" customHeight="1" x14ac:dyDescent="0.25">
      <c r="A1" s="25"/>
      <c r="B1" s="663"/>
      <c r="F1" s="94"/>
      <c r="G1" s="107"/>
      <c r="H1" s="107"/>
      <c r="I1" s="107"/>
      <c r="J1" s="107"/>
      <c r="K1" s="107"/>
    </row>
    <row r="2" spans="1:11" ht="20.25" x14ac:dyDescent="0.3">
      <c r="A2" s="34"/>
      <c r="B2" s="663"/>
      <c r="C2" s="115" t="s">
        <v>134</v>
      </c>
      <c r="D2" s="111"/>
      <c r="E2" s="111"/>
      <c r="F2" s="111"/>
      <c r="I2"/>
    </row>
    <row r="3" spans="1:11" ht="24.75" customHeight="1" x14ac:dyDescent="0.5">
      <c r="A3" s="2"/>
      <c r="B3" s="663"/>
      <c r="C3" s="114" t="s">
        <v>135</v>
      </c>
      <c r="D3" s="112"/>
      <c r="E3" s="112"/>
      <c r="F3" s="7"/>
    </row>
    <row r="4" spans="1:11" ht="24.75" customHeight="1" thickBot="1" x14ac:dyDescent="0.55000000000000004">
      <c r="A4" s="2"/>
      <c r="B4" s="317"/>
      <c r="C4" s="324" t="s">
        <v>642</v>
      </c>
      <c r="D4" s="112"/>
      <c r="E4" s="112"/>
      <c r="F4" s="7"/>
    </row>
    <row r="5" spans="1:11" ht="15" customHeight="1" thickBot="1" x14ac:dyDescent="0.3">
      <c r="B5" s="108"/>
      <c r="C5" s="113" t="s">
        <v>570</v>
      </c>
      <c r="D5" s="93"/>
      <c r="E5" s="337">
        <v>45719</v>
      </c>
    </row>
    <row r="6" spans="1:11" s="22" customFormat="1" ht="15" customHeight="1" thickBot="1" x14ac:dyDescent="0.3">
      <c r="B6" s="109"/>
      <c r="C6" s="113" t="s">
        <v>69</v>
      </c>
      <c r="E6" s="120">
        <v>0</v>
      </c>
    </row>
    <row r="7" spans="1:11" s="22" customFormat="1" ht="15" customHeight="1" thickBot="1" x14ac:dyDescent="0.3">
      <c r="B7" s="109"/>
      <c r="C7" s="113"/>
      <c r="E7" s="318"/>
    </row>
    <row r="8" spans="1:11" s="22" customFormat="1" ht="15" customHeight="1" thickBot="1" x14ac:dyDescent="0.3">
      <c r="B8" s="319"/>
      <c r="C8" s="325" t="s">
        <v>538</v>
      </c>
      <c r="D8" s="320"/>
      <c r="E8" s="325" t="s">
        <v>569</v>
      </c>
      <c r="F8" s="320"/>
      <c r="G8" s="325" t="s">
        <v>807</v>
      </c>
      <c r="H8" s="320"/>
      <c r="I8" s="325" t="s">
        <v>655</v>
      </c>
      <c r="K8" s="325" t="s">
        <v>1081</v>
      </c>
    </row>
    <row r="9" spans="1:11" s="22" customFormat="1" ht="15" customHeight="1" x14ac:dyDescent="0.25">
      <c r="B9" s="321" t="s">
        <v>38</v>
      </c>
      <c r="C9" s="322">
        <f>НЭВН!N3</f>
        <v>0</v>
      </c>
      <c r="D9" s="320"/>
      <c r="E9" s="322">
        <f>ГПВН!N3</f>
        <v>0</v>
      </c>
      <c r="F9" s="320"/>
      <c r="G9" s="322" t="e">
        <f>#REF!</f>
        <v>#REF!</v>
      </c>
      <c r="H9" s="320"/>
      <c r="I9" s="322" t="e">
        <f>#REF!</f>
        <v>#REF!</v>
      </c>
      <c r="K9" s="322" t="e">
        <f>#REF!</f>
        <v>#REF!</v>
      </c>
    </row>
    <row r="10" spans="1:11" s="22" customFormat="1" ht="15" customHeight="1" x14ac:dyDescent="0.25">
      <c r="B10" s="321" t="s">
        <v>634</v>
      </c>
      <c r="C10" s="323">
        <f>НЭВН!O3</f>
        <v>0</v>
      </c>
      <c r="D10" s="320"/>
      <c r="E10" s="323">
        <f>ГПВН!O3</f>
        <v>0</v>
      </c>
      <c r="F10" s="320"/>
      <c r="G10" s="323" t="e">
        <f>#REF!</f>
        <v>#REF!</v>
      </c>
      <c r="H10" s="320"/>
      <c r="I10" s="323" t="e">
        <f>#REF!</f>
        <v>#REF!</v>
      </c>
      <c r="K10" s="323" t="e">
        <f>#REF!</f>
        <v>#REF!</v>
      </c>
    </row>
    <row r="11" spans="1:11" s="22" customFormat="1" ht="15" customHeight="1" thickBot="1" x14ac:dyDescent="0.3">
      <c r="B11" s="319"/>
      <c r="C11" s="320"/>
      <c r="D11" s="320"/>
      <c r="E11" s="320"/>
      <c r="F11" s="320"/>
      <c r="G11" s="320"/>
      <c r="H11" s="320"/>
      <c r="I11" s="320"/>
      <c r="K11" s="320"/>
    </row>
    <row r="12" spans="1:11" s="22" customFormat="1" ht="15" customHeight="1" thickBot="1" x14ac:dyDescent="0.3">
      <c r="B12" s="319"/>
      <c r="C12" s="325" t="s">
        <v>635</v>
      </c>
      <c r="D12" s="320"/>
      <c r="E12" s="325" t="s">
        <v>636</v>
      </c>
      <c r="F12" s="320"/>
      <c r="G12" s="325" t="s">
        <v>637</v>
      </c>
      <c r="H12" s="320"/>
      <c r="I12" s="325" t="s">
        <v>806</v>
      </c>
      <c r="K12" s="325" t="s">
        <v>1085</v>
      </c>
    </row>
    <row r="13" spans="1:11" s="22" customFormat="1" ht="15" customHeight="1" x14ac:dyDescent="0.25">
      <c r="B13" s="321" t="s">
        <v>38</v>
      </c>
      <c r="C13" s="322">
        <f>'НЭВН нап.'!N3</f>
        <v>0</v>
      </c>
      <c r="D13" s="320"/>
      <c r="E13" s="322" t="e">
        <f>#REF!</f>
        <v>#REF!</v>
      </c>
      <c r="F13" s="320"/>
      <c r="G13" s="322" t="e">
        <f>#REF!</f>
        <v>#REF!</v>
      </c>
      <c r="H13" s="320"/>
      <c r="I13" s="322" t="e">
        <f>#REF!</f>
        <v>#REF!</v>
      </c>
      <c r="K13" s="322" t="e">
        <f>#REF!</f>
        <v>#REF!</v>
      </c>
    </row>
    <row r="14" spans="1:11" s="22" customFormat="1" ht="15" customHeight="1" x14ac:dyDescent="0.25">
      <c r="B14" s="321" t="s">
        <v>634</v>
      </c>
      <c r="C14" s="323">
        <f>'НЭВН нап.'!O3</f>
        <v>0</v>
      </c>
      <c r="D14" s="320"/>
      <c r="E14" s="323" t="e">
        <f>#REF!</f>
        <v>#REF!</v>
      </c>
      <c r="F14" s="320"/>
      <c r="G14" s="323" t="e">
        <f>#REF!</f>
        <v>#REF!</v>
      </c>
      <c r="H14" s="320"/>
      <c r="I14" s="323" t="e">
        <f>#REF!</f>
        <v>#REF!</v>
      </c>
      <c r="K14" s="323" t="e">
        <f>#REF!</f>
        <v>#REF!</v>
      </c>
    </row>
    <row r="15" spans="1:11" s="22" customFormat="1" ht="15" customHeight="1" thickBot="1" x14ac:dyDescent="0.3">
      <c r="B15" s="319"/>
      <c r="C15" s="320"/>
      <c r="D15" s="320"/>
      <c r="E15" s="320"/>
      <c r="F15" s="320"/>
      <c r="G15" s="320"/>
      <c r="H15" s="320"/>
      <c r="I15" s="320"/>
    </row>
    <row r="16" spans="1:11" s="22" customFormat="1" ht="15" customHeight="1" thickBot="1" x14ac:dyDescent="0.3">
      <c r="B16" s="319"/>
      <c r="C16" s="325" t="s">
        <v>638</v>
      </c>
      <c r="D16" s="320"/>
      <c r="E16" s="325" t="s">
        <v>589</v>
      </c>
      <c r="F16" s="320"/>
      <c r="G16" s="325" t="s">
        <v>565</v>
      </c>
      <c r="H16" s="320"/>
      <c r="I16" s="325" t="s">
        <v>639</v>
      </c>
    </row>
    <row r="17" spans="1:12" s="22" customFormat="1" ht="15" customHeight="1" x14ac:dyDescent="0.25">
      <c r="B17" s="321" t="s">
        <v>38</v>
      </c>
      <c r="C17" s="322">
        <f>КЭВН!N3</f>
        <v>0</v>
      </c>
      <c r="D17" s="320"/>
      <c r="E17" s="322" t="e">
        <f>#REF!</f>
        <v>#REF!</v>
      </c>
      <c r="F17" s="320"/>
      <c r="G17" s="322" t="e">
        <f>#REF!</f>
        <v>#REF!</v>
      </c>
      <c r="H17" s="320"/>
      <c r="I17" s="322" t="e">
        <f>#REF!</f>
        <v>#REF!</v>
      </c>
    </row>
    <row r="18" spans="1:12" s="22" customFormat="1" ht="15" customHeight="1" x14ac:dyDescent="0.25">
      <c r="B18" s="321" t="s">
        <v>634</v>
      </c>
      <c r="C18" s="323">
        <f>КЭВН!O3</f>
        <v>0</v>
      </c>
      <c r="D18" s="320"/>
      <c r="E18" s="323" t="e">
        <f>#REF!</f>
        <v>#REF!</v>
      </c>
      <c r="F18" s="320"/>
      <c r="G18" s="323" t="e">
        <f>#REF!</f>
        <v>#REF!</v>
      </c>
      <c r="H18" s="320"/>
      <c r="I18" s="323" t="e">
        <f>#REF!</f>
        <v>#REF!</v>
      </c>
    </row>
    <row r="19" spans="1:12" s="22" customFormat="1" ht="15" customHeight="1" thickBot="1" x14ac:dyDescent="0.3">
      <c r="B19" s="319"/>
      <c r="C19" s="320"/>
      <c r="D19" s="320"/>
      <c r="E19" s="320"/>
      <c r="F19" s="320"/>
      <c r="G19" s="320"/>
      <c r="H19" s="320"/>
      <c r="I19" s="320"/>
    </row>
    <row r="20" spans="1:12" s="22" customFormat="1" ht="15" customHeight="1" thickBot="1" x14ac:dyDescent="0.3">
      <c r="B20" s="319"/>
      <c r="C20" s="325" t="s">
        <v>640</v>
      </c>
      <c r="D20" s="320"/>
      <c r="E20" s="325" t="s">
        <v>641</v>
      </c>
      <c r="F20" s="320"/>
      <c r="G20" s="325" t="s">
        <v>833</v>
      </c>
      <c r="H20" s="320"/>
      <c r="I20" s="325" t="s">
        <v>1002</v>
      </c>
    </row>
    <row r="21" spans="1:12" s="22" customFormat="1" ht="15" customHeight="1" x14ac:dyDescent="0.25">
      <c r="B21" s="321" t="s">
        <v>38</v>
      </c>
      <c r="C21" s="322">
        <f>ПЭВН!N3</f>
        <v>0</v>
      </c>
      <c r="D21" s="320"/>
      <c r="E21" s="322">
        <f>'Котлы эл.'!N3</f>
        <v>0</v>
      </c>
      <c r="F21" s="320"/>
      <c r="G21" s="322" t="e">
        <f>#REF!</f>
        <v>#REF!</v>
      </c>
      <c r="H21" s="320"/>
      <c r="I21" s="322" t="e">
        <f>#REF!</f>
        <v>#REF!</v>
      </c>
    </row>
    <row r="22" spans="1:12" s="22" customFormat="1" ht="15" customHeight="1" x14ac:dyDescent="0.25">
      <c r="B22" s="321" t="s">
        <v>634</v>
      </c>
      <c r="C22" s="323">
        <f>ПЭВН!O3</f>
        <v>0</v>
      </c>
      <c r="D22" s="320"/>
      <c r="E22" s="323">
        <f>'Котлы эл.'!O3</f>
        <v>0</v>
      </c>
      <c r="F22" s="320"/>
      <c r="G22" s="323" t="e">
        <f>#REF!</f>
        <v>#REF!</v>
      </c>
      <c r="H22" s="320"/>
      <c r="I22" s="323" t="e">
        <f>#REF!</f>
        <v>#REF!</v>
      </c>
    </row>
    <row r="23" spans="1:12" s="22" customFormat="1" ht="15" customHeight="1" thickBot="1" x14ac:dyDescent="0.3">
      <c r="B23" s="109"/>
      <c r="C23" s="113"/>
      <c r="E23" s="318"/>
      <c r="L23" s="453"/>
    </row>
    <row r="24" spans="1:12" s="22" customFormat="1" ht="15" customHeight="1" thickBot="1" x14ac:dyDescent="0.3">
      <c r="B24" s="331"/>
      <c r="C24" s="325" t="s">
        <v>564</v>
      </c>
    </row>
    <row r="25" spans="1:12" s="22" customFormat="1" ht="15" customHeight="1" x14ac:dyDescent="0.25">
      <c r="B25" s="321" t="s">
        <v>38</v>
      </c>
      <c r="C25" s="336" t="e">
        <f>'Печать Заказа'!D1</f>
        <v>#REF!</v>
      </c>
    </row>
    <row r="26" spans="1:12" s="22" customFormat="1" ht="15" customHeight="1" x14ac:dyDescent="0.25">
      <c r="B26" s="321" t="s">
        <v>634</v>
      </c>
      <c r="C26" s="336" t="e">
        <f>'Печать Заказа'!D2</f>
        <v>#REF!</v>
      </c>
    </row>
    <row r="27" spans="1:12" s="22" customFormat="1" ht="15" customHeight="1" x14ac:dyDescent="0.25">
      <c r="B27" s="109"/>
    </row>
    <row r="28" spans="1:12" s="22" customFormat="1" ht="15" customHeight="1" x14ac:dyDescent="0.25">
      <c r="B28" s="109"/>
      <c r="C28" s="113"/>
      <c r="E28" s="318"/>
    </row>
    <row r="29" spans="1:12" ht="15" customHeight="1" x14ac:dyDescent="0.25">
      <c r="A29"/>
      <c r="F29"/>
      <c r="G29"/>
      <c r="H29"/>
      <c r="I29"/>
      <c r="J29"/>
      <c r="K29"/>
    </row>
    <row r="30" spans="1:12" ht="15" customHeight="1" x14ac:dyDescent="0.25">
      <c r="B30" s="110"/>
      <c r="G30" s="110"/>
    </row>
    <row r="31" spans="1:12" ht="15" customHeight="1" x14ac:dyDescent="0.25">
      <c r="B31" s="106" t="s">
        <v>1213</v>
      </c>
      <c r="G31" s="106" t="s">
        <v>1214</v>
      </c>
    </row>
    <row r="32" spans="1:12" ht="15" customHeight="1" x14ac:dyDescent="0.25">
      <c r="B32" s="106" t="s">
        <v>1212</v>
      </c>
      <c r="G32" s="106" t="s">
        <v>1215</v>
      </c>
    </row>
    <row r="33" spans="2:7" ht="15" customHeight="1" x14ac:dyDescent="0.25">
      <c r="B33" s="106" t="s">
        <v>1211</v>
      </c>
      <c r="G33" s="106"/>
    </row>
    <row r="34" spans="2:7" ht="15" customHeight="1" x14ac:dyDescent="0.25">
      <c r="B34" s="106" t="s">
        <v>1210</v>
      </c>
      <c r="G34" s="110"/>
    </row>
    <row r="35" spans="2:7" ht="15" customHeight="1" x14ac:dyDescent="0.25">
      <c r="B35" s="106" t="s">
        <v>1209</v>
      </c>
      <c r="G35" s="110"/>
    </row>
    <row r="36" spans="2:7" ht="15" customHeight="1" x14ac:dyDescent="0.25">
      <c r="B36" s="435" t="s">
        <v>1208</v>
      </c>
      <c r="G36" s="110"/>
    </row>
    <row r="37" spans="2:7" ht="15" customHeight="1" x14ac:dyDescent="0.25">
      <c r="B37" s="376" t="s">
        <v>1183</v>
      </c>
      <c r="G37" s="106"/>
    </row>
    <row r="38" spans="2:7" ht="15" customHeight="1" x14ac:dyDescent="0.25">
      <c r="B38" s="376" t="s">
        <v>1182</v>
      </c>
      <c r="G38" s="106"/>
    </row>
    <row r="39" spans="2:7" ht="15" customHeight="1" x14ac:dyDescent="0.25">
      <c r="B39" s="376" t="s">
        <v>1181</v>
      </c>
      <c r="G39" s="106"/>
    </row>
    <row r="40" spans="2:7" ht="15" customHeight="1" x14ac:dyDescent="0.25">
      <c r="B40" s="376" t="s">
        <v>1180</v>
      </c>
      <c r="G40" s="106"/>
    </row>
    <row r="41" spans="2:7" ht="15" customHeight="1" x14ac:dyDescent="0.25">
      <c r="B41" s="376" t="s">
        <v>1179</v>
      </c>
      <c r="G41" s="106"/>
    </row>
    <row r="42" spans="2:7" ht="15" customHeight="1" x14ac:dyDescent="0.25">
      <c r="B42" s="376" t="s">
        <v>1178</v>
      </c>
      <c r="G42" s="106"/>
    </row>
    <row r="43" spans="2:7" ht="15" customHeight="1" x14ac:dyDescent="0.25">
      <c r="B43" s="376" t="s">
        <v>1163</v>
      </c>
      <c r="G43" s="106"/>
    </row>
    <row r="44" spans="2:7" ht="15" customHeight="1" x14ac:dyDescent="0.25">
      <c r="B44" s="376" t="s">
        <v>1142</v>
      </c>
      <c r="G44" s="106"/>
    </row>
    <row r="45" spans="2:7" ht="15" customHeight="1" x14ac:dyDescent="0.25">
      <c r="B45" s="376" t="s">
        <v>1141</v>
      </c>
      <c r="G45" s="106"/>
    </row>
    <row r="46" spans="2:7" ht="15" customHeight="1" x14ac:dyDescent="0.25">
      <c r="B46" s="376" t="s">
        <v>1135</v>
      </c>
      <c r="G46" s="106"/>
    </row>
    <row r="47" spans="2:7" ht="15" customHeight="1" x14ac:dyDescent="0.25">
      <c r="B47" s="540" t="s">
        <v>1119</v>
      </c>
      <c r="G47" s="106"/>
    </row>
    <row r="48" spans="2:7" ht="15" customHeight="1" x14ac:dyDescent="0.25">
      <c r="B48" s="540" t="s">
        <v>1103</v>
      </c>
    </row>
    <row r="49" spans="2:15" ht="15" customHeight="1" x14ac:dyDescent="0.25">
      <c r="B49" s="540" t="s">
        <v>1102</v>
      </c>
    </row>
    <row r="50" spans="2:15" ht="15" customHeight="1" x14ac:dyDescent="0.25">
      <c r="B50" s="540" t="s">
        <v>1101</v>
      </c>
      <c r="O50" t="s">
        <v>137</v>
      </c>
    </row>
    <row r="51" spans="2:15" ht="15" customHeight="1" x14ac:dyDescent="0.25">
      <c r="B51" s="540" t="s">
        <v>1100</v>
      </c>
    </row>
    <row r="52" spans="2:15" ht="15" customHeight="1" x14ac:dyDescent="0.25">
      <c r="B52" s="540" t="s">
        <v>1099</v>
      </c>
    </row>
    <row r="53" spans="2:15" ht="15" customHeight="1" x14ac:dyDescent="0.25">
      <c r="B53" s="540" t="s">
        <v>1098</v>
      </c>
    </row>
    <row r="54" spans="2:15" ht="15" customHeight="1" x14ac:dyDescent="0.25">
      <c r="B54" s="540" t="s">
        <v>1097</v>
      </c>
    </row>
    <row r="55" spans="2:15" ht="15" customHeight="1" x14ac:dyDescent="0.25">
      <c r="B55" s="540" t="s">
        <v>1096</v>
      </c>
    </row>
    <row r="56" spans="2:15" ht="15" customHeight="1" x14ac:dyDescent="0.25">
      <c r="B56" s="540" t="s">
        <v>1095</v>
      </c>
    </row>
    <row r="57" spans="2:15" ht="15" customHeight="1" x14ac:dyDescent="0.25">
      <c r="B57" s="540" t="s">
        <v>1094</v>
      </c>
    </row>
    <row r="58" spans="2:15" ht="15" customHeight="1" x14ac:dyDescent="0.25">
      <c r="B58" s="376" t="s">
        <v>1086</v>
      </c>
      <c r="G58"/>
    </row>
    <row r="59" spans="2:15" ht="15" customHeight="1" x14ac:dyDescent="0.25">
      <c r="B59" s="376" t="s">
        <v>1082</v>
      </c>
      <c r="G59"/>
    </row>
    <row r="60" spans="2:15" ht="15" customHeight="1" x14ac:dyDescent="0.25">
      <c r="B60" s="376" t="s">
        <v>1083</v>
      </c>
    </row>
    <row r="61" spans="2:15" ht="15" customHeight="1" x14ac:dyDescent="0.25">
      <c r="B61" s="376" t="s">
        <v>1084</v>
      </c>
    </row>
    <row r="62" spans="2:15" ht="15" customHeight="1" x14ac:dyDescent="0.25">
      <c r="B62" s="376" t="s">
        <v>1073</v>
      </c>
      <c r="G62"/>
    </row>
    <row r="63" spans="2:15" ht="15" customHeight="1" x14ac:dyDescent="0.25">
      <c r="B63" s="376" t="s">
        <v>1072</v>
      </c>
    </row>
    <row r="64" spans="2:15" ht="15" customHeight="1" x14ac:dyDescent="0.25">
      <c r="B64" s="376" t="s">
        <v>1071</v>
      </c>
    </row>
    <row r="65" spans="2:2" ht="15" customHeight="1" x14ac:dyDescent="0.25">
      <c r="B65" s="376" t="s">
        <v>1070</v>
      </c>
    </row>
    <row r="66" spans="2:2" ht="15" customHeight="1" x14ac:dyDescent="0.25">
      <c r="B66" s="376" t="s">
        <v>1051</v>
      </c>
    </row>
    <row r="67" spans="2:2" ht="15" customHeight="1" x14ac:dyDescent="0.25">
      <c r="B67" s="376" t="s">
        <v>1046</v>
      </c>
    </row>
    <row r="68" spans="2:2" ht="15" customHeight="1" x14ac:dyDescent="0.25">
      <c r="B68" s="376" t="s">
        <v>1047</v>
      </c>
    </row>
    <row r="69" spans="2:2" ht="15" customHeight="1" x14ac:dyDescent="0.25">
      <c r="B69" s="376" t="s">
        <v>1048</v>
      </c>
    </row>
    <row r="70" spans="2:2" ht="15" customHeight="1" x14ac:dyDescent="0.25">
      <c r="B70" s="376" t="s">
        <v>1049</v>
      </c>
    </row>
    <row r="71" spans="2:2" ht="15" customHeight="1" x14ac:dyDescent="0.25">
      <c r="B71" s="376" t="s">
        <v>1050</v>
      </c>
    </row>
    <row r="72" spans="2:2" ht="15" customHeight="1" x14ac:dyDescent="0.25">
      <c r="B72" s="376" t="s">
        <v>1016</v>
      </c>
    </row>
    <row r="73" spans="2:2" ht="15" customHeight="1" x14ac:dyDescent="0.25">
      <c r="B73" s="376" t="s">
        <v>1003</v>
      </c>
    </row>
    <row r="74" spans="2:2" ht="15" customHeight="1" x14ac:dyDescent="0.25">
      <c r="B74" s="376" t="s">
        <v>1004</v>
      </c>
    </row>
    <row r="75" spans="2:2" ht="15" customHeight="1" x14ac:dyDescent="0.25">
      <c r="B75" s="376" t="s">
        <v>999</v>
      </c>
    </row>
    <row r="76" spans="2:2" ht="15" customHeight="1" x14ac:dyDescent="0.25">
      <c r="B76" s="376" t="s">
        <v>979</v>
      </c>
    </row>
    <row r="77" spans="2:2" ht="15" customHeight="1" x14ac:dyDescent="0.25">
      <c r="B77" s="376" t="s">
        <v>963</v>
      </c>
    </row>
    <row r="78" spans="2:2" ht="15" customHeight="1" x14ac:dyDescent="0.25">
      <c r="B78" s="376" t="s">
        <v>962</v>
      </c>
    </row>
    <row r="79" spans="2:2" ht="15" customHeight="1" x14ac:dyDescent="0.25">
      <c r="B79" s="376" t="s">
        <v>915</v>
      </c>
    </row>
    <row r="80" spans="2:2" ht="15" customHeight="1" x14ac:dyDescent="0.25">
      <c r="B80" s="376" t="s">
        <v>914</v>
      </c>
    </row>
    <row r="81" spans="2:2" ht="15" customHeight="1" x14ac:dyDescent="0.25">
      <c r="B81" s="376" t="s">
        <v>913</v>
      </c>
    </row>
    <row r="82" spans="2:2" ht="15" customHeight="1" x14ac:dyDescent="0.25">
      <c r="B82" s="376"/>
    </row>
    <row r="83" spans="2:2" ht="15" customHeight="1" x14ac:dyDescent="0.25">
      <c r="B83" s="376"/>
    </row>
    <row r="84" spans="2:2" ht="15" customHeight="1" x14ac:dyDescent="0.25">
      <c r="B84" s="376"/>
    </row>
    <row r="85" spans="2:2" ht="15" customHeight="1" x14ac:dyDescent="0.25">
      <c r="B85" s="376"/>
    </row>
    <row r="86" spans="2:2" ht="15" customHeight="1" x14ac:dyDescent="0.25">
      <c r="B86" s="376"/>
    </row>
    <row r="87" spans="2:2" ht="15" customHeight="1" x14ac:dyDescent="0.25">
      <c r="B87" s="376"/>
    </row>
    <row r="88" spans="2:2" ht="15" customHeight="1" x14ac:dyDescent="0.25">
      <c r="B88" s="376"/>
    </row>
    <row r="89" spans="2:2" ht="15" customHeight="1" x14ac:dyDescent="0.25">
      <c r="B89" s="376"/>
    </row>
    <row r="90" spans="2:2" ht="15" customHeight="1" x14ac:dyDescent="0.25">
      <c r="B90" s="376"/>
    </row>
    <row r="91" spans="2:2" ht="15" customHeight="1" x14ac:dyDescent="0.25">
      <c r="B91" s="376"/>
    </row>
    <row r="92" spans="2:2" ht="15" customHeight="1" x14ac:dyDescent="0.25">
      <c r="B92" s="376"/>
    </row>
    <row r="93" spans="2:2" ht="15" customHeight="1" x14ac:dyDescent="0.25">
      <c r="B93" s="376"/>
    </row>
    <row r="94" spans="2:2" ht="15" customHeight="1" x14ac:dyDescent="0.25">
      <c r="B94" s="376"/>
    </row>
    <row r="95" spans="2:2" ht="15" customHeight="1" x14ac:dyDescent="0.25">
      <c r="B95" s="376"/>
    </row>
    <row r="96" spans="2:2" ht="15" customHeight="1" x14ac:dyDescent="0.25">
      <c r="B96" s="376"/>
    </row>
    <row r="97" spans="2:2" ht="15" customHeight="1" x14ac:dyDescent="0.25">
      <c r="B97" s="376"/>
    </row>
    <row r="98" spans="2:2" ht="15" customHeight="1" x14ac:dyDescent="0.25">
      <c r="B98" s="376"/>
    </row>
    <row r="99" spans="2:2" ht="15" customHeight="1" x14ac:dyDescent="0.25">
      <c r="B99" s="376"/>
    </row>
    <row r="100" spans="2:2" ht="15" customHeight="1" x14ac:dyDescent="0.25">
      <c r="B100" s="376"/>
    </row>
    <row r="101" spans="2:2" ht="15" customHeight="1" x14ac:dyDescent="0.25">
      <c r="B101" s="376"/>
    </row>
    <row r="102" spans="2:2" ht="15" customHeight="1" x14ac:dyDescent="0.25">
      <c r="B102" s="376"/>
    </row>
    <row r="103" spans="2:2" ht="15" customHeight="1" x14ac:dyDescent="0.25">
      <c r="B103" s="376"/>
    </row>
    <row r="104" spans="2:2" ht="15" customHeight="1" x14ac:dyDescent="0.25">
      <c r="B104" s="376"/>
    </row>
    <row r="105" spans="2:2" ht="15" customHeight="1" x14ac:dyDescent="0.25">
      <c r="B105" s="376"/>
    </row>
    <row r="106" spans="2:2" ht="15" customHeight="1" x14ac:dyDescent="0.25">
      <c r="B106" s="376"/>
    </row>
    <row r="107" spans="2:2" ht="15" customHeight="1" x14ac:dyDescent="0.25">
      <c r="B107" s="376"/>
    </row>
    <row r="108" spans="2:2" ht="15" customHeight="1" x14ac:dyDescent="0.25">
      <c r="B108" s="376"/>
    </row>
    <row r="109" spans="2:2" ht="15" customHeight="1" x14ac:dyDescent="0.25">
      <c r="B109" s="376"/>
    </row>
    <row r="110" spans="2:2" ht="15" customHeight="1" x14ac:dyDescent="0.25">
      <c r="B110" s="376"/>
    </row>
    <row r="111" spans="2:2" ht="15" customHeight="1" x14ac:dyDescent="0.25">
      <c r="B111" s="376"/>
    </row>
    <row r="112" spans="2:2" ht="15" customHeight="1" x14ac:dyDescent="0.25">
      <c r="B112" s="376"/>
    </row>
    <row r="113" spans="2:2" ht="15" customHeight="1" x14ac:dyDescent="0.25">
      <c r="B113" s="376"/>
    </row>
    <row r="114" spans="2:2" ht="15" customHeight="1" x14ac:dyDescent="0.25">
      <c r="B114" s="376"/>
    </row>
    <row r="115" spans="2:2" ht="15" customHeight="1" x14ac:dyDescent="0.25">
      <c r="B115" s="376"/>
    </row>
    <row r="116" spans="2:2" ht="15" customHeight="1" x14ac:dyDescent="0.25">
      <c r="B116" s="376"/>
    </row>
    <row r="117" spans="2:2" ht="15" customHeight="1" x14ac:dyDescent="0.25">
      <c r="B117" s="376"/>
    </row>
    <row r="118" spans="2:2" ht="15" customHeight="1" x14ac:dyDescent="0.25">
      <c r="B118" s="376"/>
    </row>
    <row r="119" spans="2:2" ht="15" customHeight="1" x14ac:dyDescent="0.25">
      <c r="B119" s="373"/>
    </row>
    <row r="120" spans="2:2" ht="15" customHeight="1" x14ac:dyDescent="0.25">
      <c r="B120" s="373"/>
    </row>
    <row r="121" spans="2:2" ht="15" customHeight="1" x14ac:dyDescent="0.25">
      <c r="B121" s="373"/>
    </row>
    <row r="122" spans="2:2" ht="15" customHeight="1" x14ac:dyDescent="0.25">
      <c r="B122" s="373"/>
    </row>
    <row r="123" spans="2:2" ht="15" customHeight="1" x14ac:dyDescent="0.25">
      <c r="B123" s="373"/>
    </row>
    <row r="124" spans="2:2" ht="15" customHeight="1" x14ac:dyDescent="0.25">
      <c r="B124" s="373"/>
    </row>
    <row r="125" spans="2:2" ht="15" customHeight="1" x14ac:dyDescent="0.25">
      <c r="B125" s="373"/>
    </row>
    <row r="126" spans="2:2" ht="15" customHeight="1" x14ac:dyDescent="0.25">
      <c r="B126" s="373"/>
    </row>
    <row r="127" spans="2:2" ht="15" customHeight="1" x14ac:dyDescent="0.25">
      <c r="B127" s="355"/>
    </row>
    <row r="128" spans="2:2" ht="15" customHeight="1" x14ac:dyDescent="0.25">
      <c r="B128" s="355"/>
    </row>
    <row r="129" spans="1:3" ht="15" customHeight="1" x14ac:dyDescent="0.25">
      <c r="B129" s="355"/>
    </row>
    <row r="130" spans="1:3" ht="15" customHeight="1" x14ac:dyDescent="0.25">
      <c r="B130" s="355"/>
    </row>
    <row r="131" spans="1:3" ht="15" customHeight="1" x14ac:dyDescent="0.25">
      <c r="B131" s="355"/>
    </row>
    <row r="132" spans="1:3" ht="15" customHeight="1" x14ac:dyDescent="0.25">
      <c r="B132" s="355"/>
    </row>
    <row r="133" spans="1:3" ht="15" customHeight="1" x14ac:dyDescent="0.25">
      <c r="B133" s="355"/>
    </row>
    <row r="134" spans="1:3" ht="15" customHeight="1" x14ac:dyDescent="0.25">
      <c r="B134" s="355"/>
    </row>
    <row r="135" spans="1:3" ht="15" customHeight="1" x14ac:dyDescent="0.25">
      <c r="B135" s="355"/>
    </row>
    <row r="136" spans="1:3" ht="15" customHeight="1" x14ac:dyDescent="0.25">
      <c r="B136" s="355"/>
    </row>
    <row r="137" spans="1:3" ht="15" customHeight="1" x14ac:dyDescent="0.25">
      <c r="B137" s="355"/>
    </row>
    <row r="138" spans="1:3" ht="15" customHeight="1" x14ac:dyDescent="0.25">
      <c r="B138" s="373"/>
    </row>
    <row r="139" spans="1:3" ht="15" customHeight="1" x14ac:dyDescent="0.25">
      <c r="B139" s="373"/>
    </row>
    <row r="140" spans="1:3" ht="15" customHeight="1" x14ac:dyDescent="0.25">
      <c r="A140" s="374"/>
      <c r="B140" s="373"/>
      <c r="C140" s="110"/>
    </row>
    <row r="141" spans="1:3" ht="15" customHeight="1" x14ac:dyDescent="0.25">
      <c r="A141" s="374"/>
      <c r="B141" s="355"/>
    </row>
    <row r="142" spans="1:3" ht="15" customHeight="1" x14ac:dyDescent="0.25">
      <c r="B142" s="355"/>
    </row>
    <row r="143" spans="1:3" ht="15" customHeight="1" x14ac:dyDescent="0.25">
      <c r="A143" s="110"/>
      <c r="B143" s="355"/>
    </row>
    <row r="144" spans="1:3" ht="15" customHeight="1" x14ac:dyDescent="0.25">
      <c r="B144" s="435"/>
    </row>
    <row r="145" spans="2:2" ht="15" customHeight="1" x14ac:dyDescent="0.25">
      <c r="B145" s="355"/>
    </row>
    <row r="146" spans="2:2" ht="15" customHeight="1" x14ac:dyDescent="0.25"/>
    <row r="147" spans="2:2" ht="15" customHeight="1" x14ac:dyDescent="0.25"/>
    <row r="148" spans="2:2" ht="15" customHeight="1" x14ac:dyDescent="0.25"/>
    <row r="149" spans="2:2" ht="15" customHeight="1" x14ac:dyDescent="0.25"/>
    <row r="150" spans="2:2" ht="15" customHeight="1" x14ac:dyDescent="0.25"/>
    <row r="151" spans="2:2" ht="15" customHeight="1" x14ac:dyDescent="0.25"/>
    <row r="152" spans="2:2" ht="15" customHeight="1" x14ac:dyDescent="0.25"/>
    <row r="153" spans="2:2" ht="15" customHeight="1" x14ac:dyDescent="0.25"/>
    <row r="154" spans="2:2" ht="15" customHeight="1" x14ac:dyDescent="0.25"/>
    <row r="155" spans="2:2" ht="15" customHeight="1" x14ac:dyDescent="0.25"/>
    <row r="156" spans="2:2" ht="15" customHeight="1" x14ac:dyDescent="0.25"/>
    <row r="157" spans="2:2" ht="15" customHeight="1" x14ac:dyDescent="0.25"/>
    <row r="158" spans="2:2" ht="15" customHeight="1" x14ac:dyDescent="0.25"/>
    <row r="159" spans="2:2" ht="15" customHeight="1" x14ac:dyDescent="0.25"/>
    <row r="160" spans="2:2" ht="15" customHeight="1" x14ac:dyDescent="0.25"/>
    <row r="161" spans="1:11" ht="15" customHeight="1" x14ac:dyDescent="0.25"/>
    <row r="162" spans="1:11" ht="15" customHeight="1" x14ac:dyDescent="0.25"/>
    <row r="163" spans="1:11" ht="15" customHeight="1" x14ac:dyDescent="0.25"/>
    <row r="164" spans="1:11" ht="15" customHeight="1" x14ac:dyDescent="0.25"/>
    <row r="165" spans="1:11" ht="15" customHeight="1" x14ac:dyDescent="0.25"/>
    <row r="166" spans="1:11" ht="15" customHeight="1" x14ac:dyDescent="0.25"/>
    <row r="167" spans="1:11" ht="15" customHeight="1" x14ac:dyDescent="0.25">
      <c r="H167"/>
      <c r="I167"/>
    </row>
    <row r="168" spans="1:11" ht="15" customHeight="1" x14ac:dyDescent="0.25">
      <c r="A168"/>
      <c r="F168"/>
      <c r="H168"/>
      <c r="I168"/>
      <c r="J168"/>
      <c r="K168"/>
    </row>
    <row r="169" spans="1:11" ht="15" customHeight="1" x14ac:dyDescent="0.25">
      <c r="A169"/>
      <c r="C169" s="110"/>
      <c r="J169"/>
      <c r="K169"/>
    </row>
    <row r="170" spans="1:11" ht="15" customHeight="1" x14ac:dyDescent="0.25">
      <c r="A170"/>
    </row>
    <row r="171" spans="1:11" ht="15" customHeight="1" x14ac:dyDescent="0.25">
      <c r="A171"/>
      <c r="B171" s="374"/>
      <c r="C171" s="110"/>
      <c r="I171"/>
    </row>
    <row r="172" spans="1:11" ht="15" customHeight="1" x14ac:dyDescent="0.25">
      <c r="A172"/>
      <c r="B172" s="374"/>
      <c r="E172"/>
    </row>
    <row r="173" spans="1:11" ht="15" customHeight="1" x14ac:dyDescent="0.25">
      <c r="J173"/>
      <c r="K173"/>
    </row>
    <row r="174" spans="1:11" ht="15" customHeight="1" x14ac:dyDescent="0.25">
      <c r="J174"/>
      <c r="K174"/>
    </row>
    <row r="175" spans="1:11" ht="15" customHeight="1" x14ac:dyDescent="0.25">
      <c r="J175"/>
      <c r="K175"/>
    </row>
    <row r="176" spans="1:11" ht="15" customHeight="1" x14ac:dyDescent="0.25">
      <c r="D176"/>
      <c r="J176"/>
      <c r="K176"/>
    </row>
    <row r="177" spans="3:11" ht="15" customHeight="1" x14ac:dyDescent="0.25">
      <c r="I177"/>
      <c r="J177"/>
      <c r="K177"/>
    </row>
    <row r="178" spans="3:11" ht="15" customHeight="1" x14ac:dyDescent="0.25">
      <c r="I178"/>
      <c r="J178"/>
      <c r="K178"/>
    </row>
    <row r="179" spans="3:11" ht="15" customHeight="1" x14ac:dyDescent="0.25">
      <c r="I179"/>
      <c r="J179"/>
      <c r="K179"/>
    </row>
    <row r="180" spans="3:11" ht="15" customHeight="1" x14ac:dyDescent="0.25">
      <c r="I180"/>
      <c r="J180"/>
      <c r="K180"/>
    </row>
    <row r="181" spans="3:11" x14ac:dyDescent="0.25">
      <c r="I181"/>
      <c r="J181"/>
      <c r="K181"/>
    </row>
    <row r="182" spans="3:11" x14ac:dyDescent="0.25">
      <c r="J182"/>
      <c r="K182"/>
    </row>
    <row r="183" spans="3:11" x14ac:dyDescent="0.25">
      <c r="C183"/>
      <c r="E183"/>
    </row>
    <row r="190" spans="3:11" ht="15" customHeight="1" x14ac:dyDescent="0.25"/>
    <row r="191" spans="3:11" ht="15" customHeight="1" x14ac:dyDescent="0.25"/>
    <row r="192" spans="3:11" ht="15" customHeight="1" x14ac:dyDescent="0.25"/>
    <row r="193" ht="15" customHeight="1" x14ac:dyDescent="0.25"/>
    <row r="347" spans="5:5" x14ac:dyDescent="0.25">
      <c r="E347" s="22">
        <v>1290</v>
      </c>
    </row>
  </sheetData>
  <mergeCells count="1">
    <mergeCell ref="B1:B3"/>
  </mergeCells>
  <hyperlinks>
    <hyperlink ref="C8" location="Электрические_накопительные_водонагреватели_плоской_формы" display="НЭВН"/>
    <hyperlink ref="C12" location="Электрические_накопительные_водонагреватели_большого_объема" display="НЭВН нап."/>
    <hyperlink ref="C16" location="Электрические_накопительные_комбинированные_водонагреватели_большого_объема" display="КЭВН"/>
    <hyperlink ref="C20" location="Электрические_проточные_водонагреватели_напорного_типа" display="ПЭВН"/>
    <hyperlink ref="E8" location="газ" display="ГПВН"/>
    <hyperlink ref="E12" location="Конвекторы" display="Конвекторы"/>
    <hyperlink ref="E16" location="Электрические_тепловые_пушки" display="Тепловентиляторы"/>
    <hyperlink ref="E20" location="элкотлы" display="Котлы эл."/>
    <hyperlink ref="G12" location="фильтр" display="Фильтры"/>
    <hyperlink ref="G16" location="треххх" display="Трехходовые клапаны"/>
    <hyperlink ref="I16" location="Распродажа_" display="Распродажа"/>
    <hyperlink ref="C24" location="Печать_заказа_" display="Печать заказа"/>
    <hyperlink ref="C4" r:id="rId1"/>
    <hyperlink ref="I8" location="Воздухоочистители!A1" display="Воздухоочистители"/>
    <hyperlink ref="I12" location="ИК_обогреватели" display="ИК-обогреватели"/>
    <hyperlink ref="G8" location="Насосные_станции" display="Насосные станции"/>
    <hyperlink ref="G20" location="Термостаты" display="Термостаты"/>
    <hyperlink ref="B79" location="RIO" display="Новинка Thermex Rio"/>
    <hyperlink ref="B80" location="TON" display="Новинка Thermex Ton"/>
    <hyperlink ref="B81" location="VETRO" display="Новинка Thermex Vetro"/>
    <hyperlink ref="B78" location="TOP" display="Новинка Thermex Top"/>
    <hyperlink ref="B77" location="MIRA" display="Новинка Thermex Mira"/>
    <hyperlink ref="B76" location="MIRROR" display="Новинка Thermex Mirror"/>
    <hyperlink ref="B75" location="MINIou" display="Новинка Thermex Mini"/>
    <hyperlink ref="I20" location="Сплит_системы" display="Кондиционеры"/>
    <hyperlink ref="B73" location="PARMA" display="Новинка Thermex Parma"/>
    <hyperlink ref="B74" location="SESTO" display="Новинка Thermex Sesto"/>
    <hyperlink ref="B72" location="BONO_Wi_Fi" display="Новинка Thermex Bono Wi-Fi"/>
    <hyperlink ref="B71" location="GOLF" display="Новинка Thermex Golf"/>
    <hyperlink ref="B70" location="EDISSON_E_20_D__Black" display="Новинка Edisson E 20 D (Black)"/>
    <hyperlink ref="B69" location="THERMEX_T_20_D__Silver_Grey" display="Новинка Thermex T 20 D (Silver Grey)"/>
    <hyperlink ref="B68" location="THERMEX_T_20_D__Black" display="Новинка Thermex T 20 D (Black)"/>
    <hyperlink ref="B67" location="SONNE" display="Новинка Thermex Sonne 12 Wi-Fi"/>
    <hyperlink ref="B66" location="BOSS_12_Wi_Fi" display="Новинка Thermex Boss 12 Wi-Fi"/>
    <hyperlink ref="K8" location="Увлажнители_воздуха" display="Увлажнители"/>
    <hyperlink ref="B65" location="AKVO" display="Новинка Thermex Akvo"/>
    <hyperlink ref="B64" location="VOX" display="Новинка Thermex Vox"/>
    <hyperlink ref="B63" location="GRANJA_Wi_Fi" display="Новинка Thermex Granja Wi-Fi"/>
    <hyperlink ref="B62" location="YOUTH" display="Новинка Thermex Youth"/>
    <hyperlink ref="K12" location="Эл.полотенцесуш" display="Эл. полотенцесушители"/>
    <hyperlink ref="B58" location="SPIRIT" display="Новинка Thermex Spirit"/>
    <hyperlink ref="B59" location="njord_1" display="Новинка Thermex Njord"/>
    <hyperlink ref="B60" location="menta_1" display="Новинка Thermex Menta"/>
    <hyperlink ref="B61" location="Ida_1" display="Новинка Termax Ida"/>
    <hyperlink ref="B57" location="OBERON" display="Новинка Thermex Oberon"/>
    <hyperlink ref="B56" location="CADORNA" display="Новинка Thermex Cadorna"/>
    <hyperlink ref="B55" location="KINGSTON_E" display="Новинка Thermex Kingston E"/>
    <hyperlink ref="B54" location="KINGSTON_M" display="Новинка Thermex Kingston M"/>
    <hyperlink ref="B53" location="DOLCI" display="Новинка Thermex Dolci"/>
    <hyperlink ref="B52" location="BELLAGIO" display="Новинка Thermex Bellagio"/>
    <hyperlink ref="B51" location="PORTELLO" display="Новинка Thermex Portello"/>
    <hyperlink ref="B50" location="ERBA" display="Новинка Thermex Erba"/>
    <hyperlink ref="B49" location="V_1.5" display="Новинка Thermex V1.5"/>
    <hyperlink ref="B48" location="DOGMA" display="Новинка Thermex Dogma"/>
    <hyperlink ref="B47" location="THERMEX_Sonne_12_Wi_Fi__White" display="Новинка Thermex Sonne 12 Wi-Fi (White)"/>
    <hyperlink ref="B46" location="BASIC_PRO" display="Новинка Thermex Basic Pro"/>
    <hyperlink ref="B45" location="TION_PRO" display="Новинка Thermex Tion Pro"/>
    <hyperlink ref="B44" location="DATEO" display="Новинка Thermex Dateo"/>
    <hyperlink ref="B43" location="MINTA" display="Новинка Thermex Minta "/>
    <hyperlink ref="B42" location="LIGA_PRO" display="Новинка Thermex Liga (pro)"/>
    <hyperlink ref="B37" location="FORMA_E" display="Новинка Thermex Forma E"/>
    <hyperlink ref="B38" location="FORMA_M" display="Новинка Thermex Forma M"/>
    <hyperlink ref="B39" location="VARENNA_M" display="Новинка Thermex Varenna M"/>
    <hyperlink ref="B40" location="MANANA" display="Новинка Thermex Manana"/>
    <hyperlink ref="B41" location="NERO" display="Новинка Thermex Nero"/>
    <hyperlink ref="B36" location="MONSA" display="Новинка Thermex Monsa"/>
    <hyperlink ref="B35" location="GENOVA" display="Новинка Thermex Genova Wi-Fi"/>
    <hyperlink ref="B34" location="VENTOLA" display="Новинка Thermex Ventola"/>
    <hyperlink ref="B33" location="PIOLA" display="Новинка Thermex Piola"/>
    <hyperlink ref="B32" location="LECCO" display="Новинка Thermex Lecco"/>
    <hyperlink ref="B31" location="KREDO" display="Новинка Thermex Kredo"/>
    <hyperlink ref="G31" location="АкцияКЭВН" display="Акция КЭВН"/>
    <hyperlink ref="G32" location="AUGA_Wi_Fi" display="Акция Hope и Auga Wi-Fi"/>
  </hyperlinks>
  <pageMargins left="0.7" right="0.7" top="0.75" bottom="0.75" header="0.3" footer="0.3"/>
  <pageSetup paperSize="9" scale="26" orientation="portrait" horizontalDpi="4294967295" verticalDpi="4294967295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"/>
  <sheetViews>
    <sheetView zoomScaleNormal="100" workbookViewId="0">
      <selection activeCell="S10" sqref="S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C320"/>
  <sheetViews>
    <sheetView showGridLines="0" tabSelected="1" zoomScale="70" zoomScaleNormal="70" zoomScaleSheetLayoutView="59" zoomScalePageLayoutView="70" workbookViewId="0">
      <pane ySplit="3" topLeftCell="A4" activePane="bottomLeft" state="frozenSplit"/>
      <selection activeCell="K76" sqref="K76"/>
      <selection pane="bottomLeft" activeCell="Z3" sqref="Z3"/>
    </sheetView>
  </sheetViews>
  <sheetFormatPr defaultColWidth="10.5703125" defaultRowHeight="15" customHeight="1" outlineLevelCol="1" x14ac:dyDescent="0.25"/>
  <cols>
    <col min="1" max="1" width="24" style="4" hidden="1" customWidth="1"/>
    <col min="2" max="2" width="22.7109375" style="4" customWidth="1"/>
    <col min="3" max="3" width="38.425781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4.5703125" style="5" customWidth="1"/>
    <col min="10" max="10" width="12.7109375" style="5" bestFit="1" customWidth="1"/>
    <col min="11" max="11" width="9.85546875" style="5" customWidth="1"/>
    <col min="12" max="12" width="11.28515625" style="5" customWidth="1"/>
    <col min="13" max="13" width="22.42578125" style="5" customWidth="1"/>
    <col min="14" max="14" width="10.85546875" style="8" customWidth="1"/>
    <col min="15" max="15" width="12.140625" style="8" customWidth="1"/>
    <col min="16" max="16" width="1.42578125" style="8" customWidth="1"/>
    <col min="17" max="17" width="16.85546875" style="8" customWidth="1"/>
    <col min="18" max="18" width="15.85546875" style="8" customWidth="1"/>
    <col min="19" max="19" width="45.42578125" style="9" hidden="1" customWidth="1" outlineLevel="1"/>
    <col min="20" max="20" width="18.5703125" style="11" hidden="1" customWidth="1" outlineLevel="1"/>
    <col min="21" max="21" width="14.42578125" style="11" hidden="1" customWidth="1" outlineLevel="1"/>
    <col min="22" max="22" width="21.140625" style="235" hidden="1" customWidth="1" outlineLevel="1"/>
    <col min="23" max="23" width="11.28515625" style="11" customWidth="1" collapsed="1"/>
    <col min="24" max="24" width="13.85546875" style="11" hidden="1" customWidth="1" outlineLevel="1"/>
    <col min="25" max="25" width="10.5703125" style="11" hidden="1" customWidth="1" outlineLevel="1"/>
    <col min="26" max="26" width="10.5703125" style="1" collapsed="1"/>
    <col min="27" max="27" width="10.5703125" style="1" hidden="1" customWidth="1" outlineLevel="1"/>
    <col min="28" max="28" width="12.28515625" style="1" bestFit="1" customWidth="1" collapsed="1"/>
    <col min="29" max="29" width="10.5703125" style="1" customWidth="1"/>
    <col min="30" max="30" width="10.5703125" style="1"/>
    <col min="31" max="31" width="24" style="1" bestFit="1" customWidth="1"/>
    <col min="32" max="16384" width="10.5703125" style="1"/>
  </cols>
  <sheetData>
    <row r="1" spans="1:29" s="30" customFormat="1" ht="44.25" customHeight="1" x14ac:dyDescent="0.25">
      <c r="A1" s="25"/>
      <c r="B1" s="663"/>
      <c r="C1" s="92" t="s">
        <v>570</v>
      </c>
      <c r="D1" s="93"/>
      <c r="E1" s="93"/>
      <c r="F1" s="94"/>
      <c r="G1" s="95">
        <f>Title!E5</f>
        <v>45719</v>
      </c>
      <c r="H1" s="26"/>
      <c r="I1" s="26"/>
      <c r="J1" s="26"/>
      <c r="K1" s="26"/>
      <c r="L1" s="26"/>
      <c r="M1" s="26"/>
      <c r="N1" s="33"/>
      <c r="O1" s="27"/>
      <c r="P1" s="27"/>
      <c r="Q1" s="47"/>
      <c r="R1" s="27"/>
      <c r="S1" s="28"/>
      <c r="T1" s="29"/>
      <c r="U1" s="29"/>
      <c r="V1" s="228"/>
      <c r="W1" s="29"/>
      <c r="X1" s="29"/>
      <c r="Y1" s="29"/>
    </row>
    <row r="2" spans="1:29" s="37" customFormat="1" ht="30" customHeight="1" thickBot="1" x14ac:dyDescent="0.3">
      <c r="A2" s="34"/>
      <c r="B2" s="663"/>
      <c r="C2" s="131" t="s">
        <v>134</v>
      </c>
      <c r="D2" s="131"/>
      <c r="E2" s="131"/>
      <c r="F2" s="131"/>
      <c r="G2" s="679"/>
      <c r="H2" s="679"/>
      <c r="I2" s="38"/>
      <c r="J2" s="42" t="s">
        <v>127</v>
      </c>
      <c r="K2" s="542"/>
      <c r="L2" s="542"/>
      <c r="M2" s="38"/>
      <c r="N2" s="40" t="s">
        <v>128</v>
      </c>
      <c r="O2" s="40" t="s">
        <v>129</v>
      </c>
      <c r="P2" s="40"/>
      <c r="Q2" s="39"/>
      <c r="R2" s="41"/>
      <c r="S2" s="35"/>
      <c r="T2" s="36"/>
      <c r="U2" s="36"/>
      <c r="V2" s="229"/>
      <c r="W2" s="36"/>
      <c r="X2" s="36"/>
      <c r="Y2" s="36"/>
    </row>
    <row r="3" spans="1:29" ht="34.5" customHeight="1" thickBot="1" x14ac:dyDescent="0.55000000000000004">
      <c r="A3" s="2"/>
      <c r="B3" s="663"/>
      <c r="C3" s="112" t="s">
        <v>135</v>
      </c>
      <c r="D3" s="112"/>
      <c r="E3" s="112"/>
      <c r="G3" s="678"/>
      <c r="H3" s="678"/>
      <c r="I3" s="7"/>
      <c r="J3" s="121">
        <f>Title!E6</f>
        <v>0</v>
      </c>
      <c r="K3" s="551"/>
      <c r="L3" s="551"/>
      <c r="M3" s="45" t="s">
        <v>130</v>
      </c>
      <c r="N3" s="43">
        <f>SUM(N4:N10028)</f>
        <v>0</v>
      </c>
      <c r="O3" s="43">
        <f>SUM(O4:O10028)</f>
        <v>0</v>
      </c>
      <c r="P3" s="46"/>
      <c r="Q3" s="44" t="s">
        <v>136</v>
      </c>
      <c r="R3" s="44" t="s">
        <v>138</v>
      </c>
      <c r="S3" s="50" t="s">
        <v>49</v>
      </c>
      <c r="T3" s="50" t="s">
        <v>50</v>
      </c>
      <c r="U3" s="50" t="s">
        <v>126</v>
      </c>
      <c r="V3" s="236" t="s">
        <v>63</v>
      </c>
      <c r="W3" s="14"/>
      <c r="X3" s="50" t="s">
        <v>111</v>
      </c>
      <c r="Y3" s="50" t="s">
        <v>51</v>
      </c>
    </row>
    <row r="4" spans="1:29" s="55" customFormat="1" ht="41.25" customHeight="1" thickBot="1" x14ac:dyDescent="0.3">
      <c r="A4" s="54"/>
      <c r="B4" s="90" t="s">
        <v>656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23"/>
      <c r="T4" s="24"/>
      <c r="U4" s="24"/>
      <c r="V4" s="231"/>
      <c r="W4" s="31"/>
      <c r="X4" s="24"/>
      <c r="Y4" s="24"/>
    </row>
    <row r="5" spans="1:29" s="55" customFormat="1" ht="41.25" customHeight="1" thickBot="1" x14ac:dyDescent="0.3">
      <c r="A5" s="54"/>
      <c r="B5" s="69" t="s">
        <v>658</v>
      </c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89"/>
      <c r="P5" s="69"/>
      <c r="Q5" s="69"/>
      <c r="R5" s="69"/>
      <c r="S5" s="23"/>
      <c r="T5" s="24"/>
      <c r="U5" s="24"/>
      <c r="V5" s="231"/>
      <c r="W5" s="31"/>
      <c r="X5" s="24"/>
      <c r="Y5" s="24"/>
    </row>
    <row r="6" spans="1:29" s="21" customFormat="1" ht="60" customHeight="1" x14ac:dyDescent="0.25">
      <c r="A6" s="3"/>
      <c r="B6" s="408"/>
      <c r="C6" s="446" t="s">
        <v>1007</v>
      </c>
      <c r="D6" s="81"/>
      <c r="E6" s="187"/>
      <c r="F6" s="81"/>
      <c r="G6" s="81"/>
      <c r="H6" s="81"/>
      <c r="I6" s="81"/>
      <c r="J6" s="81"/>
      <c r="K6" s="81"/>
      <c r="L6" s="81"/>
      <c r="M6" s="81"/>
      <c r="N6" s="408"/>
      <c r="O6" s="267"/>
      <c r="P6" s="408"/>
      <c r="Q6" s="408"/>
      <c r="R6" s="408"/>
      <c r="S6" s="15"/>
      <c r="T6" s="18"/>
      <c r="U6" s="18"/>
      <c r="V6" s="232"/>
      <c r="W6" s="18"/>
      <c r="X6" s="18"/>
      <c r="Y6" s="18"/>
      <c r="AA6" s="1"/>
    </row>
    <row r="7" spans="1:29" ht="60" customHeight="1" x14ac:dyDescent="0.25">
      <c r="B7" s="70"/>
      <c r="C7" s="499" t="s">
        <v>39</v>
      </c>
      <c r="D7" s="499"/>
      <c r="E7" s="497" t="s">
        <v>1000</v>
      </c>
      <c r="F7" s="499" t="s">
        <v>126</v>
      </c>
      <c r="G7" s="494" t="s">
        <v>131</v>
      </c>
      <c r="H7" s="664" t="s">
        <v>133</v>
      </c>
      <c r="I7" s="664"/>
      <c r="J7" s="494" t="s">
        <v>132</v>
      </c>
      <c r="K7" s="158" t="s">
        <v>201</v>
      </c>
      <c r="L7" s="158" t="s">
        <v>1114</v>
      </c>
      <c r="M7" s="494" t="s">
        <v>139</v>
      </c>
      <c r="N7" s="669" t="s">
        <v>1019</v>
      </c>
      <c r="O7" s="670"/>
      <c r="P7" s="670"/>
      <c r="Q7" s="670"/>
      <c r="R7" s="671"/>
      <c r="S7" s="16"/>
      <c r="T7" s="17"/>
      <c r="U7" s="17"/>
      <c r="V7" s="233"/>
      <c r="W7" s="17"/>
      <c r="X7" s="17"/>
      <c r="Y7" s="17"/>
    </row>
    <row r="8" spans="1:29" ht="23.1" customHeight="1" x14ac:dyDescent="0.25">
      <c r="B8" s="10"/>
      <c r="C8" s="140" t="str">
        <f>S8</f>
        <v>THERMEX Bono 30 Wi-Fi</v>
      </c>
      <c r="D8" s="140"/>
      <c r="E8" s="140" t="s">
        <v>1005</v>
      </c>
      <c r="F8" s="51">
        <f>U8</f>
        <v>151206</v>
      </c>
      <c r="G8" s="495">
        <v>30</v>
      </c>
      <c r="H8" s="666" t="s">
        <v>1017</v>
      </c>
      <c r="I8" s="666"/>
      <c r="J8" s="495" t="s">
        <v>262</v>
      </c>
      <c r="K8" s="553">
        <v>14.6</v>
      </c>
      <c r="L8" s="553">
        <v>7.0000000000000007E-2</v>
      </c>
      <c r="M8" s="464" t="s">
        <v>1020</v>
      </c>
      <c r="N8" s="83">
        <v>0</v>
      </c>
      <c r="O8" s="83">
        <f>N8*Q8</f>
        <v>0</v>
      </c>
      <c r="P8" s="83"/>
      <c r="Q8" s="84">
        <f>R8*(1-$J$3)</f>
        <v>27590</v>
      </c>
      <c r="R8" s="334">
        <f>X8</f>
        <v>27590</v>
      </c>
      <c r="S8" s="493" t="s">
        <v>1008</v>
      </c>
      <c r="T8" s="493" t="s">
        <v>1009</v>
      </c>
      <c r="U8" s="75">
        <v>151206</v>
      </c>
      <c r="V8" s="230">
        <v>4670033315226</v>
      </c>
      <c r="W8" s="19"/>
      <c r="X8" s="493">
        <f>VLOOKUP(T8,'Печать Заказа'!B:F,5,FALSE)</f>
        <v>27590</v>
      </c>
      <c r="Y8" s="493" t="str">
        <f>IF(X8="фикс.цена",VLOOKUP(T8,'Печать Заказа'!B:F,4,FALSE),"")</f>
        <v/>
      </c>
      <c r="AA8" s="1" t="str">
        <f>IFERROR(VLOOKUP(T8,'Печать Заказа'!B:N,13,FALSE),"")</f>
        <v/>
      </c>
      <c r="AC8" s="559"/>
    </row>
    <row r="9" spans="1:29" ht="23.1" customHeight="1" x14ac:dyDescent="0.25">
      <c r="B9" s="10"/>
      <c r="C9" s="140" t="str">
        <f>S9</f>
        <v>THERMEX Bono 50 Wi-Fi</v>
      </c>
      <c r="D9" s="140"/>
      <c r="E9" s="140" t="s">
        <v>1005</v>
      </c>
      <c r="F9" s="51">
        <f>U9</f>
        <v>151207</v>
      </c>
      <c r="G9" s="495">
        <v>50</v>
      </c>
      <c r="H9" s="666" t="s">
        <v>1018</v>
      </c>
      <c r="I9" s="666"/>
      <c r="J9" s="495" t="s">
        <v>262</v>
      </c>
      <c r="K9" s="553">
        <v>19.3</v>
      </c>
      <c r="L9" s="553">
        <v>0.11</v>
      </c>
      <c r="M9" s="464" t="s">
        <v>1021</v>
      </c>
      <c r="N9" s="83">
        <v>0</v>
      </c>
      <c r="O9" s="83">
        <f>N9*Q9</f>
        <v>0</v>
      </c>
      <c r="P9" s="83"/>
      <c r="Q9" s="84">
        <f>R9*(1-$J$3)</f>
        <v>32290</v>
      </c>
      <c r="R9" s="334">
        <f>X9</f>
        <v>32290</v>
      </c>
      <c r="S9" s="493" t="s">
        <v>1010</v>
      </c>
      <c r="T9" s="493" t="s">
        <v>1011</v>
      </c>
      <c r="U9" s="75">
        <v>151207</v>
      </c>
      <c r="V9" s="230">
        <v>4670033315233</v>
      </c>
      <c r="W9" s="19"/>
      <c r="X9" s="493">
        <f>VLOOKUP(T9,'Печать Заказа'!B:F,5,FALSE)</f>
        <v>32290</v>
      </c>
      <c r="Y9" s="493" t="str">
        <f>IF(X9="фикс.цена",VLOOKUP(T9,'Печать Заказа'!B:F,4,FALSE),"")</f>
        <v/>
      </c>
      <c r="AA9" s="1" t="str">
        <f>IFERROR(VLOOKUP(T9,'Печать Заказа'!B:N,13,FALSE),"")</f>
        <v/>
      </c>
      <c r="AC9" s="559"/>
    </row>
    <row r="10" spans="1:29" ht="23.1" customHeight="1" x14ac:dyDescent="0.25">
      <c r="B10" s="10"/>
      <c r="C10" s="140" t="str">
        <f>S10</f>
        <v>THERMEX Bono 80 Wi-Fi</v>
      </c>
      <c r="D10" s="140"/>
      <c r="E10" s="140" t="s">
        <v>1005</v>
      </c>
      <c r="F10" s="51">
        <f>U10</f>
        <v>151208</v>
      </c>
      <c r="G10" s="495">
        <v>80</v>
      </c>
      <c r="H10" s="666" t="s">
        <v>1018</v>
      </c>
      <c r="I10" s="666"/>
      <c r="J10" s="495" t="s">
        <v>262</v>
      </c>
      <c r="K10" s="553">
        <v>25.1</v>
      </c>
      <c r="L10" s="553">
        <v>0.16</v>
      </c>
      <c r="M10" s="464" t="s">
        <v>1022</v>
      </c>
      <c r="N10" s="83">
        <v>0</v>
      </c>
      <c r="O10" s="83">
        <f>N10*Q10</f>
        <v>0</v>
      </c>
      <c r="P10" s="83"/>
      <c r="Q10" s="84">
        <f>R10*(1-$J$3)</f>
        <v>38690</v>
      </c>
      <c r="R10" s="334">
        <f>X10</f>
        <v>38690</v>
      </c>
      <c r="S10" s="493" t="s">
        <v>1012</v>
      </c>
      <c r="T10" s="493" t="s">
        <v>1013</v>
      </c>
      <c r="U10" s="75">
        <v>151208</v>
      </c>
      <c r="V10" s="230">
        <v>4670033315240</v>
      </c>
      <c r="W10" s="19"/>
      <c r="X10" s="493">
        <f>VLOOKUP(T10,'Печать Заказа'!B:F,5,FALSE)</f>
        <v>38690</v>
      </c>
      <c r="Y10" s="493" t="str">
        <f>IF(X10="фикс.цена",VLOOKUP(T10,'Печать Заказа'!B:F,4,FALSE),"")</f>
        <v/>
      </c>
      <c r="AA10" s="1" t="str">
        <f>IFERROR(VLOOKUP(T10,'Печать Заказа'!B:N,13,FALSE),"")</f>
        <v/>
      </c>
      <c r="AC10" s="559"/>
    </row>
    <row r="11" spans="1:29" ht="23.1" customHeight="1" thickBot="1" x14ac:dyDescent="0.3">
      <c r="A11" s="105"/>
      <c r="B11" s="202"/>
      <c r="C11" s="141" t="str">
        <f>S11</f>
        <v>THERMEX Bono 100 Wi-Fi</v>
      </c>
      <c r="D11" s="141"/>
      <c r="E11" s="140" t="s">
        <v>1005</v>
      </c>
      <c r="F11" s="64">
        <f>U11</f>
        <v>151209</v>
      </c>
      <c r="G11" s="496">
        <v>100</v>
      </c>
      <c r="H11" s="674" t="s">
        <v>1018</v>
      </c>
      <c r="I11" s="674"/>
      <c r="J11" s="495" t="s">
        <v>262</v>
      </c>
      <c r="K11" s="554">
        <v>29.5</v>
      </c>
      <c r="L11" s="554">
        <v>0.19</v>
      </c>
      <c r="M11" s="498" t="s">
        <v>1023</v>
      </c>
      <c r="N11" s="85">
        <v>0</v>
      </c>
      <c r="O11" s="85">
        <f>N11*Q11</f>
        <v>0</v>
      </c>
      <c r="P11" s="85"/>
      <c r="Q11" s="86">
        <f>R11*(1-$J$3)</f>
        <v>43390</v>
      </c>
      <c r="R11" s="335">
        <f>X11</f>
        <v>43390</v>
      </c>
      <c r="S11" s="493" t="s">
        <v>1014</v>
      </c>
      <c r="T11" s="493" t="s">
        <v>1015</v>
      </c>
      <c r="U11" s="75">
        <v>151209</v>
      </c>
      <c r="V11" s="230">
        <v>4670033315219</v>
      </c>
      <c r="W11" s="19"/>
      <c r="X11" s="493">
        <f>VLOOKUP(T11,'Печать Заказа'!B:F,5,FALSE)</f>
        <v>43390</v>
      </c>
      <c r="Y11" s="493" t="str">
        <f>IF(X11="фикс.цена",VLOOKUP(T11,'Печать Заказа'!B:F,4,FALSE),"")</f>
        <v/>
      </c>
      <c r="AA11" s="1" t="str">
        <f>IFERROR(VLOOKUP(T11,'Печать Заказа'!B:N,13,FALSE),"")</f>
        <v/>
      </c>
      <c r="AC11" s="559"/>
    </row>
    <row r="12" spans="1:29" s="21" customFormat="1" ht="60" customHeight="1" x14ac:dyDescent="0.25">
      <c r="A12" s="3"/>
      <c r="B12" s="408"/>
      <c r="C12" s="446" t="s">
        <v>839</v>
      </c>
      <c r="D12" s="81"/>
      <c r="E12" s="187"/>
      <c r="F12" s="81"/>
      <c r="G12" s="81"/>
      <c r="H12" s="81"/>
      <c r="I12" s="81"/>
      <c r="J12" s="81"/>
      <c r="K12" s="81"/>
      <c r="L12" s="81"/>
      <c r="M12" s="81"/>
      <c r="N12" s="408"/>
      <c r="O12" s="267"/>
      <c r="P12" s="408"/>
      <c r="Q12" s="408"/>
      <c r="R12" s="408"/>
      <c r="S12" s="15"/>
      <c r="T12" s="18"/>
      <c r="U12" s="18"/>
      <c r="V12" s="232"/>
      <c r="W12" s="18"/>
      <c r="X12" s="18"/>
      <c r="Y12" s="18"/>
      <c r="AA12" s="1"/>
      <c r="AB12" s="1"/>
      <c r="AC12" s="559"/>
    </row>
    <row r="13" spans="1:29" ht="60" customHeight="1" x14ac:dyDescent="0.25">
      <c r="B13" s="70"/>
      <c r="C13" s="445" t="s">
        <v>39</v>
      </c>
      <c r="D13" s="445"/>
      <c r="E13" s="491" t="s">
        <v>1000</v>
      </c>
      <c r="F13" s="445" t="s">
        <v>126</v>
      </c>
      <c r="G13" s="440" t="s">
        <v>131</v>
      </c>
      <c r="H13" s="664" t="s">
        <v>133</v>
      </c>
      <c r="I13" s="664"/>
      <c r="J13" s="440" t="s">
        <v>132</v>
      </c>
      <c r="K13" s="158" t="s">
        <v>201</v>
      </c>
      <c r="L13" s="158" t="s">
        <v>1114</v>
      </c>
      <c r="M13" s="440" t="s">
        <v>139</v>
      </c>
      <c r="N13" s="669" t="s">
        <v>838</v>
      </c>
      <c r="O13" s="670"/>
      <c r="P13" s="670"/>
      <c r="Q13" s="670"/>
      <c r="R13" s="671"/>
      <c r="S13" s="16"/>
      <c r="T13" s="17"/>
      <c r="U13" s="17"/>
      <c r="V13" s="233"/>
      <c r="W13" s="17"/>
      <c r="X13" s="17"/>
      <c r="Y13" s="17"/>
      <c r="AC13" s="559"/>
    </row>
    <row r="14" spans="1:29" ht="23.1" customHeight="1" x14ac:dyDescent="0.25">
      <c r="B14" s="10"/>
      <c r="C14" s="140" t="str">
        <f>S14</f>
        <v>THERMEX Fora 30 (pro) Wi-Fi</v>
      </c>
      <c r="D14" s="140"/>
      <c r="E14" s="140" t="s">
        <v>1005</v>
      </c>
      <c r="F14" s="51">
        <f>U14</f>
        <v>151249</v>
      </c>
      <c r="G14" s="438">
        <v>30</v>
      </c>
      <c r="H14" s="666" t="s">
        <v>381</v>
      </c>
      <c r="I14" s="666"/>
      <c r="J14" s="438" t="s">
        <v>262</v>
      </c>
      <c r="K14" s="553">
        <v>9.6</v>
      </c>
      <c r="L14" s="553">
        <v>0.06</v>
      </c>
      <c r="M14" s="443" t="s">
        <v>841</v>
      </c>
      <c r="N14" s="83">
        <v>0</v>
      </c>
      <c r="O14" s="83">
        <f>N14*Q14</f>
        <v>0</v>
      </c>
      <c r="P14" s="83"/>
      <c r="Q14" s="84">
        <f>R14*(1-$J$3)</f>
        <v>20290</v>
      </c>
      <c r="R14" s="334">
        <f>X14</f>
        <v>20290</v>
      </c>
      <c r="S14" s="441" t="s">
        <v>845</v>
      </c>
      <c r="T14" s="441" t="s">
        <v>846</v>
      </c>
      <c r="U14" s="75">
        <v>151249</v>
      </c>
      <c r="V14" s="230">
        <v>4670033316957</v>
      </c>
      <c r="W14" s="19"/>
      <c r="X14" s="441">
        <f>VLOOKUP(T14,'Печать Заказа'!B:F,5,FALSE)</f>
        <v>20290</v>
      </c>
      <c r="Y14" s="441" t="str">
        <f>IF(X14="фикс.цена",VLOOKUP(T14,'Печать Заказа'!B:F,4,FALSE),"")</f>
        <v/>
      </c>
      <c r="AA14" s="1" t="str">
        <f>IFERROR(VLOOKUP(T14,'Печать Заказа'!B:N,13,FALSE),"")</f>
        <v/>
      </c>
      <c r="AC14" s="559"/>
    </row>
    <row r="15" spans="1:29" ht="23.1" customHeight="1" x14ac:dyDescent="0.25">
      <c r="B15" s="10"/>
      <c r="C15" s="140" t="str">
        <f>S15</f>
        <v>THERMEX Fora 50 (pro) Wi-Fi</v>
      </c>
      <c r="D15" s="140"/>
      <c r="E15" s="140" t="s">
        <v>1005</v>
      </c>
      <c r="F15" s="51">
        <f>U15</f>
        <v>151250</v>
      </c>
      <c r="G15" s="438">
        <v>50</v>
      </c>
      <c r="H15" s="666" t="s">
        <v>840</v>
      </c>
      <c r="I15" s="666"/>
      <c r="J15" s="438" t="s">
        <v>262</v>
      </c>
      <c r="K15" s="553">
        <v>12.6</v>
      </c>
      <c r="L15" s="553">
        <v>0.09</v>
      </c>
      <c r="M15" s="443" t="s">
        <v>842</v>
      </c>
      <c r="N15" s="83">
        <v>0</v>
      </c>
      <c r="O15" s="83">
        <f>N15*Q15</f>
        <v>0</v>
      </c>
      <c r="P15" s="83"/>
      <c r="Q15" s="84">
        <f>R15*(1-$J$3)</f>
        <v>22790</v>
      </c>
      <c r="R15" s="334">
        <f>X15</f>
        <v>22790</v>
      </c>
      <c r="S15" s="441" t="s">
        <v>847</v>
      </c>
      <c r="T15" s="441" t="s">
        <v>848</v>
      </c>
      <c r="U15" s="75">
        <v>151250</v>
      </c>
      <c r="V15" s="230">
        <v>4670033316964</v>
      </c>
      <c r="W15" s="19"/>
      <c r="X15" s="441">
        <f>VLOOKUP(T15,'Печать Заказа'!B:F,5,FALSE)</f>
        <v>22790</v>
      </c>
      <c r="Y15" s="441" t="str">
        <f>IF(X15="фикс.цена",VLOOKUP(T15,'Печать Заказа'!B:F,4,FALSE),"")</f>
        <v/>
      </c>
      <c r="AA15" s="1" t="str">
        <f>IFERROR(VLOOKUP(T15,'Печать Заказа'!B:N,13,FALSE),"")</f>
        <v/>
      </c>
      <c r="AC15" s="559"/>
    </row>
    <row r="16" spans="1:29" ht="23.1" customHeight="1" x14ac:dyDescent="0.25">
      <c r="B16" s="10"/>
      <c r="C16" s="140" t="str">
        <f>S16</f>
        <v>THERMEX Fora 80 (pro) Wi-Fi</v>
      </c>
      <c r="D16" s="140"/>
      <c r="E16" s="140" t="s">
        <v>1005</v>
      </c>
      <c r="F16" s="51">
        <f>U16</f>
        <v>151251</v>
      </c>
      <c r="G16" s="438">
        <v>80</v>
      </c>
      <c r="H16" s="666" t="s">
        <v>840</v>
      </c>
      <c r="I16" s="666"/>
      <c r="J16" s="438" t="s">
        <v>262</v>
      </c>
      <c r="K16" s="553">
        <v>17.899999999999999</v>
      </c>
      <c r="L16" s="553">
        <v>0.15</v>
      </c>
      <c r="M16" s="443" t="s">
        <v>843</v>
      </c>
      <c r="N16" s="83">
        <v>0</v>
      </c>
      <c r="O16" s="83">
        <f>N16*Q16</f>
        <v>0</v>
      </c>
      <c r="P16" s="83"/>
      <c r="Q16" s="84">
        <f>R16*(1-$J$3)</f>
        <v>28590</v>
      </c>
      <c r="R16" s="334">
        <f>X16</f>
        <v>28590</v>
      </c>
      <c r="S16" s="441" t="s">
        <v>849</v>
      </c>
      <c r="T16" s="441" t="s">
        <v>850</v>
      </c>
      <c r="U16" s="75">
        <v>151251</v>
      </c>
      <c r="V16" s="230">
        <v>4670033316971</v>
      </c>
      <c r="W16" s="19"/>
      <c r="X16" s="441">
        <f>VLOOKUP(T16,'Печать Заказа'!B:F,5,FALSE)</f>
        <v>28590</v>
      </c>
      <c r="Y16" s="441" t="str">
        <f>IF(X16="фикс.цена",VLOOKUP(T16,'Печать Заказа'!B:F,4,FALSE),"")</f>
        <v/>
      </c>
      <c r="AA16" s="1" t="str">
        <f>IFERROR(VLOOKUP(T16,'Печать Заказа'!B:N,13,FALSE),"")</f>
        <v/>
      </c>
      <c r="AC16" s="559"/>
    </row>
    <row r="17" spans="1:29" ht="23.1" customHeight="1" thickBot="1" x14ac:dyDescent="0.3">
      <c r="A17" s="105"/>
      <c r="B17" s="202"/>
      <c r="C17" s="141" t="str">
        <f>S17</f>
        <v>THERMEX Fora 100 (pro) Wi-Fi</v>
      </c>
      <c r="D17" s="141"/>
      <c r="E17" s="140" t="s">
        <v>1005</v>
      </c>
      <c r="F17" s="64">
        <f>U17</f>
        <v>151252</v>
      </c>
      <c r="G17" s="442">
        <v>100</v>
      </c>
      <c r="H17" s="674" t="s">
        <v>840</v>
      </c>
      <c r="I17" s="674"/>
      <c r="J17" s="438" t="s">
        <v>262</v>
      </c>
      <c r="K17" s="554">
        <v>20.6</v>
      </c>
      <c r="L17" s="554">
        <v>0.18</v>
      </c>
      <c r="M17" s="444" t="s">
        <v>844</v>
      </c>
      <c r="N17" s="85">
        <v>0</v>
      </c>
      <c r="O17" s="85">
        <f>N17*Q17</f>
        <v>0</v>
      </c>
      <c r="P17" s="85"/>
      <c r="Q17" s="86">
        <f>R17*(1-$J$3)</f>
        <v>31490</v>
      </c>
      <c r="R17" s="335">
        <f>X17</f>
        <v>31490</v>
      </c>
      <c r="S17" s="441" t="s">
        <v>851</v>
      </c>
      <c r="T17" s="441" t="s">
        <v>852</v>
      </c>
      <c r="U17" s="75">
        <v>151252</v>
      </c>
      <c r="V17" s="230">
        <v>4670033316988</v>
      </c>
      <c r="W17" s="19"/>
      <c r="X17" s="441">
        <f>VLOOKUP(T17,'Печать Заказа'!B:F,5,FALSE)</f>
        <v>31490</v>
      </c>
      <c r="Y17" s="441" t="str">
        <f>IF(X17="фикс.цена",VLOOKUP(T17,'Печать Заказа'!B:F,4,FALSE),"")</f>
        <v/>
      </c>
      <c r="AA17" s="1" t="str">
        <f>IFERROR(VLOOKUP(T17,'Печать Заказа'!B:N,13,FALSE),"")</f>
        <v/>
      </c>
      <c r="AC17" s="559"/>
    </row>
    <row r="18" spans="1:29" s="21" customFormat="1" ht="62.25" customHeight="1" x14ac:dyDescent="0.25">
      <c r="A18" s="3"/>
      <c r="B18" s="267"/>
      <c r="C18" s="81" t="s">
        <v>360</v>
      </c>
      <c r="D18" s="78"/>
      <c r="E18" s="179"/>
      <c r="F18" s="78"/>
      <c r="G18" s="78"/>
      <c r="H18" s="78"/>
      <c r="I18" s="78"/>
      <c r="J18" s="78"/>
      <c r="K18" s="78"/>
      <c r="L18" s="78"/>
      <c r="M18" s="78"/>
      <c r="N18" s="67"/>
      <c r="O18" s="67"/>
      <c r="P18" s="67"/>
      <c r="Q18" s="67"/>
      <c r="R18" s="67"/>
      <c r="S18" s="15"/>
      <c r="T18" s="18"/>
      <c r="U18" s="18"/>
      <c r="V18" s="232"/>
      <c r="W18" s="18"/>
      <c r="X18" s="18"/>
      <c r="Y18" s="18"/>
      <c r="AA18" s="1"/>
      <c r="AB18" s="1"/>
      <c r="AC18" s="559"/>
    </row>
    <row r="19" spans="1:29" ht="45" customHeight="1" x14ac:dyDescent="0.25">
      <c r="B19" s="70"/>
      <c r="C19" s="77" t="s">
        <v>39</v>
      </c>
      <c r="D19" s="77"/>
      <c r="E19" s="491" t="s">
        <v>1000</v>
      </c>
      <c r="F19" s="77" t="s">
        <v>126</v>
      </c>
      <c r="G19" s="175" t="s">
        <v>131</v>
      </c>
      <c r="H19" s="668" t="s">
        <v>133</v>
      </c>
      <c r="I19" s="668"/>
      <c r="J19" s="175" t="s">
        <v>132</v>
      </c>
      <c r="K19" s="158" t="s">
        <v>201</v>
      </c>
      <c r="L19" s="158" t="s">
        <v>1114</v>
      </c>
      <c r="M19" s="175" t="s">
        <v>139</v>
      </c>
      <c r="N19" s="669" t="s">
        <v>478</v>
      </c>
      <c r="O19" s="670"/>
      <c r="P19" s="670"/>
      <c r="Q19" s="670"/>
      <c r="R19" s="671"/>
      <c r="S19" s="16"/>
      <c r="T19" s="17"/>
      <c r="U19" s="17"/>
      <c r="V19" s="233"/>
      <c r="W19" s="17"/>
      <c r="X19" s="17"/>
      <c r="Y19" s="17"/>
      <c r="AC19" s="559"/>
    </row>
    <row r="20" spans="1:29" ht="21" customHeight="1" x14ac:dyDescent="0.25">
      <c r="B20" s="10"/>
      <c r="C20" s="128" t="str">
        <f t="shared" ref="C20:C25" si="0">S20</f>
        <v>THERMEX IF 30 V (pro) Wi-Fi</v>
      </c>
      <c r="D20" s="128"/>
      <c r="E20" s="140" t="s">
        <v>1005</v>
      </c>
      <c r="F20" s="49">
        <f t="shared" ref="F20:F25" si="1">U20</f>
        <v>151123</v>
      </c>
      <c r="G20" s="172">
        <v>30</v>
      </c>
      <c r="H20" s="666" t="s">
        <v>169</v>
      </c>
      <c r="I20" s="666"/>
      <c r="J20" s="172" t="s">
        <v>2</v>
      </c>
      <c r="K20" s="555">
        <v>9.9</v>
      </c>
      <c r="L20" s="555">
        <v>7.0000000000000007E-2</v>
      </c>
      <c r="M20" s="172" t="s">
        <v>316</v>
      </c>
      <c r="N20" s="83">
        <v>0</v>
      </c>
      <c r="O20" s="83">
        <f t="shared" ref="O20:O25" si="2">N20*Q20</f>
        <v>0</v>
      </c>
      <c r="P20" s="83"/>
      <c r="Q20" s="84">
        <f>R20*(1-$J$3)</f>
        <v>18090</v>
      </c>
      <c r="R20" s="334">
        <f t="shared" ref="R20:R25" si="3">X20</f>
        <v>18090</v>
      </c>
      <c r="S20" s="172" t="s">
        <v>348</v>
      </c>
      <c r="T20" s="172" t="s">
        <v>354</v>
      </c>
      <c r="U20" s="172">
        <v>151123</v>
      </c>
      <c r="V20" s="230">
        <v>4670033310047</v>
      </c>
      <c r="W20" s="19"/>
      <c r="X20" s="172">
        <f>VLOOKUP(T20,'Печать Заказа'!B:F,5,FALSE)</f>
        <v>18090</v>
      </c>
      <c r="Y20" s="172" t="str">
        <f>IF(X20="фикс.цена",VLOOKUP(T20,'Печать Заказа'!B:F,4,FALSE),"")</f>
        <v/>
      </c>
      <c r="AA20" s="1" t="str">
        <f>IFERROR(VLOOKUP(T20,'Печать Заказа'!B:N,13,FALSE),"")</f>
        <v/>
      </c>
      <c r="AC20" s="559"/>
    </row>
    <row r="21" spans="1:29" ht="21" customHeight="1" x14ac:dyDescent="0.25">
      <c r="B21" s="10"/>
      <c r="C21" s="128" t="str">
        <f t="shared" si="0"/>
        <v>THERMEX IF 50 V (pro) Wi-Fi</v>
      </c>
      <c r="D21" s="128"/>
      <c r="E21" s="140" t="s">
        <v>1005</v>
      </c>
      <c r="F21" s="49">
        <f t="shared" si="1"/>
        <v>151124</v>
      </c>
      <c r="G21" s="172">
        <v>50</v>
      </c>
      <c r="H21" s="666" t="s">
        <v>169</v>
      </c>
      <c r="I21" s="666"/>
      <c r="J21" s="172" t="s">
        <v>2</v>
      </c>
      <c r="K21" s="555">
        <v>13</v>
      </c>
      <c r="L21" s="555">
        <v>0.1</v>
      </c>
      <c r="M21" s="172" t="s">
        <v>317</v>
      </c>
      <c r="N21" s="83">
        <v>0</v>
      </c>
      <c r="O21" s="83">
        <f t="shared" si="2"/>
        <v>0</v>
      </c>
      <c r="P21" s="83"/>
      <c r="Q21" s="84">
        <f>R21*(1-$J$3)</f>
        <v>21490</v>
      </c>
      <c r="R21" s="334">
        <f t="shared" si="3"/>
        <v>21490</v>
      </c>
      <c r="S21" s="172" t="s">
        <v>349</v>
      </c>
      <c r="T21" s="172" t="s">
        <v>355</v>
      </c>
      <c r="U21" s="172">
        <v>151124</v>
      </c>
      <c r="V21" s="230">
        <v>4670033310054</v>
      </c>
      <c r="W21" s="19"/>
      <c r="X21" s="172">
        <f>VLOOKUP(T21,'Печать Заказа'!B:F,5,FALSE)</f>
        <v>21490</v>
      </c>
      <c r="Y21" s="172" t="str">
        <f>IF(X21="фикс.цена",VLOOKUP(T21,'Печать Заказа'!B:F,4,FALSE),"")</f>
        <v/>
      </c>
      <c r="Z21" s="32"/>
      <c r="AA21" s="1" t="str">
        <f>IFERROR(VLOOKUP(T21,'Печать Заказа'!B:N,13,FALSE),"")</f>
        <v/>
      </c>
      <c r="AC21" s="559"/>
    </row>
    <row r="22" spans="1:29" ht="21" customHeight="1" x14ac:dyDescent="0.25">
      <c r="B22" s="10"/>
      <c r="C22" s="128" t="str">
        <f t="shared" si="0"/>
        <v>THERMEX IF 80 V (pro) Wi-Fi</v>
      </c>
      <c r="D22" s="128"/>
      <c r="E22" s="140" t="s">
        <v>1005</v>
      </c>
      <c r="F22" s="49">
        <f t="shared" si="1"/>
        <v>151125</v>
      </c>
      <c r="G22" s="172">
        <v>80</v>
      </c>
      <c r="H22" s="666" t="s">
        <v>169</v>
      </c>
      <c r="I22" s="666"/>
      <c r="J22" s="172" t="s">
        <v>2</v>
      </c>
      <c r="K22" s="555">
        <v>16.7</v>
      </c>
      <c r="L22" s="555">
        <v>0.15</v>
      </c>
      <c r="M22" s="172" t="s">
        <v>318</v>
      </c>
      <c r="N22" s="83">
        <v>0</v>
      </c>
      <c r="O22" s="83">
        <f t="shared" si="2"/>
        <v>0</v>
      </c>
      <c r="P22" s="83"/>
      <c r="Q22" s="84">
        <f t="shared" ref="Q22:Q25" si="4">R22*(1-$J$3)</f>
        <v>26390</v>
      </c>
      <c r="R22" s="334">
        <f t="shared" si="3"/>
        <v>26390</v>
      </c>
      <c r="S22" s="172" t="s">
        <v>350</v>
      </c>
      <c r="T22" s="172" t="s">
        <v>356</v>
      </c>
      <c r="U22" s="172">
        <v>151125</v>
      </c>
      <c r="V22" s="230">
        <v>4670033310061</v>
      </c>
      <c r="W22" s="19"/>
      <c r="X22" s="172">
        <f>VLOOKUP(T22,'Печать Заказа'!B:F,5,FALSE)</f>
        <v>26390</v>
      </c>
      <c r="Y22" s="172" t="str">
        <f>IF(X22="фикс.цена",VLOOKUP(T22,'Печать Заказа'!B:F,4,FALSE),"")</f>
        <v/>
      </c>
      <c r="AA22" s="1" t="str">
        <f>IFERROR(VLOOKUP(T22,'Печать Заказа'!B:N,13,FALSE),"")</f>
        <v/>
      </c>
      <c r="AC22" s="559"/>
    </row>
    <row r="23" spans="1:29" ht="21" customHeight="1" x14ac:dyDescent="0.25">
      <c r="B23" s="10"/>
      <c r="C23" s="128" t="str">
        <f t="shared" si="0"/>
        <v>THERMEX IF 100 V (pro) Wi-Fi</v>
      </c>
      <c r="D23" s="128"/>
      <c r="E23" s="140" t="s">
        <v>1005</v>
      </c>
      <c r="F23" s="49">
        <f t="shared" si="1"/>
        <v>151126</v>
      </c>
      <c r="G23" s="172">
        <v>100</v>
      </c>
      <c r="H23" s="666" t="s">
        <v>169</v>
      </c>
      <c r="I23" s="666"/>
      <c r="J23" s="172" t="s">
        <v>2</v>
      </c>
      <c r="K23" s="555">
        <v>19.3</v>
      </c>
      <c r="L23" s="555">
        <v>0.19</v>
      </c>
      <c r="M23" s="172" t="s">
        <v>319</v>
      </c>
      <c r="N23" s="83">
        <v>0</v>
      </c>
      <c r="O23" s="83">
        <f t="shared" si="2"/>
        <v>0</v>
      </c>
      <c r="P23" s="83"/>
      <c r="Q23" s="84">
        <f>R23*(1-$J$3)</f>
        <v>29290</v>
      </c>
      <c r="R23" s="334">
        <f t="shared" si="3"/>
        <v>29290</v>
      </c>
      <c r="S23" s="172" t="s">
        <v>351</v>
      </c>
      <c r="T23" s="172" t="s">
        <v>357</v>
      </c>
      <c r="U23" s="172">
        <v>151126</v>
      </c>
      <c r="V23" s="230">
        <v>4670033310078</v>
      </c>
      <c r="W23" s="19"/>
      <c r="X23" s="172">
        <f>VLOOKUP(T23,'Печать Заказа'!B:F,5,FALSE)</f>
        <v>29290</v>
      </c>
      <c r="Y23" s="172" t="str">
        <f>IF(X23="фикс.цена",VLOOKUP(T23,'Печать Заказа'!B:F,4,FALSE),"")</f>
        <v/>
      </c>
      <c r="AA23" s="1" t="str">
        <f>IFERROR(VLOOKUP(T23,'Печать Заказа'!B:N,13,FALSE),"")</f>
        <v/>
      </c>
      <c r="AC23" s="559"/>
    </row>
    <row r="24" spans="1:29" ht="21" customHeight="1" x14ac:dyDescent="0.25">
      <c r="B24" s="10"/>
      <c r="C24" s="128" t="str">
        <f t="shared" si="0"/>
        <v>THERMEX IF 50 H (pro) Wi-Fi</v>
      </c>
      <c r="D24" s="128"/>
      <c r="E24" s="140" t="s">
        <v>1005</v>
      </c>
      <c r="F24" s="49">
        <f t="shared" si="1"/>
        <v>151127</v>
      </c>
      <c r="G24" s="172">
        <v>50</v>
      </c>
      <c r="H24" s="666" t="s">
        <v>169</v>
      </c>
      <c r="I24" s="666"/>
      <c r="J24" s="174" t="s">
        <v>3</v>
      </c>
      <c r="K24" s="553">
        <v>13</v>
      </c>
      <c r="L24" s="553">
        <v>0.11</v>
      </c>
      <c r="M24" s="172" t="s">
        <v>320</v>
      </c>
      <c r="N24" s="83">
        <v>0</v>
      </c>
      <c r="O24" s="83">
        <f t="shared" si="2"/>
        <v>0</v>
      </c>
      <c r="P24" s="83"/>
      <c r="Q24" s="84">
        <f t="shared" si="4"/>
        <v>22090</v>
      </c>
      <c r="R24" s="334">
        <f t="shared" si="3"/>
        <v>22090</v>
      </c>
      <c r="S24" s="172" t="s">
        <v>352</v>
      </c>
      <c r="T24" s="172" t="s">
        <v>358</v>
      </c>
      <c r="U24" s="172">
        <v>151127</v>
      </c>
      <c r="V24" s="230">
        <v>4670033310085</v>
      </c>
      <c r="W24" s="19"/>
      <c r="X24" s="172">
        <f>VLOOKUP(T24,'Печать Заказа'!B:F,5,FALSE)</f>
        <v>22090</v>
      </c>
      <c r="Y24" s="172" t="str">
        <f>IF(X24="фикс.цена",VLOOKUP(T24,'Печать Заказа'!B:F,4,FALSE),"")</f>
        <v/>
      </c>
      <c r="AA24" s="1" t="str">
        <f>IFERROR(VLOOKUP(T24,'Печать Заказа'!B:N,13,FALSE),"")</f>
        <v/>
      </c>
      <c r="AC24" s="559"/>
    </row>
    <row r="25" spans="1:29" ht="21" customHeight="1" thickBot="1" x14ac:dyDescent="0.3">
      <c r="A25" s="105"/>
      <c r="B25" s="202"/>
      <c r="C25" s="308" t="str">
        <f t="shared" si="0"/>
        <v>THERMEX IF 80 H (pro) Wi-Fi</v>
      </c>
      <c r="D25" s="308"/>
      <c r="E25" s="246" t="s">
        <v>1005</v>
      </c>
      <c r="F25" s="311">
        <f t="shared" si="1"/>
        <v>151128</v>
      </c>
      <c r="G25" s="309">
        <v>80</v>
      </c>
      <c r="H25" s="674" t="s">
        <v>169</v>
      </c>
      <c r="I25" s="674"/>
      <c r="J25" s="310" t="s">
        <v>3</v>
      </c>
      <c r="K25" s="361">
        <v>16.7</v>
      </c>
      <c r="L25" s="361">
        <v>0.16</v>
      </c>
      <c r="M25" s="309" t="s">
        <v>321</v>
      </c>
      <c r="N25" s="85">
        <v>0</v>
      </c>
      <c r="O25" s="85">
        <f t="shared" si="2"/>
        <v>0</v>
      </c>
      <c r="P25" s="85"/>
      <c r="Q25" s="86">
        <f t="shared" si="4"/>
        <v>26990</v>
      </c>
      <c r="R25" s="335">
        <f t="shared" si="3"/>
        <v>26990</v>
      </c>
      <c r="S25" s="172" t="s">
        <v>353</v>
      </c>
      <c r="T25" s="172" t="s">
        <v>359</v>
      </c>
      <c r="U25" s="172">
        <v>151128</v>
      </c>
      <c r="V25" s="230">
        <v>4670033310092</v>
      </c>
      <c r="W25" s="19"/>
      <c r="X25" s="172">
        <f>VLOOKUP(T25,'Печать Заказа'!B:F,5,FALSE)</f>
        <v>26990</v>
      </c>
      <c r="Y25" s="172" t="str">
        <f>IF(X25="фикс.цена",VLOOKUP(T25,'Печать Заказа'!B:F,4,FALSE),"")</f>
        <v/>
      </c>
      <c r="AA25" s="1" t="str">
        <f>IFERROR(VLOOKUP(T25,'Печать Заказа'!B:N,13,FALSE),"")</f>
        <v/>
      </c>
      <c r="AC25" s="559"/>
    </row>
    <row r="26" spans="1:29" s="21" customFormat="1" ht="60" customHeight="1" x14ac:dyDescent="0.25">
      <c r="A26" s="3"/>
      <c r="B26" s="408"/>
      <c r="C26" s="81" t="s">
        <v>644</v>
      </c>
      <c r="D26" s="81"/>
      <c r="E26" s="187"/>
      <c r="F26" s="81"/>
      <c r="G26" s="81"/>
      <c r="H26" s="81"/>
      <c r="I26" s="81"/>
      <c r="J26" s="81"/>
      <c r="K26" s="81"/>
      <c r="L26" s="81"/>
      <c r="M26" s="81"/>
      <c r="N26" s="408"/>
      <c r="O26" s="267"/>
      <c r="P26" s="408"/>
      <c r="Q26" s="408"/>
      <c r="R26" s="408"/>
      <c r="S26" s="15"/>
      <c r="T26" s="18"/>
      <c r="U26" s="18"/>
      <c r="V26" s="232"/>
      <c r="W26" s="18"/>
      <c r="X26" s="18"/>
      <c r="Y26" s="18"/>
      <c r="AA26" s="1"/>
      <c r="AB26" s="1"/>
      <c r="AC26" s="559"/>
    </row>
    <row r="27" spans="1:29" ht="63.75" customHeight="1" x14ac:dyDescent="0.25">
      <c r="B27" s="70"/>
      <c r="C27" s="77" t="s">
        <v>39</v>
      </c>
      <c r="D27" s="77"/>
      <c r="E27" s="491" t="s">
        <v>1000</v>
      </c>
      <c r="F27" s="77" t="s">
        <v>126</v>
      </c>
      <c r="G27" s="328" t="s">
        <v>131</v>
      </c>
      <c r="H27" s="664" t="s">
        <v>133</v>
      </c>
      <c r="I27" s="664"/>
      <c r="J27" s="328" t="s">
        <v>132</v>
      </c>
      <c r="K27" s="158" t="s">
        <v>201</v>
      </c>
      <c r="L27" s="158" t="s">
        <v>1114</v>
      </c>
      <c r="M27" s="328" t="s">
        <v>139</v>
      </c>
      <c r="N27" s="669" t="s">
        <v>654</v>
      </c>
      <c r="O27" s="670"/>
      <c r="P27" s="670"/>
      <c r="Q27" s="670"/>
      <c r="R27" s="671"/>
      <c r="S27" s="16"/>
      <c r="T27" s="17"/>
      <c r="U27" s="17"/>
      <c r="V27" s="233"/>
      <c r="W27" s="17"/>
      <c r="X27" s="17"/>
      <c r="Y27" s="17"/>
      <c r="AC27" s="559"/>
    </row>
    <row r="28" spans="1:29" ht="23.1" customHeight="1" x14ac:dyDescent="0.25">
      <c r="B28" s="10"/>
      <c r="C28" s="140" t="str">
        <f>S28</f>
        <v>THERMEX Fora 30</v>
      </c>
      <c r="D28" s="140"/>
      <c r="E28" s="140" t="s">
        <v>1005</v>
      </c>
      <c r="F28" s="51">
        <f>U28</f>
        <v>151228</v>
      </c>
      <c r="G28" s="329">
        <v>30</v>
      </c>
      <c r="H28" s="666" t="s">
        <v>170</v>
      </c>
      <c r="I28" s="666"/>
      <c r="J28" s="329" t="s">
        <v>262</v>
      </c>
      <c r="K28" s="553">
        <v>9.6</v>
      </c>
      <c r="L28" s="553">
        <v>0.06</v>
      </c>
      <c r="M28" s="330" t="s">
        <v>653</v>
      </c>
      <c r="N28" s="83">
        <v>0</v>
      </c>
      <c r="O28" s="83">
        <f>N28*Q28</f>
        <v>0</v>
      </c>
      <c r="P28" s="83"/>
      <c r="Q28" s="84">
        <f>R28*(1-$J$3)</f>
        <v>17790</v>
      </c>
      <c r="R28" s="334">
        <f>X28</f>
        <v>17790</v>
      </c>
      <c r="S28" s="327" t="s">
        <v>645</v>
      </c>
      <c r="T28" s="327" t="s">
        <v>649</v>
      </c>
      <c r="U28" s="75">
        <v>151228</v>
      </c>
      <c r="V28" s="230">
        <v>4670033316087</v>
      </c>
      <c r="W28" s="19"/>
      <c r="X28" s="327">
        <f>VLOOKUP(T28,'Печать Заказа'!B:F,5,FALSE)</f>
        <v>17790</v>
      </c>
      <c r="Y28" s="327" t="str">
        <f>IF(X28="фикс.цена",VLOOKUP(T28,'Печать Заказа'!B:F,4,FALSE),"")</f>
        <v/>
      </c>
      <c r="AA28" s="1" t="str">
        <f>IFERROR(VLOOKUP(T28,'Печать Заказа'!B:N,13,FALSE),"")</f>
        <v/>
      </c>
      <c r="AC28" s="559"/>
    </row>
    <row r="29" spans="1:29" ht="23.1" customHeight="1" x14ac:dyDescent="0.25">
      <c r="B29" s="10"/>
      <c r="C29" s="140" t="str">
        <f>S29</f>
        <v>THERMEX Fora 50</v>
      </c>
      <c r="D29" s="140"/>
      <c r="E29" s="140" t="s">
        <v>1005</v>
      </c>
      <c r="F29" s="51">
        <f>U29</f>
        <v>151227</v>
      </c>
      <c r="G29" s="329">
        <v>50</v>
      </c>
      <c r="H29" s="666" t="s">
        <v>170</v>
      </c>
      <c r="I29" s="666"/>
      <c r="J29" s="329" t="s">
        <v>262</v>
      </c>
      <c r="K29" s="553">
        <v>12.6</v>
      </c>
      <c r="L29" s="553">
        <v>0.09</v>
      </c>
      <c r="M29" s="330" t="s">
        <v>583</v>
      </c>
      <c r="N29" s="83">
        <v>0</v>
      </c>
      <c r="O29" s="83">
        <f>N29*Q29</f>
        <v>0</v>
      </c>
      <c r="P29" s="83"/>
      <c r="Q29" s="84">
        <f>R29*(1-$J$3)</f>
        <v>21190</v>
      </c>
      <c r="R29" s="334">
        <f>X29</f>
        <v>21190</v>
      </c>
      <c r="S29" s="327" t="s">
        <v>646</v>
      </c>
      <c r="T29" s="327" t="s">
        <v>650</v>
      </c>
      <c r="U29" s="75">
        <v>151227</v>
      </c>
      <c r="V29" s="230">
        <v>4670033316094</v>
      </c>
      <c r="W29" s="19"/>
      <c r="X29" s="327">
        <f>VLOOKUP(T29,'Печать Заказа'!B:F,5,FALSE)</f>
        <v>21190</v>
      </c>
      <c r="Y29" s="327" t="str">
        <f>IF(X29="фикс.цена",VLOOKUP(T29,'Печать Заказа'!B:F,4,FALSE),"")</f>
        <v/>
      </c>
      <c r="AA29" s="1" t="str">
        <f>IFERROR(VLOOKUP(T29,'Печать Заказа'!B:N,13,FALSE),"")</f>
        <v/>
      </c>
      <c r="AC29" s="559"/>
    </row>
    <row r="30" spans="1:29" ht="23.1" customHeight="1" x14ac:dyDescent="0.25">
      <c r="B30" s="10"/>
      <c r="C30" s="140" t="str">
        <f>S30</f>
        <v>THERMEX Fora 80</v>
      </c>
      <c r="D30" s="140"/>
      <c r="E30" s="140" t="s">
        <v>1005</v>
      </c>
      <c r="F30" s="51">
        <f>U30</f>
        <v>151226</v>
      </c>
      <c r="G30" s="329">
        <v>80</v>
      </c>
      <c r="H30" s="666" t="s">
        <v>170</v>
      </c>
      <c r="I30" s="666"/>
      <c r="J30" s="329" t="s">
        <v>262</v>
      </c>
      <c r="K30" s="553">
        <v>17.899999999999999</v>
      </c>
      <c r="L30" s="553">
        <v>0.15</v>
      </c>
      <c r="M30" s="330" t="s">
        <v>584</v>
      </c>
      <c r="N30" s="83">
        <v>0</v>
      </c>
      <c r="O30" s="83">
        <f>N30*Q30</f>
        <v>0</v>
      </c>
      <c r="P30" s="83"/>
      <c r="Q30" s="84">
        <f>R30*(1-$J$3)</f>
        <v>26090</v>
      </c>
      <c r="R30" s="334">
        <f>X30</f>
        <v>26090</v>
      </c>
      <c r="S30" s="327" t="s">
        <v>647</v>
      </c>
      <c r="T30" s="327" t="s">
        <v>651</v>
      </c>
      <c r="U30" s="75">
        <v>151226</v>
      </c>
      <c r="V30" s="230">
        <v>4670033316100</v>
      </c>
      <c r="W30" s="19"/>
      <c r="X30" s="327">
        <f>VLOOKUP(T30,'Печать Заказа'!B:F,5,FALSE)</f>
        <v>26090</v>
      </c>
      <c r="Y30" s="327" t="str">
        <f>IF(X30="фикс.цена",VLOOKUP(T30,'Печать Заказа'!B:F,4,FALSE),"")</f>
        <v/>
      </c>
      <c r="AA30" s="1" t="str">
        <f>IFERROR(VLOOKUP(T30,'Печать Заказа'!B:N,13,FALSE),"")</f>
        <v/>
      </c>
      <c r="AC30" s="559"/>
    </row>
    <row r="31" spans="1:29" ht="23.1" customHeight="1" thickBot="1" x14ac:dyDescent="0.3">
      <c r="A31" s="105"/>
      <c r="B31" s="202"/>
      <c r="C31" s="141" t="str">
        <f>S31</f>
        <v>THERMEX Fora 100</v>
      </c>
      <c r="D31" s="141"/>
      <c r="E31" s="141" t="s">
        <v>1005</v>
      </c>
      <c r="F31" s="64">
        <f>U31</f>
        <v>151225</v>
      </c>
      <c r="G31" s="511">
        <v>100</v>
      </c>
      <c r="H31" s="674" t="s">
        <v>170</v>
      </c>
      <c r="I31" s="674"/>
      <c r="J31" s="511" t="s">
        <v>262</v>
      </c>
      <c r="K31" s="361">
        <v>20.6</v>
      </c>
      <c r="L31" s="361">
        <v>0.18</v>
      </c>
      <c r="M31" s="512" t="s">
        <v>585</v>
      </c>
      <c r="N31" s="85">
        <v>0</v>
      </c>
      <c r="O31" s="85">
        <f>N31*Q31</f>
        <v>0</v>
      </c>
      <c r="P31" s="85"/>
      <c r="Q31" s="86">
        <f>R31*(1-$J$3)</f>
        <v>28990</v>
      </c>
      <c r="R31" s="335">
        <f>X31</f>
        <v>28990</v>
      </c>
      <c r="S31" s="327" t="s">
        <v>648</v>
      </c>
      <c r="T31" s="327" t="s">
        <v>652</v>
      </c>
      <c r="U31" s="75">
        <v>151225</v>
      </c>
      <c r="V31" s="230">
        <v>4670033316124</v>
      </c>
      <c r="W31" s="19"/>
      <c r="X31" s="327">
        <f>VLOOKUP(T31,'Печать Заказа'!B:F,5,FALSE)</f>
        <v>28990</v>
      </c>
      <c r="Y31" s="327" t="str">
        <f>IF(X31="фикс.цена",VLOOKUP(T31,'Печать Заказа'!B:F,4,FALSE),"")</f>
        <v/>
      </c>
      <c r="AA31" s="1" t="str">
        <f>IFERROR(VLOOKUP(T31,'Печать Заказа'!B:N,13,FALSE),"")</f>
        <v/>
      </c>
      <c r="AC31" s="559"/>
    </row>
    <row r="32" spans="1:29" s="21" customFormat="1" ht="62.25" customHeight="1" x14ac:dyDescent="0.25">
      <c r="A32" s="3"/>
      <c r="B32" s="408"/>
      <c r="C32" s="81" t="s">
        <v>361</v>
      </c>
      <c r="D32" s="78"/>
      <c r="E32" s="187" t="s">
        <v>405</v>
      </c>
      <c r="F32" s="78"/>
      <c r="G32" s="78"/>
      <c r="H32" s="78"/>
      <c r="I32" s="78"/>
      <c r="J32" s="78"/>
      <c r="K32" s="78"/>
      <c r="L32" s="78"/>
      <c r="M32" s="78"/>
      <c r="N32" s="67"/>
      <c r="O32" s="67"/>
      <c r="P32" s="67"/>
      <c r="Q32" s="67"/>
      <c r="R32" s="67"/>
      <c r="S32" s="15"/>
      <c r="T32" s="18"/>
      <c r="U32" s="18"/>
      <c r="V32" s="232"/>
      <c r="W32" s="18"/>
      <c r="X32" s="18"/>
      <c r="Y32" s="18"/>
      <c r="AA32" s="1"/>
      <c r="AB32" s="1"/>
      <c r="AC32" s="559"/>
    </row>
    <row r="33" spans="1:29" ht="45" customHeight="1" x14ac:dyDescent="0.25">
      <c r="B33" s="70"/>
      <c r="C33" s="77" t="s">
        <v>39</v>
      </c>
      <c r="D33" s="77"/>
      <c r="E33" s="491" t="s">
        <v>1000</v>
      </c>
      <c r="F33" s="77" t="s">
        <v>126</v>
      </c>
      <c r="G33" s="57" t="s">
        <v>131</v>
      </c>
      <c r="H33" s="668" t="s">
        <v>133</v>
      </c>
      <c r="I33" s="668"/>
      <c r="J33" s="57" t="s">
        <v>132</v>
      </c>
      <c r="K33" s="158" t="s">
        <v>201</v>
      </c>
      <c r="L33" s="158" t="s">
        <v>1114</v>
      </c>
      <c r="M33" s="57" t="s">
        <v>139</v>
      </c>
      <c r="N33" s="669" t="s">
        <v>430</v>
      </c>
      <c r="O33" s="670"/>
      <c r="P33" s="670"/>
      <c r="Q33" s="670"/>
      <c r="R33" s="671"/>
      <c r="S33" s="16"/>
      <c r="T33" s="17"/>
      <c r="U33" s="17"/>
      <c r="V33" s="233"/>
      <c r="W33" s="17"/>
      <c r="X33" s="17"/>
      <c r="Y33" s="17"/>
      <c r="Z33" s="32"/>
      <c r="AC33" s="559"/>
    </row>
    <row r="34" spans="1:29" ht="23.1" customHeight="1" x14ac:dyDescent="0.25">
      <c r="B34" s="10"/>
      <c r="C34" s="128" t="str">
        <f t="shared" ref="C34:C39" si="5">S34</f>
        <v>THERMEX IF 30 V (pro)</v>
      </c>
      <c r="D34" s="128"/>
      <c r="E34" s="140" t="s">
        <v>1005</v>
      </c>
      <c r="F34" s="49">
        <f t="shared" ref="F34:F39" si="6">U34</f>
        <v>151022</v>
      </c>
      <c r="G34" s="58">
        <v>30</v>
      </c>
      <c r="H34" s="666" t="s">
        <v>169</v>
      </c>
      <c r="I34" s="666"/>
      <c r="J34" s="58" t="s">
        <v>2</v>
      </c>
      <c r="K34" s="555">
        <v>9.9</v>
      </c>
      <c r="L34" s="555">
        <v>7.0000000000000007E-2</v>
      </c>
      <c r="M34" s="58" t="s">
        <v>316</v>
      </c>
      <c r="N34" s="83">
        <v>0</v>
      </c>
      <c r="O34" s="83">
        <f t="shared" ref="O34:O39" si="7">N34*Q34</f>
        <v>0</v>
      </c>
      <c r="P34" s="83"/>
      <c r="Q34" s="84">
        <f t="shared" ref="Q34:Q39" si="8">R34*(1-$J$3)</f>
        <v>16090</v>
      </c>
      <c r="R34" s="334">
        <f t="shared" ref="R34:R39" si="9">X34</f>
        <v>16090</v>
      </c>
      <c r="S34" s="50" t="s">
        <v>114</v>
      </c>
      <c r="T34" s="50" t="s">
        <v>118</v>
      </c>
      <c r="U34" s="50">
        <v>151022</v>
      </c>
      <c r="V34" s="230">
        <v>4670007715571</v>
      </c>
      <c r="W34" s="19"/>
      <c r="X34" s="50">
        <f>VLOOKUP(T34,'Печать Заказа'!B:F,5,FALSE)</f>
        <v>16090</v>
      </c>
      <c r="Y34" s="291" t="str">
        <f>IF(X34="фикс.цена",VLOOKUP(T34,'Печать Заказа'!B:F,4,FALSE),"")</f>
        <v/>
      </c>
      <c r="AA34" s="1" t="str">
        <f>IFERROR(VLOOKUP(T34,'Печать Заказа'!B:N,13,FALSE),"")</f>
        <v/>
      </c>
      <c r="AC34" s="559"/>
    </row>
    <row r="35" spans="1:29" ht="23.1" customHeight="1" x14ac:dyDescent="0.25">
      <c r="B35" s="10"/>
      <c r="C35" s="128" t="str">
        <f t="shared" si="5"/>
        <v>THERMEX IF 50 V (pro)</v>
      </c>
      <c r="D35" s="128"/>
      <c r="E35" s="140" t="s">
        <v>1005</v>
      </c>
      <c r="F35" s="49">
        <f t="shared" si="6"/>
        <v>151023</v>
      </c>
      <c r="G35" s="58">
        <v>50</v>
      </c>
      <c r="H35" s="666" t="s">
        <v>169</v>
      </c>
      <c r="I35" s="666"/>
      <c r="J35" s="58" t="s">
        <v>2</v>
      </c>
      <c r="K35" s="555">
        <v>13</v>
      </c>
      <c r="L35" s="555">
        <v>0.1</v>
      </c>
      <c r="M35" s="58" t="s">
        <v>317</v>
      </c>
      <c r="N35" s="83">
        <v>0</v>
      </c>
      <c r="O35" s="83">
        <f t="shared" si="7"/>
        <v>0</v>
      </c>
      <c r="P35" s="83"/>
      <c r="Q35" s="84">
        <f t="shared" si="8"/>
        <v>19490</v>
      </c>
      <c r="R35" s="334">
        <f t="shared" si="9"/>
        <v>19490</v>
      </c>
      <c r="S35" s="50" t="s">
        <v>115</v>
      </c>
      <c r="T35" s="50" t="s">
        <v>119</v>
      </c>
      <c r="U35" s="50">
        <v>151023</v>
      </c>
      <c r="V35" s="230">
        <v>4670007715588</v>
      </c>
      <c r="W35" s="19"/>
      <c r="X35" s="50">
        <f>VLOOKUP(T35,'Печать Заказа'!B:F,5,FALSE)</f>
        <v>19490</v>
      </c>
      <c r="Y35" s="291" t="str">
        <f>IF(X35="фикс.цена",VLOOKUP(T35,'Печать Заказа'!B:F,4,FALSE),"")</f>
        <v/>
      </c>
      <c r="Z35" s="32"/>
      <c r="AA35" s="1" t="str">
        <f>IFERROR(VLOOKUP(T35,'Печать Заказа'!B:N,13,FALSE),"")</f>
        <v/>
      </c>
      <c r="AC35" s="559"/>
    </row>
    <row r="36" spans="1:29" ht="23.1" customHeight="1" x14ac:dyDescent="0.25">
      <c r="B36" s="10"/>
      <c r="C36" s="128" t="str">
        <f t="shared" si="5"/>
        <v>THERMEX IF 80 V (pro)</v>
      </c>
      <c r="D36" s="128"/>
      <c r="E36" s="140" t="s">
        <v>1005</v>
      </c>
      <c r="F36" s="49">
        <f t="shared" si="6"/>
        <v>151024</v>
      </c>
      <c r="G36" s="58">
        <v>80</v>
      </c>
      <c r="H36" s="666" t="s">
        <v>169</v>
      </c>
      <c r="I36" s="666"/>
      <c r="J36" s="58" t="s">
        <v>2</v>
      </c>
      <c r="K36" s="555">
        <v>16.7</v>
      </c>
      <c r="L36" s="555">
        <v>0.15</v>
      </c>
      <c r="M36" s="58" t="s">
        <v>318</v>
      </c>
      <c r="N36" s="83">
        <v>0</v>
      </c>
      <c r="O36" s="83">
        <f t="shared" si="7"/>
        <v>0</v>
      </c>
      <c r="P36" s="83"/>
      <c r="Q36" s="84">
        <f t="shared" si="8"/>
        <v>24390</v>
      </c>
      <c r="R36" s="334">
        <f t="shared" si="9"/>
        <v>24390</v>
      </c>
      <c r="S36" s="50" t="s">
        <v>116</v>
      </c>
      <c r="T36" s="50" t="s">
        <v>120</v>
      </c>
      <c r="U36" s="50">
        <v>151024</v>
      </c>
      <c r="V36" s="230">
        <v>4670007715595</v>
      </c>
      <c r="W36" s="19"/>
      <c r="X36" s="50">
        <f>VLOOKUP(T36,'Печать Заказа'!B:F,5,FALSE)</f>
        <v>24390</v>
      </c>
      <c r="Y36" s="291" t="str">
        <f>IF(X36="фикс.цена",VLOOKUP(T36,'Печать Заказа'!B:F,4,FALSE),"")</f>
        <v/>
      </c>
      <c r="AA36" s="1" t="str">
        <f>IFERROR(VLOOKUP(T36,'Печать Заказа'!B:N,13,FALSE),"")</f>
        <v/>
      </c>
      <c r="AC36" s="559"/>
    </row>
    <row r="37" spans="1:29" ht="23.1" customHeight="1" x14ac:dyDescent="0.25">
      <c r="B37" s="10"/>
      <c r="C37" s="128" t="str">
        <f t="shared" si="5"/>
        <v>THERMEX IF 100 V (pro)</v>
      </c>
      <c r="D37" s="128"/>
      <c r="E37" s="140" t="s">
        <v>1005</v>
      </c>
      <c r="F37" s="49">
        <f t="shared" si="6"/>
        <v>151025</v>
      </c>
      <c r="G37" s="58">
        <v>100</v>
      </c>
      <c r="H37" s="666" t="s">
        <v>169</v>
      </c>
      <c r="I37" s="666"/>
      <c r="J37" s="58" t="s">
        <v>2</v>
      </c>
      <c r="K37" s="555">
        <v>19.3</v>
      </c>
      <c r="L37" s="555">
        <v>0.19</v>
      </c>
      <c r="M37" s="58" t="s">
        <v>319</v>
      </c>
      <c r="N37" s="83">
        <v>0</v>
      </c>
      <c r="O37" s="83">
        <f t="shared" si="7"/>
        <v>0</v>
      </c>
      <c r="P37" s="83"/>
      <c r="Q37" s="84">
        <f t="shared" si="8"/>
        <v>27290</v>
      </c>
      <c r="R37" s="334">
        <f t="shared" si="9"/>
        <v>27290</v>
      </c>
      <c r="S37" s="50" t="s">
        <v>117</v>
      </c>
      <c r="T37" s="50" t="s">
        <v>121</v>
      </c>
      <c r="U37" s="50">
        <v>151025</v>
      </c>
      <c r="V37" s="230">
        <v>4670007715601</v>
      </c>
      <c r="W37" s="19"/>
      <c r="X37" s="50">
        <f>VLOOKUP(T37,'Печать Заказа'!B:F,5,FALSE)</f>
        <v>27290</v>
      </c>
      <c r="Y37" s="291" t="str">
        <f>IF(X37="фикс.цена",VLOOKUP(T37,'Печать Заказа'!B:F,4,FALSE),"")</f>
        <v/>
      </c>
      <c r="AA37" s="1" t="str">
        <f>IFERROR(VLOOKUP(T37,'Печать Заказа'!B:N,13,FALSE),"")</f>
        <v/>
      </c>
      <c r="AC37" s="559"/>
    </row>
    <row r="38" spans="1:29" ht="23.1" customHeight="1" x14ac:dyDescent="0.25">
      <c r="B38" s="10"/>
      <c r="C38" s="128" t="str">
        <f t="shared" si="5"/>
        <v>THERMEX IF 50 H (pro)</v>
      </c>
      <c r="D38" s="128"/>
      <c r="E38" s="140" t="s">
        <v>1005</v>
      </c>
      <c r="F38" s="49">
        <f t="shared" si="6"/>
        <v>151030</v>
      </c>
      <c r="G38" s="117">
        <v>50</v>
      </c>
      <c r="H38" s="666" t="s">
        <v>169</v>
      </c>
      <c r="I38" s="666"/>
      <c r="J38" s="116" t="s">
        <v>3</v>
      </c>
      <c r="K38" s="553">
        <v>13</v>
      </c>
      <c r="L38" s="553">
        <v>0.11</v>
      </c>
      <c r="M38" s="117" t="s">
        <v>320</v>
      </c>
      <c r="N38" s="83">
        <v>0</v>
      </c>
      <c r="O38" s="83">
        <f t="shared" si="7"/>
        <v>0</v>
      </c>
      <c r="P38" s="83"/>
      <c r="Q38" s="84">
        <f t="shared" si="8"/>
        <v>20090</v>
      </c>
      <c r="R38" s="334">
        <f t="shared" si="9"/>
        <v>20090</v>
      </c>
      <c r="S38" s="130" t="s">
        <v>244</v>
      </c>
      <c r="T38" s="130" t="s">
        <v>245</v>
      </c>
      <c r="U38" s="130">
        <v>151030</v>
      </c>
      <c r="V38" s="230">
        <v>4670007715809</v>
      </c>
      <c r="W38" s="19"/>
      <c r="X38" s="117">
        <f>VLOOKUP(T38,'Печать Заказа'!B:F,5,FALSE)</f>
        <v>20090</v>
      </c>
      <c r="Y38" s="291" t="str">
        <f>IF(X38="фикс.цена",VLOOKUP(T38,'Печать Заказа'!B:F,4,FALSE),"")</f>
        <v/>
      </c>
      <c r="AA38" s="1" t="str">
        <f>IFERROR(VLOOKUP(T38,'Печать Заказа'!B:N,13,FALSE),"")</f>
        <v/>
      </c>
      <c r="AC38" s="559"/>
    </row>
    <row r="39" spans="1:29" ht="23.1" customHeight="1" thickBot="1" x14ac:dyDescent="0.3">
      <c r="B39" s="202"/>
      <c r="C39" s="308" t="str">
        <f t="shared" si="5"/>
        <v>THERMEX IF 80 H (pro)</v>
      </c>
      <c r="D39" s="308"/>
      <c r="E39" s="140" t="s">
        <v>1005</v>
      </c>
      <c r="F39" s="311">
        <f t="shared" si="6"/>
        <v>151031</v>
      </c>
      <c r="G39" s="314">
        <v>80</v>
      </c>
      <c r="H39" s="674" t="s">
        <v>169</v>
      </c>
      <c r="I39" s="674"/>
      <c r="J39" s="315" t="s">
        <v>3</v>
      </c>
      <c r="K39" s="361">
        <v>16.7</v>
      </c>
      <c r="L39" s="361">
        <v>0.16</v>
      </c>
      <c r="M39" s="314" t="s">
        <v>321</v>
      </c>
      <c r="N39" s="85">
        <v>0</v>
      </c>
      <c r="O39" s="85">
        <f t="shared" si="7"/>
        <v>0</v>
      </c>
      <c r="P39" s="85"/>
      <c r="Q39" s="86">
        <f t="shared" si="8"/>
        <v>24990</v>
      </c>
      <c r="R39" s="335">
        <f t="shared" si="9"/>
        <v>24990</v>
      </c>
      <c r="S39" s="130" t="s">
        <v>246</v>
      </c>
      <c r="T39" s="130" t="s">
        <v>247</v>
      </c>
      <c r="U39" s="130">
        <v>151031</v>
      </c>
      <c r="V39" s="230">
        <v>4670007715816</v>
      </c>
      <c r="W39" s="19"/>
      <c r="X39" s="117">
        <f>VLOOKUP(T39,'Печать Заказа'!B:F,5,FALSE)</f>
        <v>24990</v>
      </c>
      <c r="Y39" s="291" t="str">
        <f>IF(X39="фикс.цена",VLOOKUP(T39,'Печать Заказа'!B:F,4,FALSE),"")</f>
        <v/>
      </c>
      <c r="AA39" s="1" t="str">
        <f>IFERROR(VLOOKUP(T39,'Печать Заказа'!B:N,13,FALSE),"")</f>
        <v/>
      </c>
      <c r="AC39" s="559"/>
    </row>
    <row r="40" spans="1:29" ht="66.75" customHeight="1" x14ac:dyDescent="0.25">
      <c r="B40" s="277"/>
      <c r="C40" s="78" t="s">
        <v>1164</v>
      </c>
      <c r="D40" s="78"/>
      <c r="E40" s="187"/>
      <c r="F40" s="78"/>
      <c r="G40" s="78"/>
      <c r="H40" s="78"/>
      <c r="I40" s="78"/>
      <c r="J40" s="284"/>
      <c r="K40" s="284"/>
      <c r="L40" s="284"/>
      <c r="M40" s="284"/>
      <c r="N40" s="278" t="s">
        <v>572</v>
      </c>
      <c r="O40" s="275"/>
      <c r="P40" s="275"/>
      <c r="Q40" s="278" t="s">
        <v>572</v>
      </c>
      <c r="R40" s="276"/>
      <c r="S40" s="132"/>
      <c r="T40" s="132"/>
      <c r="U40" s="132"/>
      <c r="V40" s="227"/>
      <c r="W40" s="19"/>
      <c r="X40" s="227"/>
      <c r="Y40" s="132"/>
      <c r="AC40" s="559"/>
    </row>
    <row r="41" spans="1:29" ht="45.75" customHeight="1" x14ac:dyDescent="0.25">
      <c r="B41" s="10"/>
      <c r="C41" s="605" t="s">
        <v>39</v>
      </c>
      <c r="D41" s="605"/>
      <c r="E41" s="603" t="s">
        <v>1000</v>
      </c>
      <c r="F41" s="605" t="s">
        <v>126</v>
      </c>
      <c r="G41" s="600" t="s">
        <v>131</v>
      </c>
      <c r="H41" s="668" t="s">
        <v>133</v>
      </c>
      <c r="I41" s="668"/>
      <c r="J41" s="600" t="s">
        <v>132</v>
      </c>
      <c r="K41" s="158" t="s">
        <v>201</v>
      </c>
      <c r="L41" s="158" t="s">
        <v>1114</v>
      </c>
      <c r="M41" s="600" t="s">
        <v>139</v>
      </c>
      <c r="N41" s="669" t="s">
        <v>1177</v>
      </c>
      <c r="O41" s="670"/>
      <c r="P41" s="670"/>
      <c r="Q41" s="670"/>
      <c r="R41" s="671"/>
      <c r="S41" s="132"/>
      <c r="T41" s="132"/>
      <c r="U41" s="132"/>
      <c r="V41" s="227"/>
      <c r="W41" s="19"/>
      <c r="X41" s="227"/>
      <c r="Y41" s="132"/>
      <c r="Z41" s="32"/>
      <c r="AC41" s="559"/>
    </row>
    <row r="42" spans="1:29" ht="21.75" customHeight="1" x14ac:dyDescent="0.25">
      <c r="B42" s="10"/>
      <c r="C42" s="140" t="s">
        <v>1165</v>
      </c>
      <c r="D42" s="140"/>
      <c r="E42" s="146" t="s">
        <v>1005</v>
      </c>
      <c r="F42" s="51">
        <v>151257</v>
      </c>
      <c r="G42" s="601">
        <v>30</v>
      </c>
      <c r="H42" s="666" t="s">
        <v>1169</v>
      </c>
      <c r="I42" s="666"/>
      <c r="J42" s="601" t="s">
        <v>2</v>
      </c>
      <c r="K42" s="553">
        <v>10.1</v>
      </c>
      <c r="L42" s="553">
        <v>7.0000000000000007E-2</v>
      </c>
      <c r="M42" s="464" t="s">
        <v>322</v>
      </c>
      <c r="N42" s="83">
        <v>0</v>
      </c>
      <c r="O42" s="83">
        <f>Q42*N42</f>
        <v>0</v>
      </c>
      <c r="P42" s="83"/>
      <c r="Q42" s="84">
        <f>R42*(1-$J$3)</f>
        <v>16890</v>
      </c>
      <c r="R42" s="334">
        <f>X42</f>
        <v>16890</v>
      </c>
      <c r="S42" s="599" t="s">
        <v>1165</v>
      </c>
      <c r="T42" s="599" t="s">
        <v>1173</v>
      </c>
      <c r="U42" s="51">
        <v>151257</v>
      </c>
      <c r="V42" s="230">
        <v>4670033318746</v>
      </c>
      <c r="W42" s="19"/>
      <c r="X42" s="599">
        <f>VLOOKUP(T42,'Печать Заказа'!B:F,5,FALSE)</f>
        <v>16890</v>
      </c>
      <c r="Y42" s="599" t="str">
        <f>IF(X42="фикс.цена",VLOOKUP(T42,'Печать Заказа'!B:F,4,FALSE),"")</f>
        <v/>
      </c>
      <c r="AA42" s="1">
        <f>IFERROR(VLOOKUP(T42,'Печать Заказа'!B:N,13,FALSE),"")</f>
        <v>0</v>
      </c>
      <c r="AC42" s="559"/>
    </row>
    <row r="43" spans="1:29" ht="23.1" customHeight="1" x14ac:dyDescent="0.25">
      <c r="B43" s="10"/>
      <c r="C43" s="140" t="s">
        <v>1166</v>
      </c>
      <c r="D43" s="140"/>
      <c r="E43" s="146" t="s">
        <v>1005</v>
      </c>
      <c r="F43" s="51">
        <v>151258</v>
      </c>
      <c r="G43" s="601">
        <v>50</v>
      </c>
      <c r="H43" s="666" t="s">
        <v>1170</v>
      </c>
      <c r="I43" s="666"/>
      <c r="J43" s="601" t="s">
        <v>2</v>
      </c>
      <c r="K43" s="553">
        <v>13.3</v>
      </c>
      <c r="L43" s="553">
        <v>0.1</v>
      </c>
      <c r="M43" s="464" t="s">
        <v>323</v>
      </c>
      <c r="N43" s="83">
        <v>0</v>
      </c>
      <c r="O43" s="83">
        <f t="shared" ref="O43:O45" si="10">Q43*N43</f>
        <v>0</v>
      </c>
      <c r="P43" s="83"/>
      <c r="Q43" s="84">
        <f t="shared" ref="Q43:Q45" si="11">R43*(1-$J$3)</f>
        <v>20290</v>
      </c>
      <c r="R43" s="334">
        <f t="shared" ref="R43:R45" si="12">X43</f>
        <v>20290</v>
      </c>
      <c r="S43" s="599" t="s">
        <v>1166</v>
      </c>
      <c r="T43" s="599" t="s">
        <v>1174</v>
      </c>
      <c r="U43" s="51">
        <v>151258</v>
      </c>
      <c r="V43" s="230">
        <v>4670033318760</v>
      </c>
      <c r="W43" s="19"/>
      <c r="X43" s="606">
        <f>VLOOKUP(T43,'Печать Заказа'!B:F,5,FALSE)</f>
        <v>20290</v>
      </c>
      <c r="Y43" s="599" t="str">
        <f>IF(X43="фикс.цена",VLOOKUP(T43,'Печать Заказа'!B:F,4,FALSE),"")</f>
        <v/>
      </c>
      <c r="AA43" s="1">
        <f>IFERROR(VLOOKUP(T43,'Печать Заказа'!B:N,13,FALSE),"")</f>
        <v>0</v>
      </c>
      <c r="AC43" s="559"/>
    </row>
    <row r="44" spans="1:29" ht="22.9" customHeight="1" x14ac:dyDescent="0.25">
      <c r="B44" s="10"/>
      <c r="C44" s="140" t="s">
        <v>1167</v>
      </c>
      <c r="D44" s="140"/>
      <c r="E44" s="146" t="s">
        <v>1005</v>
      </c>
      <c r="F44" s="51">
        <v>151259</v>
      </c>
      <c r="G44" s="601">
        <v>80</v>
      </c>
      <c r="H44" s="666" t="s">
        <v>1170</v>
      </c>
      <c r="I44" s="666"/>
      <c r="J44" s="601" t="s">
        <v>2</v>
      </c>
      <c r="K44" s="553">
        <v>18.399999999999999</v>
      </c>
      <c r="L44" s="553">
        <v>0.16</v>
      </c>
      <c r="M44" s="464" t="s">
        <v>1171</v>
      </c>
      <c r="N44" s="83">
        <v>0</v>
      </c>
      <c r="O44" s="83">
        <f t="shared" si="10"/>
        <v>0</v>
      </c>
      <c r="P44" s="83"/>
      <c r="Q44" s="84">
        <f t="shared" si="11"/>
        <v>25190</v>
      </c>
      <c r="R44" s="334">
        <f t="shared" si="12"/>
        <v>25190</v>
      </c>
      <c r="S44" s="599" t="s">
        <v>1167</v>
      </c>
      <c r="T44" s="599" t="s">
        <v>1175</v>
      </c>
      <c r="U44" s="51">
        <v>151259</v>
      </c>
      <c r="V44" s="230">
        <v>4670033318784</v>
      </c>
      <c r="W44" s="19"/>
      <c r="X44" s="606">
        <f>VLOOKUP(T44,'Печать Заказа'!B:F,5,FALSE)</f>
        <v>25190</v>
      </c>
      <c r="Y44" s="599" t="str">
        <f>IF(X44="фикс.цена",VLOOKUP(T44,'Печать Заказа'!B:F,4,FALSE),"")</f>
        <v/>
      </c>
      <c r="AA44" s="1">
        <f>IFERROR(VLOOKUP(T44,'Печать Заказа'!B:N,13,FALSE),"")</f>
        <v>0</v>
      </c>
      <c r="AC44" s="559"/>
    </row>
    <row r="45" spans="1:29" ht="23.1" customHeight="1" thickBot="1" x14ac:dyDescent="0.3">
      <c r="A45" s="105"/>
      <c r="B45" s="202"/>
      <c r="C45" s="140" t="s">
        <v>1168</v>
      </c>
      <c r="D45" s="141"/>
      <c r="E45" s="146" t="s">
        <v>1005</v>
      </c>
      <c r="F45" s="51">
        <v>151260</v>
      </c>
      <c r="G45" s="601">
        <v>100</v>
      </c>
      <c r="H45" s="666" t="s">
        <v>1170</v>
      </c>
      <c r="I45" s="666"/>
      <c r="J45" s="602" t="s">
        <v>2</v>
      </c>
      <c r="K45" s="361">
        <v>21.4</v>
      </c>
      <c r="L45" s="361">
        <v>0.19</v>
      </c>
      <c r="M45" s="604" t="s">
        <v>1172</v>
      </c>
      <c r="N45" s="85">
        <v>0</v>
      </c>
      <c r="O45" s="85">
        <f t="shared" si="10"/>
        <v>0</v>
      </c>
      <c r="P45" s="86"/>
      <c r="Q45" s="84">
        <f t="shared" si="11"/>
        <v>28090</v>
      </c>
      <c r="R45" s="335">
        <f t="shared" si="12"/>
        <v>28090</v>
      </c>
      <c r="S45" s="599" t="s">
        <v>1168</v>
      </c>
      <c r="T45" s="599" t="s">
        <v>1176</v>
      </c>
      <c r="U45" s="75">
        <v>151260</v>
      </c>
      <c r="V45" s="230">
        <v>4670033318791</v>
      </c>
      <c r="W45" s="19"/>
      <c r="X45" s="606">
        <f>VLOOKUP(T45,'Печать Заказа'!B:F,5,FALSE)</f>
        <v>28090</v>
      </c>
      <c r="Y45" s="599" t="str">
        <f>IF(X45="фикс.цена",VLOOKUP(T45,'Печать Заказа'!B:F,4,FALSE),"")</f>
        <v/>
      </c>
      <c r="AA45" s="1">
        <f>IFERROR(VLOOKUP(T45,'Печать Заказа'!B:N,13,FALSE),"")</f>
        <v>0</v>
      </c>
      <c r="AC45" s="559"/>
    </row>
    <row r="46" spans="1:29" ht="66.75" customHeight="1" x14ac:dyDescent="0.25">
      <c r="B46" s="277"/>
      <c r="C46" s="78" t="s">
        <v>1104</v>
      </c>
      <c r="D46" s="78"/>
      <c r="E46" s="187"/>
      <c r="F46" s="78"/>
      <c r="G46" s="78"/>
      <c r="H46" s="78"/>
      <c r="I46" s="78"/>
      <c r="J46" s="284"/>
      <c r="K46" s="284"/>
      <c r="L46" s="284"/>
      <c r="M46" s="284"/>
      <c r="N46" s="278" t="s">
        <v>572</v>
      </c>
      <c r="O46" s="275"/>
      <c r="P46" s="275"/>
      <c r="Q46" s="278" t="s">
        <v>572</v>
      </c>
      <c r="R46" s="276"/>
      <c r="S46" s="132"/>
      <c r="T46" s="132"/>
      <c r="U46" s="132"/>
      <c r="V46" s="227"/>
      <c r="W46" s="19"/>
      <c r="X46" s="132"/>
      <c r="Y46" s="132"/>
      <c r="AC46" s="559"/>
    </row>
    <row r="47" spans="1:29" ht="45.75" customHeight="1" x14ac:dyDescent="0.25">
      <c r="B47" s="10"/>
      <c r="C47" s="539" t="s">
        <v>39</v>
      </c>
      <c r="D47" s="539"/>
      <c r="E47" s="537" t="s">
        <v>1000</v>
      </c>
      <c r="F47" s="539" t="s">
        <v>126</v>
      </c>
      <c r="G47" s="534" t="s">
        <v>131</v>
      </c>
      <c r="H47" s="668" t="s">
        <v>133</v>
      </c>
      <c r="I47" s="668"/>
      <c r="J47" s="534" t="s">
        <v>132</v>
      </c>
      <c r="K47" s="158" t="s">
        <v>201</v>
      </c>
      <c r="L47" s="158" t="s">
        <v>1114</v>
      </c>
      <c r="M47" s="534" t="s">
        <v>139</v>
      </c>
      <c r="N47" s="669" t="s">
        <v>1105</v>
      </c>
      <c r="O47" s="670"/>
      <c r="P47" s="670"/>
      <c r="Q47" s="670"/>
      <c r="R47" s="671"/>
      <c r="S47" s="132"/>
      <c r="T47" s="132"/>
      <c r="U47" s="132"/>
      <c r="V47" s="227"/>
      <c r="W47" s="19"/>
      <c r="X47" s="132"/>
      <c r="Y47" s="132"/>
      <c r="Z47" s="32"/>
      <c r="AC47" s="559"/>
    </row>
    <row r="48" spans="1:29" ht="21.75" customHeight="1" x14ac:dyDescent="0.25">
      <c r="B48" s="10"/>
      <c r="C48" s="140" t="str">
        <f>S48</f>
        <v>THERMEX Dogma 30 V</v>
      </c>
      <c r="D48" s="140"/>
      <c r="E48" s="146" t="s">
        <v>1005</v>
      </c>
      <c r="F48" s="51">
        <f>U48</f>
        <v>151267</v>
      </c>
      <c r="G48" s="535">
        <v>30</v>
      </c>
      <c r="H48" s="666" t="s">
        <v>169</v>
      </c>
      <c r="I48" s="666"/>
      <c r="J48" s="533" t="s">
        <v>2</v>
      </c>
      <c r="K48" s="555">
        <v>9</v>
      </c>
      <c r="L48" s="555">
        <v>7.0000000000000007E-2</v>
      </c>
      <c r="M48" s="464" t="s">
        <v>1144</v>
      </c>
      <c r="N48" s="83">
        <v>0</v>
      </c>
      <c r="O48" s="83">
        <f>N48*Q48</f>
        <v>0</v>
      </c>
      <c r="P48" s="83"/>
      <c r="Q48" s="84">
        <f>R48*(1-$J$3)</f>
        <v>15390</v>
      </c>
      <c r="R48" s="334">
        <f>X48</f>
        <v>15390</v>
      </c>
      <c r="S48" s="533" t="s">
        <v>1106</v>
      </c>
      <c r="T48" s="533" t="s">
        <v>1107</v>
      </c>
      <c r="U48" s="75">
        <v>151267</v>
      </c>
      <c r="V48" s="230">
        <v>4670033319057</v>
      </c>
      <c r="W48" s="19"/>
      <c r="X48" s="533">
        <f>VLOOKUP(T48,'Печать Заказа'!B:F,5,FALSE)</f>
        <v>15390</v>
      </c>
      <c r="Y48" s="533" t="str">
        <f>IF(X48="фикс.цена",VLOOKUP(T48,'Печать Заказа'!B:F,4,FALSE),"")</f>
        <v/>
      </c>
      <c r="AA48" s="1">
        <f>IFERROR(VLOOKUP(T48,'Печать Заказа'!B:N,13,FALSE),"")</f>
        <v>0</v>
      </c>
      <c r="AC48" s="559"/>
    </row>
    <row r="49" spans="1:29" ht="23.1" customHeight="1" x14ac:dyDescent="0.25">
      <c r="B49" s="10"/>
      <c r="C49" s="140" t="str">
        <f>S49</f>
        <v>THERMEX Dogma 50 V</v>
      </c>
      <c r="D49" s="140"/>
      <c r="E49" s="146" t="s">
        <v>1005</v>
      </c>
      <c r="F49" s="51">
        <f>U49</f>
        <v>151269</v>
      </c>
      <c r="G49" s="535">
        <v>50</v>
      </c>
      <c r="H49" s="666" t="s">
        <v>169</v>
      </c>
      <c r="I49" s="666"/>
      <c r="J49" s="535" t="s">
        <v>2</v>
      </c>
      <c r="K49" s="553">
        <v>12</v>
      </c>
      <c r="L49" s="553">
        <v>0.11</v>
      </c>
      <c r="M49" s="464" t="s">
        <v>1145</v>
      </c>
      <c r="N49" s="83">
        <v>0</v>
      </c>
      <c r="O49" s="83">
        <f>N49*Q49</f>
        <v>0</v>
      </c>
      <c r="P49" s="83"/>
      <c r="Q49" s="84">
        <f>R49*(1-$J$3)</f>
        <v>18790</v>
      </c>
      <c r="R49" s="334">
        <f>X49</f>
        <v>18790</v>
      </c>
      <c r="S49" s="533" t="s">
        <v>1108</v>
      </c>
      <c r="T49" s="533" t="s">
        <v>1109</v>
      </c>
      <c r="U49" s="75">
        <v>151269</v>
      </c>
      <c r="V49" s="230">
        <v>4670033319033</v>
      </c>
      <c r="W49" s="19"/>
      <c r="X49" s="533">
        <f>VLOOKUP(T49,'Печать Заказа'!B:F,5,FALSE)</f>
        <v>18790</v>
      </c>
      <c r="Y49" s="533" t="str">
        <f>IF(X49="фикс.цена",VLOOKUP(T49,'Печать Заказа'!B:F,4,FALSE),"")</f>
        <v/>
      </c>
      <c r="AA49" s="1">
        <f>IFERROR(VLOOKUP(T49,'Печать Заказа'!B:N,13,FALSE),"")</f>
        <v>0</v>
      </c>
      <c r="AC49" s="559"/>
    </row>
    <row r="50" spans="1:29" ht="23.1" customHeight="1" x14ac:dyDescent="0.25">
      <c r="B50" s="10"/>
      <c r="C50" s="140" t="str">
        <f>S50</f>
        <v>THERMEX Dogma 80 V</v>
      </c>
      <c r="D50" s="140"/>
      <c r="E50" s="146" t="s">
        <v>1005</v>
      </c>
      <c r="F50" s="51">
        <f>U50</f>
        <v>151270</v>
      </c>
      <c r="G50" s="535">
        <v>80</v>
      </c>
      <c r="H50" s="666" t="s">
        <v>169</v>
      </c>
      <c r="I50" s="666"/>
      <c r="J50" s="535" t="s">
        <v>2</v>
      </c>
      <c r="K50" s="553">
        <v>15.5</v>
      </c>
      <c r="L50" s="553">
        <v>0.15</v>
      </c>
      <c r="M50" s="464" t="s">
        <v>1146</v>
      </c>
      <c r="N50" s="83">
        <v>0</v>
      </c>
      <c r="O50" s="83">
        <f>N50*Q50</f>
        <v>0</v>
      </c>
      <c r="P50" s="83"/>
      <c r="Q50" s="84">
        <f>R50*(1-$J$3)</f>
        <v>23690</v>
      </c>
      <c r="R50" s="334">
        <f>X50</f>
        <v>23690</v>
      </c>
      <c r="S50" s="533" t="s">
        <v>1110</v>
      </c>
      <c r="T50" s="533" t="s">
        <v>1111</v>
      </c>
      <c r="U50" s="75">
        <v>151270</v>
      </c>
      <c r="V50" s="230">
        <v>4670033319040</v>
      </c>
      <c r="W50" s="19"/>
      <c r="X50" s="533">
        <f>VLOOKUP(T50,'Печать Заказа'!B:F,5,FALSE)</f>
        <v>23690</v>
      </c>
      <c r="Y50" s="533" t="str">
        <f>IF(X50="фикс.цена",VLOOKUP(T50,'Печать Заказа'!B:F,4,FALSE),"")</f>
        <v/>
      </c>
      <c r="AA50" s="1">
        <f>IFERROR(VLOOKUP(T50,'Печать Заказа'!B:N,13,FALSE),"")</f>
        <v>0</v>
      </c>
      <c r="AC50" s="559"/>
    </row>
    <row r="51" spans="1:29" ht="23.1" customHeight="1" thickBot="1" x14ac:dyDescent="0.3">
      <c r="A51" s="105"/>
      <c r="B51" s="202"/>
      <c r="C51" s="141" t="str">
        <f>S51</f>
        <v>THERMEX Dogma 100 V</v>
      </c>
      <c r="D51" s="141"/>
      <c r="E51" s="146" t="s">
        <v>1005</v>
      </c>
      <c r="F51" s="64">
        <f>U51</f>
        <v>151268</v>
      </c>
      <c r="G51" s="536">
        <v>100</v>
      </c>
      <c r="H51" s="674" t="s">
        <v>169</v>
      </c>
      <c r="I51" s="674"/>
      <c r="J51" s="536" t="s">
        <v>2</v>
      </c>
      <c r="K51" s="361">
        <v>18</v>
      </c>
      <c r="L51" s="361">
        <v>0.19</v>
      </c>
      <c r="M51" s="538" t="s">
        <v>1147</v>
      </c>
      <c r="N51" s="85">
        <v>0</v>
      </c>
      <c r="O51" s="85">
        <f>N51*Q51</f>
        <v>0</v>
      </c>
      <c r="P51" s="85"/>
      <c r="Q51" s="86">
        <f>R51*(1-$J$3)</f>
        <v>26590</v>
      </c>
      <c r="R51" s="335">
        <f>X51</f>
        <v>26590</v>
      </c>
      <c r="S51" s="533" t="s">
        <v>1112</v>
      </c>
      <c r="T51" s="533" t="s">
        <v>1113</v>
      </c>
      <c r="U51" s="75">
        <v>151268</v>
      </c>
      <c r="V51" s="230">
        <v>4670033319026</v>
      </c>
      <c r="W51" s="19"/>
      <c r="X51" s="533">
        <f>VLOOKUP(T51,'Печать Заказа'!B:F,5,FALSE)</f>
        <v>26590</v>
      </c>
      <c r="Y51" s="533" t="str">
        <f>IF(X51="фикс.цена",VLOOKUP(T51,'Печать Заказа'!B:F,4,FALSE),"")</f>
        <v/>
      </c>
      <c r="AA51" s="1">
        <f>IFERROR(VLOOKUP(T51,'Печать Заказа'!B:N,13,FALSE),"")</f>
        <v>0</v>
      </c>
      <c r="AC51" s="559"/>
    </row>
    <row r="52" spans="1:29" ht="66.75" customHeight="1" x14ac:dyDescent="0.25">
      <c r="B52" s="277"/>
      <c r="C52" s="78" t="s">
        <v>834</v>
      </c>
      <c r="D52" s="78"/>
      <c r="E52" s="187"/>
      <c r="F52" s="78"/>
      <c r="G52" s="78"/>
      <c r="H52" s="78"/>
      <c r="I52" s="78"/>
      <c r="J52" s="284"/>
      <c r="K52" s="284"/>
      <c r="L52" s="284"/>
      <c r="M52" s="284"/>
      <c r="N52" s="278" t="s">
        <v>572</v>
      </c>
      <c r="O52" s="275"/>
      <c r="P52" s="275"/>
      <c r="Q52" s="278" t="s">
        <v>572</v>
      </c>
      <c r="R52" s="276"/>
      <c r="S52" s="132"/>
      <c r="T52" s="132"/>
      <c r="U52" s="132"/>
      <c r="V52" s="227"/>
      <c r="W52" s="19"/>
      <c r="X52" s="132"/>
      <c r="Y52" s="132"/>
      <c r="AC52" s="559"/>
    </row>
    <row r="53" spans="1:29" ht="45.75" customHeight="1" x14ac:dyDescent="0.25">
      <c r="B53" s="10"/>
      <c r="C53" s="445" t="s">
        <v>39</v>
      </c>
      <c r="D53" s="445"/>
      <c r="E53" s="491" t="s">
        <v>1000</v>
      </c>
      <c r="F53" s="445" t="s">
        <v>126</v>
      </c>
      <c r="G53" s="440" t="s">
        <v>131</v>
      </c>
      <c r="H53" s="668" t="s">
        <v>133</v>
      </c>
      <c r="I53" s="668"/>
      <c r="J53" s="440" t="s">
        <v>132</v>
      </c>
      <c r="K53" s="158" t="s">
        <v>201</v>
      </c>
      <c r="L53" s="158" t="s">
        <v>1114</v>
      </c>
      <c r="M53" s="440" t="s">
        <v>139</v>
      </c>
      <c r="N53" s="669" t="s">
        <v>835</v>
      </c>
      <c r="O53" s="670"/>
      <c r="P53" s="670"/>
      <c r="Q53" s="670"/>
      <c r="R53" s="671"/>
      <c r="S53" s="132"/>
      <c r="T53" s="132"/>
      <c r="U53" s="132"/>
      <c r="V53" s="227"/>
      <c r="W53" s="19"/>
      <c r="X53" s="132"/>
      <c r="Y53" s="132"/>
      <c r="Z53" s="32"/>
      <c r="AC53" s="559"/>
    </row>
    <row r="54" spans="1:29" ht="21.75" customHeight="1" x14ac:dyDescent="0.25">
      <c r="B54" s="10"/>
      <c r="C54" s="140" t="str">
        <f>S54</f>
        <v>THERMEX Dream 30</v>
      </c>
      <c r="D54" s="140"/>
      <c r="E54" s="146" t="s">
        <v>272</v>
      </c>
      <c r="F54" s="51">
        <f>U54</f>
        <v>151216</v>
      </c>
      <c r="G54" s="520">
        <v>30</v>
      </c>
      <c r="H54" s="666">
        <v>2</v>
      </c>
      <c r="I54" s="666"/>
      <c r="J54" s="520" t="s">
        <v>262</v>
      </c>
      <c r="K54" s="553">
        <v>9.9</v>
      </c>
      <c r="L54" s="553">
        <v>7.0000000000000007E-2</v>
      </c>
      <c r="M54" s="464" t="s">
        <v>1059</v>
      </c>
      <c r="N54" s="83">
        <v>0</v>
      </c>
      <c r="O54" s="83">
        <f>N54*Q54</f>
        <v>0</v>
      </c>
      <c r="P54" s="83"/>
      <c r="Q54" s="84">
        <f>R54*(1-$J$3)</f>
        <v>14890</v>
      </c>
      <c r="R54" s="334">
        <f>X54</f>
        <v>14890</v>
      </c>
      <c r="S54" s="518" t="s">
        <v>1057</v>
      </c>
      <c r="T54" s="518" t="s">
        <v>1058</v>
      </c>
      <c r="U54" s="75">
        <v>151216</v>
      </c>
      <c r="V54" s="230">
        <v>4670033315424</v>
      </c>
      <c r="W54" s="19"/>
      <c r="X54" s="518">
        <f>VLOOKUP(T54,'Печать Заказа'!B:F,5,FALSE)</f>
        <v>14890</v>
      </c>
      <c r="Y54" s="518" t="str">
        <f>IF(X54="фикс.цена",VLOOKUP(T54,'Печать Заказа'!B:F,4,FALSE),"")</f>
        <v/>
      </c>
      <c r="AA54" s="1" t="str">
        <f>IFERROR(VLOOKUP(T54,'Печать Заказа'!B:N,13,FALSE),"")</f>
        <v/>
      </c>
      <c r="AC54" s="559"/>
    </row>
    <row r="55" spans="1:29" ht="23.1" customHeight="1" x14ac:dyDescent="0.25">
      <c r="B55" s="10"/>
      <c r="C55" s="140" t="str">
        <f>S55</f>
        <v>THERMEX Dream 50</v>
      </c>
      <c r="D55" s="140"/>
      <c r="E55" s="146" t="s">
        <v>272</v>
      </c>
      <c r="F55" s="51">
        <f>U55</f>
        <v>151217</v>
      </c>
      <c r="G55" s="438">
        <v>50</v>
      </c>
      <c r="H55" s="666">
        <v>2</v>
      </c>
      <c r="I55" s="666"/>
      <c r="J55" s="438" t="s">
        <v>262</v>
      </c>
      <c r="K55" s="553">
        <v>13</v>
      </c>
      <c r="L55" s="553">
        <v>0.1</v>
      </c>
      <c r="M55" s="443" t="s">
        <v>625</v>
      </c>
      <c r="N55" s="83">
        <v>0</v>
      </c>
      <c r="O55" s="83">
        <f>N55*Q55</f>
        <v>0</v>
      </c>
      <c r="P55" s="83"/>
      <c r="Q55" s="84">
        <f>R55*(1-$J$3)</f>
        <v>18090</v>
      </c>
      <c r="R55" s="334">
        <f>X55</f>
        <v>18090</v>
      </c>
      <c r="S55" s="441" t="s">
        <v>628</v>
      </c>
      <c r="T55" s="441" t="s">
        <v>629</v>
      </c>
      <c r="U55" s="441">
        <v>151217</v>
      </c>
      <c r="V55" s="230">
        <v>4670033315431</v>
      </c>
      <c r="W55" s="19"/>
      <c r="X55" s="441">
        <f>VLOOKUP(T55,'Печать Заказа'!B:F,5,FALSE)</f>
        <v>18090</v>
      </c>
      <c r="Y55" s="441" t="str">
        <f>IF(X55="фикс.цена",VLOOKUP(T55,'Печать Заказа'!B:F,4,FALSE),"")</f>
        <v/>
      </c>
      <c r="AA55" s="1" t="str">
        <f>IFERROR(VLOOKUP(T55,'Печать Заказа'!B:N,13,FALSE),"")</f>
        <v/>
      </c>
      <c r="AC55" s="559"/>
    </row>
    <row r="56" spans="1:29" ht="23.1" customHeight="1" x14ac:dyDescent="0.25">
      <c r="B56" s="10"/>
      <c r="C56" s="140" t="str">
        <f>S56</f>
        <v>THERMEX Dream 80</v>
      </c>
      <c r="D56" s="140"/>
      <c r="E56" s="146" t="s">
        <v>272</v>
      </c>
      <c r="F56" s="51">
        <f>U56</f>
        <v>151218</v>
      </c>
      <c r="G56" s="438">
        <v>80</v>
      </c>
      <c r="H56" s="666">
        <v>2</v>
      </c>
      <c r="I56" s="666"/>
      <c r="J56" s="438" t="s">
        <v>262</v>
      </c>
      <c r="K56" s="553">
        <v>16.7</v>
      </c>
      <c r="L56" s="553">
        <v>0.15</v>
      </c>
      <c r="M56" s="443" t="s">
        <v>626</v>
      </c>
      <c r="N56" s="83">
        <v>0</v>
      </c>
      <c r="O56" s="83">
        <f>N56*Q56</f>
        <v>0</v>
      </c>
      <c r="P56" s="83"/>
      <c r="Q56" s="84">
        <f>R56*(1-$J$3)</f>
        <v>22990</v>
      </c>
      <c r="R56" s="334">
        <f>X56</f>
        <v>22990</v>
      </c>
      <c r="S56" s="441" t="s">
        <v>630</v>
      </c>
      <c r="T56" s="441" t="s">
        <v>631</v>
      </c>
      <c r="U56" s="441">
        <v>151218</v>
      </c>
      <c r="V56" s="230">
        <v>4670033315448</v>
      </c>
      <c r="W56" s="19"/>
      <c r="X56" s="441">
        <f>VLOOKUP(T56,'Печать Заказа'!B:F,5,FALSE)</f>
        <v>22990</v>
      </c>
      <c r="Y56" s="441" t="str">
        <f>IF(X56="фикс.цена",VLOOKUP(T56,'Печать Заказа'!B:F,4,FALSE),"")</f>
        <v/>
      </c>
      <c r="AA56" s="1" t="str">
        <f>IFERROR(VLOOKUP(T56,'Печать Заказа'!B:N,13,FALSE),"")</f>
        <v/>
      </c>
      <c r="AC56" s="559"/>
    </row>
    <row r="57" spans="1:29" ht="23.1" customHeight="1" thickBot="1" x14ac:dyDescent="0.3">
      <c r="A57" s="105"/>
      <c r="B57" s="202"/>
      <c r="C57" s="141" t="str">
        <f>S57</f>
        <v>THERMEX Dream 100</v>
      </c>
      <c r="D57" s="141"/>
      <c r="E57" s="246" t="s">
        <v>272</v>
      </c>
      <c r="F57" s="64">
        <f>U57</f>
        <v>151219</v>
      </c>
      <c r="G57" s="442">
        <v>100</v>
      </c>
      <c r="H57" s="674">
        <v>2</v>
      </c>
      <c r="I57" s="674"/>
      <c r="J57" s="442" t="s">
        <v>262</v>
      </c>
      <c r="K57" s="361">
        <v>19.3</v>
      </c>
      <c r="L57" s="361">
        <v>0.19</v>
      </c>
      <c r="M57" s="444" t="s">
        <v>627</v>
      </c>
      <c r="N57" s="85">
        <v>0</v>
      </c>
      <c r="O57" s="85">
        <f>N57*Q57</f>
        <v>0</v>
      </c>
      <c r="P57" s="85"/>
      <c r="Q57" s="86">
        <f>R57*(1-$J$3)</f>
        <v>25890</v>
      </c>
      <c r="R57" s="335">
        <f>X57</f>
        <v>25890</v>
      </c>
      <c r="S57" s="441" t="s">
        <v>632</v>
      </c>
      <c r="T57" s="441" t="s">
        <v>633</v>
      </c>
      <c r="U57" s="441">
        <v>151219</v>
      </c>
      <c r="V57" s="230">
        <v>4670033315455</v>
      </c>
      <c r="W57" s="19"/>
      <c r="X57" s="441">
        <f>VLOOKUP(T57,'Печать Заказа'!B:F,5,FALSE)</f>
        <v>25890</v>
      </c>
      <c r="Y57" s="441" t="str">
        <f>IF(X57="фикс.цена",VLOOKUP(T57,'Печать Заказа'!B:F,4,FALSE),"")</f>
        <v/>
      </c>
      <c r="AA57" s="1" t="str">
        <f>IFERROR(VLOOKUP(T57,'Печать Заказа'!B:N,13,FALSE),"")</f>
        <v/>
      </c>
      <c r="AC57" s="559"/>
    </row>
    <row r="58" spans="1:29" ht="66.75" customHeight="1" x14ac:dyDescent="0.25">
      <c r="B58" s="277"/>
      <c r="C58" s="78" t="s">
        <v>571</v>
      </c>
      <c r="D58" s="78"/>
      <c r="E58" s="187"/>
      <c r="F58" s="78"/>
      <c r="G58" s="78"/>
      <c r="H58" s="78"/>
      <c r="I58" s="78"/>
      <c r="J58" s="284"/>
      <c r="K58" s="284"/>
      <c r="L58" s="284"/>
      <c r="M58" s="284"/>
      <c r="N58" s="278"/>
      <c r="O58" s="275"/>
      <c r="P58" s="275"/>
      <c r="Q58" s="278"/>
      <c r="R58" s="276"/>
      <c r="S58" s="132"/>
      <c r="T58" s="132"/>
      <c r="U58" s="132"/>
      <c r="V58" s="227"/>
      <c r="W58" s="19"/>
      <c r="X58" s="132"/>
      <c r="Y58" s="132"/>
      <c r="AC58" s="559"/>
    </row>
    <row r="59" spans="1:29" ht="58.5" customHeight="1" x14ac:dyDescent="0.25">
      <c r="B59" s="10"/>
      <c r="C59" s="77" t="s">
        <v>39</v>
      </c>
      <c r="D59" s="77"/>
      <c r="E59" s="491" t="s">
        <v>1000</v>
      </c>
      <c r="F59" s="77" t="s">
        <v>126</v>
      </c>
      <c r="G59" s="270" t="s">
        <v>131</v>
      </c>
      <c r="H59" s="668" t="s">
        <v>133</v>
      </c>
      <c r="I59" s="668"/>
      <c r="J59" s="270" t="s">
        <v>132</v>
      </c>
      <c r="K59" s="158" t="s">
        <v>201</v>
      </c>
      <c r="L59" s="158" t="s">
        <v>1114</v>
      </c>
      <c r="M59" s="270" t="s">
        <v>139</v>
      </c>
      <c r="N59" s="669" t="s">
        <v>581</v>
      </c>
      <c r="O59" s="670"/>
      <c r="P59" s="670"/>
      <c r="Q59" s="670"/>
      <c r="R59" s="671"/>
      <c r="S59" s="132"/>
      <c r="T59" s="132"/>
      <c r="U59" s="132"/>
      <c r="V59" s="227"/>
      <c r="W59" s="19"/>
      <c r="X59" s="132"/>
      <c r="Y59" s="132"/>
      <c r="Z59" s="32"/>
      <c r="AC59" s="559"/>
    </row>
    <row r="60" spans="1:29" ht="23.1" customHeight="1" x14ac:dyDescent="0.25">
      <c r="B60" s="10"/>
      <c r="C60" s="140" t="str">
        <f>S60</f>
        <v>THERMEX Double 30</v>
      </c>
      <c r="D60" s="140"/>
      <c r="E60" s="146" t="s">
        <v>1005</v>
      </c>
      <c r="F60" s="51">
        <f>U60</f>
        <v>151198</v>
      </c>
      <c r="G60" s="269">
        <v>30</v>
      </c>
      <c r="H60" s="666" t="s">
        <v>171</v>
      </c>
      <c r="I60" s="666"/>
      <c r="J60" s="269" t="s">
        <v>588</v>
      </c>
      <c r="K60" s="553">
        <v>9.6</v>
      </c>
      <c r="L60" s="553">
        <v>0.06</v>
      </c>
      <c r="M60" s="272" t="s">
        <v>582</v>
      </c>
      <c r="N60" s="83">
        <v>0</v>
      </c>
      <c r="O60" s="83">
        <f>N60*Q60</f>
        <v>0</v>
      </c>
      <c r="P60" s="83"/>
      <c r="Q60" s="84">
        <f>R60*(1-$J$3)</f>
        <v>14390</v>
      </c>
      <c r="R60" s="334">
        <f>X60</f>
        <v>14390</v>
      </c>
      <c r="S60" s="271" t="s">
        <v>573</v>
      </c>
      <c r="T60" s="271" t="s">
        <v>577</v>
      </c>
      <c r="U60" s="271">
        <v>151198</v>
      </c>
      <c r="V60" s="230">
        <v>4670033314816</v>
      </c>
      <c r="W60" s="19"/>
      <c r="X60" s="271">
        <f>VLOOKUP(T60,'Печать Заказа'!B:F,5,FALSE)</f>
        <v>14390</v>
      </c>
      <c r="Y60" s="271" t="str">
        <f>IF(X60="фикс.цена",VLOOKUP(T60,'Печать Заказа'!B:F,4,FALSE),"")</f>
        <v/>
      </c>
      <c r="AA60" s="1" t="str">
        <f>IFERROR(VLOOKUP(T60,'Печать Заказа'!B:N,13,FALSE),"")</f>
        <v/>
      </c>
      <c r="AC60" s="559"/>
    </row>
    <row r="61" spans="1:29" ht="23.1" customHeight="1" x14ac:dyDescent="0.25">
      <c r="B61" s="10"/>
      <c r="C61" s="140" t="str">
        <f>S61</f>
        <v>THERMEX Double 50</v>
      </c>
      <c r="D61" s="140"/>
      <c r="E61" s="146" t="s">
        <v>1005</v>
      </c>
      <c r="F61" s="51">
        <f>U61</f>
        <v>151199</v>
      </c>
      <c r="G61" s="269">
        <v>50</v>
      </c>
      <c r="H61" s="666" t="s">
        <v>171</v>
      </c>
      <c r="I61" s="666"/>
      <c r="J61" s="281" t="s">
        <v>588</v>
      </c>
      <c r="K61" s="553">
        <v>12.6</v>
      </c>
      <c r="L61" s="553">
        <v>0.09</v>
      </c>
      <c r="M61" s="272" t="s">
        <v>583</v>
      </c>
      <c r="N61" s="83">
        <v>0</v>
      </c>
      <c r="O61" s="83">
        <f>N61*Q61</f>
        <v>0</v>
      </c>
      <c r="P61" s="83"/>
      <c r="Q61" s="84">
        <f>R61*(1-$J$3)</f>
        <v>17590</v>
      </c>
      <c r="R61" s="334">
        <f>X61</f>
        <v>17590</v>
      </c>
      <c r="S61" s="271" t="s">
        <v>574</v>
      </c>
      <c r="T61" s="271" t="s">
        <v>578</v>
      </c>
      <c r="U61" s="271">
        <v>151199</v>
      </c>
      <c r="V61" s="230">
        <v>4670033314823</v>
      </c>
      <c r="W61" s="19"/>
      <c r="X61" s="271">
        <f>VLOOKUP(T61,'Печать Заказа'!B:F,5,FALSE)</f>
        <v>17590</v>
      </c>
      <c r="Y61" s="271" t="str">
        <f>IF(X61="фикс.цена",VLOOKUP(T61,'Печать Заказа'!B:F,4,FALSE),"")</f>
        <v/>
      </c>
      <c r="AA61" s="1" t="str">
        <f>IFERROR(VLOOKUP(T61,'Печать Заказа'!B:N,13,FALSE),"")</f>
        <v/>
      </c>
      <c r="AC61" s="559"/>
    </row>
    <row r="62" spans="1:29" ht="23.1" customHeight="1" x14ac:dyDescent="0.25">
      <c r="B62" s="10"/>
      <c r="C62" s="140" t="str">
        <f>S62</f>
        <v>THERMEX Double 80</v>
      </c>
      <c r="D62" s="140"/>
      <c r="E62" s="146" t="s">
        <v>1005</v>
      </c>
      <c r="F62" s="51">
        <f>U62</f>
        <v>151200</v>
      </c>
      <c r="G62" s="269">
        <v>80</v>
      </c>
      <c r="H62" s="666" t="s">
        <v>171</v>
      </c>
      <c r="I62" s="666"/>
      <c r="J62" s="281" t="s">
        <v>588</v>
      </c>
      <c r="K62" s="553">
        <v>17.899999999999999</v>
      </c>
      <c r="L62" s="553">
        <v>0.15</v>
      </c>
      <c r="M62" s="272" t="s">
        <v>584</v>
      </c>
      <c r="N62" s="83">
        <v>0</v>
      </c>
      <c r="O62" s="83">
        <f>N62*Q62</f>
        <v>0</v>
      </c>
      <c r="P62" s="83"/>
      <c r="Q62" s="84">
        <f>R62*(1-$J$3)</f>
        <v>22490</v>
      </c>
      <c r="R62" s="334">
        <f>X62</f>
        <v>22490</v>
      </c>
      <c r="S62" s="271" t="s">
        <v>575</v>
      </c>
      <c r="T62" s="271" t="s">
        <v>579</v>
      </c>
      <c r="U62" s="271">
        <v>151200</v>
      </c>
      <c r="V62" s="230">
        <v>4670033314830</v>
      </c>
      <c r="W62" s="19"/>
      <c r="X62" s="271">
        <f>VLOOKUP(T62,'Печать Заказа'!B:F,5,FALSE)</f>
        <v>22490</v>
      </c>
      <c r="Y62" s="271" t="str">
        <f>IF(X62="фикс.цена",VLOOKUP(T62,'Печать Заказа'!B:F,4,FALSE),"")</f>
        <v/>
      </c>
      <c r="AA62" s="1" t="str">
        <f>IFERROR(VLOOKUP(T62,'Печать Заказа'!B:N,13,FALSE),"")</f>
        <v/>
      </c>
      <c r="AC62" s="559"/>
    </row>
    <row r="63" spans="1:29" ht="23.1" customHeight="1" thickBot="1" x14ac:dyDescent="0.3">
      <c r="A63" s="105"/>
      <c r="B63" s="202"/>
      <c r="C63" s="141" t="str">
        <f>S63</f>
        <v>THERMEX Double 100</v>
      </c>
      <c r="D63" s="141"/>
      <c r="E63" s="146" t="s">
        <v>1005</v>
      </c>
      <c r="F63" s="64">
        <f>U63</f>
        <v>151201</v>
      </c>
      <c r="G63" s="313">
        <v>100</v>
      </c>
      <c r="H63" s="674" t="s">
        <v>171</v>
      </c>
      <c r="I63" s="674"/>
      <c r="J63" s="313" t="s">
        <v>588</v>
      </c>
      <c r="K63" s="361">
        <v>20.6</v>
      </c>
      <c r="L63" s="361">
        <v>0.18</v>
      </c>
      <c r="M63" s="62" t="s">
        <v>585</v>
      </c>
      <c r="N63" s="85">
        <v>0</v>
      </c>
      <c r="O63" s="85">
        <f>N63*Q63</f>
        <v>0</v>
      </c>
      <c r="P63" s="85"/>
      <c r="Q63" s="86">
        <f>R63*(1-$J$3)</f>
        <v>25390</v>
      </c>
      <c r="R63" s="335">
        <f>X63</f>
        <v>25390</v>
      </c>
      <c r="S63" s="271" t="s">
        <v>576</v>
      </c>
      <c r="T63" s="271" t="s">
        <v>580</v>
      </c>
      <c r="U63" s="271">
        <v>151201</v>
      </c>
      <c r="V63" s="230">
        <v>4670033314809</v>
      </c>
      <c r="W63" s="19"/>
      <c r="X63" s="271">
        <f>VLOOKUP(T63,'Печать Заказа'!B:F,5,FALSE)</f>
        <v>25390</v>
      </c>
      <c r="Y63" s="271" t="str">
        <f>IF(X63="фикс.цена",VLOOKUP(T63,'Печать Заказа'!B:F,4,FALSE),"")</f>
        <v/>
      </c>
      <c r="AA63" s="1" t="str">
        <f>IFERROR(VLOOKUP(T63,'Печать Заказа'!B:N,13,FALSE),"")</f>
        <v/>
      </c>
      <c r="AC63" s="559"/>
    </row>
    <row r="64" spans="1:29" s="21" customFormat="1" ht="58.5" customHeight="1" x14ac:dyDescent="0.25">
      <c r="A64" s="3"/>
      <c r="B64" s="267"/>
      <c r="C64" s="81" t="s">
        <v>172</v>
      </c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67"/>
      <c r="O64" s="67"/>
      <c r="P64" s="67"/>
      <c r="Q64" s="67"/>
      <c r="R64" s="67"/>
      <c r="S64" s="15"/>
      <c r="T64" s="18"/>
      <c r="U64" s="18"/>
      <c r="V64" s="232"/>
      <c r="W64" s="18"/>
      <c r="X64" s="18"/>
      <c r="Y64" s="18"/>
      <c r="AA64" s="1"/>
      <c r="AB64" s="1"/>
      <c r="AC64" s="559"/>
    </row>
    <row r="65" spans="1:29" ht="45" customHeight="1" x14ac:dyDescent="0.25">
      <c r="B65" s="70"/>
      <c r="C65" s="77" t="s">
        <v>39</v>
      </c>
      <c r="D65" s="77"/>
      <c r="E65" s="491" t="s">
        <v>1000</v>
      </c>
      <c r="F65" s="77" t="s">
        <v>126</v>
      </c>
      <c r="G65" s="57" t="s">
        <v>131</v>
      </c>
      <c r="H65" s="668" t="s">
        <v>133</v>
      </c>
      <c r="I65" s="668"/>
      <c r="J65" s="57" t="s">
        <v>132</v>
      </c>
      <c r="K65" s="158" t="s">
        <v>201</v>
      </c>
      <c r="L65" s="158" t="s">
        <v>1114</v>
      </c>
      <c r="M65" s="57" t="s">
        <v>139</v>
      </c>
      <c r="N65" s="669" t="s">
        <v>431</v>
      </c>
      <c r="O65" s="670"/>
      <c r="P65" s="670"/>
      <c r="Q65" s="670"/>
      <c r="R65" s="671"/>
      <c r="S65" s="16"/>
      <c r="T65" s="17"/>
      <c r="U65" s="17"/>
      <c r="V65" s="233"/>
      <c r="W65" s="17"/>
      <c r="X65" s="17"/>
      <c r="Y65" s="17"/>
      <c r="Z65" s="32"/>
      <c r="AC65" s="559"/>
    </row>
    <row r="66" spans="1:29" ht="23.1" customHeight="1" x14ac:dyDescent="0.25">
      <c r="B66" s="10"/>
      <c r="C66" s="140" t="str">
        <f t="shared" ref="C66:C72" si="13">S66</f>
        <v>THERMEX MK 30 V</v>
      </c>
      <c r="D66" s="140"/>
      <c r="E66" s="146" t="s">
        <v>1005</v>
      </c>
      <c r="F66" s="51">
        <f t="shared" ref="F66:F72" si="14">U66</f>
        <v>151001</v>
      </c>
      <c r="G66" s="60">
        <v>30</v>
      </c>
      <c r="H66" s="666" t="s">
        <v>170</v>
      </c>
      <c r="I66" s="666"/>
      <c r="J66" s="60" t="s">
        <v>2</v>
      </c>
      <c r="K66" s="553">
        <v>9.6</v>
      </c>
      <c r="L66" s="553">
        <v>7.0000000000000007E-2</v>
      </c>
      <c r="M66" s="53" t="s">
        <v>322</v>
      </c>
      <c r="N66" s="83">
        <v>0</v>
      </c>
      <c r="O66" s="83">
        <f t="shared" ref="O66:O72" si="15">N66*Q66</f>
        <v>0</v>
      </c>
      <c r="P66" s="83"/>
      <c r="Q66" s="84">
        <f t="shared" ref="Q66:Q72" si="16">R66*(1-$J$3)</f>
        <v>14090</v>
      </c>
      <c r="R66" s="334">
        <f t="shared" ref="R66:R72" si="17">X66</f>
        <v>14090</v>
      </c>
      <c r="S66" s="50" t="s">
        <v>96</v>
      </c>
      <c r="T66" s="50" t="s">
        <v>92</v>
      </c>
      <c r="U66" s="50">
        <v>151001</v>
      </c>
      <c r="V66" s="230">
        <v>4670007714208</v>
      </c>
      <c r="W66" s="19"/>
      <c r="X66" s="50">
        <f>VLOOKUP(T66,'Печать Заказа'!B:F,5,FALSE)</f>
        <v>14090</v>
      </c>
      <c r="Y66" s="50" t="str">
        <f>IF(X66="фикс.цена",VLOOKUP(T66,'Печать Заказа'!B:F,4,FALSE),"")</f>
        <v/>
      </c>
      <c r="AA66" s="1" t="str">
        <f>IFERROR(VLOOKUP(T66,'Печать Заказа'!B:N,13,FALSE),"")</f>
        <v/>
      </c>
      <c r="AC66" s="559"/>
    </row>
    <row r="67" spans="1:29" ht="23.1" customHeight="1" x14ac:dyDescent="0.25">
      <c r="B67" s="10"/>
      <c r="C67" s="140" t="str">
        <f t="shared" si="13"/>
        <v>THERMEX MK 50 V</v>
      </c>
      <c r="D67" s="140"/>
      <c r="E67" s="146" t="s">
        <v>1005</v>
      </c>
      <c r="F67" s="51">
        <f t="shared" si="14"/>
        <v>151002</v>
      </c>
      <c r="G67" s="60">
        <v>50</v>
      </c>
      <c r="H67" s="666" t="s">
        <v>170</v>
      </c>
      <c r="I67" s="666"/>
      <c r="J67" s="60" t="s">
        <v>2</v>
      </c>
      <c r="K67" s="553">
        <v>12.6</v>
      </c>
      <c r="L67" s="553">
        <v>0.1</v>
      </c>
      <c r="M67" s="53" t="s">
        <v>323</v>
      </c>
      <c r="N67" s="83">
        <v>0</v>
      </c>
      <c r="O67" s="83">
        <f t="shared" si="15"/>
        <v>0</v>
      </c>
      <c r="P67" s="83"/>
      <c r="Q67" s="84">
        <f t="shared" si="16"/>
        <v>17090</v>
      </c>
      <c r="R67" s="334">
        <f t="shared" si="17"/>
        <v>17090</v>
      </c>
      <c r="S67" s="50" t="s">
        <v>97</v>
      </c>
      <c r="T67" s="50" t="s">
        <v>93</v>
      </c>
      <c r="U67" s="50">
        <v>151002</v>
      </c>
      <c r="V67" s="230">
        <v>4670007714215</v>
      </c>
      <c r="W67" s="19"/>
      <c r="X67" s="50">
        <f>VLOOKUP(T67,'Печать Заказа'!B:F,5,FALSE)</f>
        <v>17090</v>
      </c>
      <c r="Y67" s="50" t="str">
        <f>IF(X67="фикс.цена",VLOOKUP(T67,'Печать Заказа'!B:F,4,FALSE),"")</f>
        <v/>
      </c>
      <c r="AA67" s="1" t="str">
        <f>IFERROR(VLOOKUP(T67,'Печать Заказа'!B:N,13,FALSE),"")</f>
        <v/>
      </c>
      <c r="AC67" s="559"/>
    </row>
    <row r="68" spans="1:29" ht="23.1" customHeight="1" x14ac:dyDescent="0.25">
      <c r="B68" s="10"/>
      <c r="C68" s="140" t="str">
        <f t="shared" si="13"/>
        <v>THERMEX MK 80 V</v>
      </c>
      <c r="D68" s="140"/>
      <c r="E68" s="146" t="s">
        <v>1005</v>
      </c>
      <c r="F68" s="51">
        <f t="shared" si="14"/>
        <v>151003</v>
      </c>
      <c r="G68" s="60">
        <v>80</v>
      </c>
      <c r="H68" s="666" t="s">
        <v>170</v>
      </c>
      <c r="I68" s="666"/>
      <c r="J68" s="60" t="s">
        <v>2</v>
      </c>
      <c r="K68" s="553">
        <v>17.899999999999999</v>
      </c>
      <c r="L68" s="553">
        <v>0.16</v>
      </c>
      <c r="M68" s="53" t="s">
        <v>324</v>
      </c>
      <c r="N68" s="83">
        <v>0</v>
      </c>
      <c r="O68" s="83">
        <f t="shared" si="15"/>
        <v>0</v>
      </c>
      <c r="P68" s="83"/>
      <c r="Q68" s="84">
        <f t="shared" si="16"/>
        <v>21990</v>
      </c>
      <c r="R68" s="334">
        <f t="shared" si="17"/>
        <v>21990</v>
      </c>
      <c r="S68" s="50" t="s">
        <v>98</v>
      </c>
      <c r="T68" s="50" t="s">
        <v>94</v>
      </c>
      <c r="U68" s="50">
        <v>151003</v>
      </c>
      <c r="V68" s="230">
        <v>4670007714222</v>
      </c>
      <c r="W68" s="19"/>
      <c r="X68" s="50">
        <f>VLOOKUP(T68,'Печать Заказа'!B:F,5,FALSE)</f>
        <v>21990</v>
      </c>
      <c r="Y68" s="50" t="str">
        <f>IF(X68="фикс.цена",VLOOKUP(T68,'Печать Заказа'!B:F,4,FALSE),"")</f>
        <v/>
      </c>
      <c r="AA68" s="1" t="str">
        <f>IFERROR(VLOOKUP(T68,'Печать Заказа'!B:N,13,FALSE),"")</f>
        <v/>
      </c>
      <c r="AC68" s="559"/>
    </row>
    <row r="69" spans="1:29" ht="23.1" customHeight="1" x14ac:dyDescent="0.25">
      <c r="B69" s="10"/>
      <c r="C69" s="140" t="str">
        <f t="shared" si="13"/>
        <v>THERMEX MK 100 V</v>
      </c>
      <c r="D69" s="140"/>
      <c r="E69" s="146" t="s">
        <v>1005</v>
      </c>
      <c r="F69" s="51">
        <f t="shared" si="14"/>
        <v>151004</v>
      </c>
      <c r="G69" s="60">
        <v>100</v>
      </c>
      <c r="H69" s="666" t="s">
        <v>170</v>
      </c>
      <c r="I69" s="666"/>
      <c r="J69" s="60" t="s">
        <v>2</v>
      </c>
      <c r="K69" s="553">
        <v>20.6</v>
      </c>
      <c r="L69" s="553">
        <v>0.19</v>
      </c>
      <c r="M69" s="53" t="s">
        <v>325</v>
      </c>
      <c r="N69" s="83">
        <v>0</v>
      </c>
      <c r="O69" s="83">
        <f t="shared" si="15"/>
        <v>0</v>
      </c>
      <c r="P69" s="83"/>
      <c r="Q69" s="84">
        <f t="shared" si="16"/>
        <v>24890</v>
      </c>
      <c r="R69" s="334">
        <f t="shared" si="17"/>
        <v>24890</v>
      </c>
      <c r="S69" s="50" t="s">
        <v>95</v>
      </c>
      <c r="T69" s="50" t="s">
        <v>91</v>
      </c>
      <c r="U69" s="50">
        <v>151004</v>
      </c>
      <c r="V69" s="230">
        <v>4670007714239</v>
      </c>
      <c r="W69" s="19"/>
      <c r="X69" s="50">
        <f>VLOOKUP(T69,'Печать Заказа'!B:F,5,FALSE)</f>
        <v>24890</v>
      </c>
      <c r="Y69" s="50" t="str">
        <f>IF(X69="фикс.цена",VLOOKUP(T69,'Печать Заказа'!B:F,4,FALSE),"")</f>
        <v/>
      </c>
      <c r="AA69" s="1" t="str">
        <f>IFERROR(VLOOKUP(T69,'Печать Заказа'!B:N,13,FALSE),"")</f>
        <v/>
      </c>
      <c r="AC69" s="559"/>
    </row>
    <row r="70" spans="1:29" ht="23.1" customHeight="1" x14ac:dyDescent="0.25">
      <c r="B70" s="10"/>
      <c r="C70" s="140" t="str">
        <f t="shared" si="13"/>
        <v>THERMEX MK 50 H</v>
      </c>
      <c r="D70" s="140"/>
      <c r="E70" s="146" t="s">
        <v>1005</v>
      </c>
      <c r="F70" s="51">
        <f t="shared" si="14"/>
        <v>151151</v>
      </c>
      <c r="G70" s="178">
        <v>50</v>
      </c>
      <c r="H70" s="666" t="s">
        <v>170</v>
      </c>
      <c r="I70" s="666"/>
      <c r="J70" s="178" t="s">
        <v>3</v>
      </c>
      <c r="K70" s="553">
        <v>12.5</v>
      </c>
      <c r="L70" s="553">
        <v>0.1</v>
      </c>
      <c r="M70" s="53" t="s">
        <v>373</v>
      </c>
      <c r="N70" s="83">
        <v>0</v>
      </c>
      <c r="O70" s="83">
        <f t="shared" si="15"/>
        <v>0</v>
      </c>
      <c r="P70" s="83"/>
      <c r="Q70" s="84">
        <f t="shared" si="16"/>
        <v>17690</v>
      </c>
      <c r="R70" s="334">
        <f t="shared" si="17"/>
        <v>17690</v>
      </c>
      <c r="S70" s="177" t="s">
        <v>369</v>
      </c>
      <c r="T70" s="177" t="s">
        <v>370</v>
      </c>
      <c r="U70" s="177">
        <v>151151</v>
      </c>
      <c r="V70" s="230">
        <v>4670033310221</v>
      </c>
      <c r="W70" s="19"/>
      <c r="X70" s="177">
        <f>VLOOKUP(T70,'Печать Заказа'!B:F,5,FALSE)</f>
        <v>17690</v>
      </c>
      <c r="Y70" s="177" t="str">
        <f>IF(X70="фикс.цена",VLOOKUP(T70,'Печать Заказа'!B:F,4,FALSE),"")</f>
        <v/>
      </c>
      <c r="AA70" s="1" t="str">
        <f>IFERROR(VLOOKUP(T70,'Печать Заказа'!B:N,13,FALSE),"")</f>
        <v/>
      </c>
      <c r="AC70" s="559"/>
    </row>
    <row r="71" spans="1:29" s="21" customFormat="1" ht="18" x14ac:dyDescent="0.25">
      <c r="A71" s="3"/>
      <c r="B71" s="10"/>
      <c r="C71" s="140" t="str">
        <f t="shared" si="13"/>
        <v>THERMEX MK 80 H</v>
      </c>
      <c r="D71" s="140"/>
      <c r="E71" s="146" t="s">
        <v>1005</v>
      </c>
      <c r="F71" s="51">
        <f t="shared" si="14"/>
        <v>151152</v>
      </c>
      <c r="G71" s="178">
        <v>80</v>
      </c>
      <c r="H71" s="666" t="s">
        <v>170</v>
      </c>
      <c r="I71" s="666"/>
      <c r="J71" s="178" t="s">
        <v>3</v>
      </c>
      <c r="K71" s="553">
        <v>17.8</v>
      </c>
      <c r="L71" s="553">
        <v>0.16</v>
      </c>
      <c r="M71" s="53" t="s">
        <v>374</v>
      </c>
      <c r="N71" s="83">
        <v>0</v>
      </c>
      <c r="O71" s="83">
        <f t="shared" si="15"/>
        <v>0</v>
      </c>
      <c r="P71" s="83"/>
      <c r="Q71" s="84">
        <f t="shared" si="16"/>
        <v>22590</v>
      </c>
      <c r="R71" s="334">
        <f t="shared" si="17"/>
        <v>22590</v>
      </c>
      <c r="S71" s="177" t="s">
        <v>371</v>
      </c>
      <c r="T71" s="177" t="s">
        <v>372</v>
      </c>
      <c r="U71" s="177">
        <v>151152</v>
      </c>
      <c r="V71" s="230">
        <v>4670033310238</v>
      </c>
      <c r="W71" s="19"/>
      <c r="X71" s="177">
        <f>VLOOKUP(T71,'Печать Заказа'!B:F,5,FALSE)</f>
        <v>22590</v>
      </c>
      <c r="Y71" s="177" t="str">
        <f>IF(X71="фикс.цена",VLOOKUP(T71,'Печать Заказа'!B:F,4,FALSE),"")</f>
        <v/>
      </c>
      <c r="AA71" s="1" t="str">
        <f>IFERROR(VLOOKUP(T71,'Печать Заказа'!B:N,13,FALSE),"")</f>
        <v/>
      </c>
      <c r="AB71" s="1"/>
      <c r="AC71" s="559"/>
    </row>
    <row r="72" spans="1:29" ht="18.75" thickBot="1" x14ac:dyDescent="0.3">
      <c r="B72" s="202"/>
      <c r="C72" s="140" t="str">
        <f t="shared" si="13"/>
        <v>THERMEX MK 100 H</v>
      </c>
      <c r="D72" s="140"/>
      <c r="E72" s="146" t="s">
        <v>1005</v>
      </c>
      <c r="F72" s="51">
        <f t="shared" si="14"/>
        <v>151153</v>
      </c>
      <c r="G72" s="269">
        <v>100</v>
      </c>
      <c r="H72" s="666" t="s">
        <v>170</v>
      </c>
      <c r="I72" s="666"/>
      <c r="J72" s="541" t="s">
        <v>3</v>
      </c>
      <c r="K72" s="361">
        <v>20.5</v>
      </c>
      <c r="L72" s="361">
        <v>0.2</v>
      </c>
      <c r="M72" s="62" t="s">
        <v>375</v>
      </c>
      <c r="N72" s="85">
        <v>0</v>
      </c>
      <c r="O72" s="85">
        <f t="shared" si="15"/>
        <v>0</v>
      </c>
      <c r="P72" s="85"/>
      <c r="Q72" s="86">
        <f t="shared" si="16"/>
        <v>25490</v>
      </c>
      <c r="R72" s="335">
        <f t="shared" si="17"/>
        <v>25490</v>
      </c>
      <c r="S72" s="177" t="s">
        <v>367</v>
      </c>
      <c r="T72" s="177" t="s">
        <v>368</v>
      </c>
      <c r="U72" s="177">
        <v>151153</v>
      </c>
      <c r="V72" s="230">
        <v>4670033310245</v>
      </c>
      <c r="W72" s="19"/>
      <c r="X72" s="177">
        <f>VLOOKUP(T72,'Печать Заказа'!B:F,5,FALSE)</f>
        <v>25490</v>
      </c>
      <c r="Y72" s="177" t="str">
        <f>IF(X72="фикс.цена",VLOOKUP(T72,'Печать Заказа'!B:F,4,FALSE),"")</f>
        <v/>
      </c>
      <c r="AA72" s="1" t="str">
        <f>IFERROR(VLOOKUP(T72,'Печать Заказа'!B:N,13,FALSE),"")</f>
        <v/>
      </c>
      <c r="AC72" s="559"/>
    </row>
    <row r="73" spans="1:29" ht="48" customHeight="1" x14ac:dyDescent="0.25">
      <c r="B73" s="267"/>
      <c r="C73" s="78" t="s">
        <v>454</v>
      </c>
      <c r="D73" s="78"/>
      <c r="E73" s="187"/>
      <c r="F73" s="78"/>
      <c r="G73" s="78"/>
      <c r="H73" s="78"/>
      <c r="I73" s="78"/>
      <c r="J73" s="284"/>
      <c r="K73" s="284"/>
      <c r="L73" s="284"/>
      <c r="M73" s="284"/>
      <c r="N73" s="274"/>
      <c r="O73" s="274"/>
      <c r="P73" s="274"/>
      <c r="Q73" s="274"/>
      <c r="R73" s="274"/>
      <c r="S73" s="15"/>
      <c r="T73" s="18"/>
      <c r="U73" s="18"/>
      <c r="V73" s="232"/>
      <c r="W73" s="18"/>
      <c r="X73" s="18"/>
      <c r="Y73" s="18"/>
      <c r="AC73" s="559"/>
    </row>
    <row r="74" spans="1:29" ht="33.75" customHeight="1" x14ac:dyDescent="0.25">
      <c r="B74" s="70"/>
      <c r="C74" s="77" t="s">
        <v>39</v>
      </c>
      <c r="D74" s="77"/>
      <c r="E74" s="491" t="s">
        <v>1000</v>
      </c>
      <c r="F74" s="77" t="s">
        <v>126</v>
      </c>
      <c r="G74" s="57" t="s">
        <v>131</v>
      </c>
      <c r="H74" s="668" t="s">
        <v>133</v>
      </c>
      <c r="I74" s="668"/>
      <c r="J74" s="57" t="s">
        <v>132</v>
      </c>
      <c r="K74" s="158" t="s">
        <v>201</v>
      </c>
      <c r="L74" s="158" t="s">
        <v>1114</v>
      </c>
      <c r="M74" s="57" t="s">
        <v>139</v>
      </c>
      <c r="N74" s="669" t="s">
        <v>435</v>
      </c>
      <c r="O74" s="670"/>
      <c r="P74" s="670"/>
      <c r="Q74" s="670"/>
      <c r="R74" s="671"/>
      <c r="S74" s="16"/>
      <c r="T74" s="17"/>
      <c r="U74" s="17"/>
      <c r="V74" s="233"/>
      <c r="W74" s="17"/>
      <c r="X74" s="17"/>
      <c r="Y74" s="17"/>
      <c r="Z74" s="32"/>
      <c r="AC74" s="559"/>
    </row>
    <row r="75" spans="1:29" ht="23.1" customHeight="1" x14ac:dyDescent="0.25">
      <c r="B75" s="10"/>
      <c r="C75" s="140" t="str">
        <f>S75</f>
        <v>Garanterm Flat 30 V</v>
      </c>
      <c r="D75" s="140"/>
      <c r="E75" s="146" t="s">
        <v>272</v>
      </c>
      <c r="F75" s="51">
        <f>U75</f>
        <v>156020</v>
      </c>
      <c r="G75" s="60">
        <v>30</v>
      </c>
      <c r="H75" s="666" t="s">
        <v>169</v>
      </c>
      <c r="I75" s="666"/>
      <c r="J75" s="60" t="s">
        <v>2</v>
      </c>
      <c r="K75" s="553">
        <v>9.1999999999999993</v>
      </c>
      <c r="L75" s="553">
        <v>7.0000000000000007E-2</v>
      </c>
      <c r="M75" s="207" t="s">
        <v>316</v>
      </c>
      <c r="N75" s="83">
        <v>0</v>
      </c>
      <c r="O75" s="83">
        <f>N75*Q75</f>
        <v>0</v>
      </c>
      <c r="P75" s="83"/>
      <c r="Q75" s="84">
        <f>R75*(1-$J$3)</f>
        <v>13090</v>
      </c>
      <c r="R75" s="334">
        <f>X75</f>
        <v>13090</v>
      </c>
      <c r="S75" s="50" t="s">
        <v>457</v>
      </c>
      <c r="T75" s="50" t="s">
        <v>458</v>
      </c>
      <c r="U75" s="50">
        <v>156020</v>
      </c>
      <c r="V75" s="230">
        <v>4670033311778</v>
      </c>
      <c r="W75" s="19"/>
      <c r="X75" s="50">
        <f>VLOOKUP(T75,'Печать Заказа'!B:F,5,FALSE)</f>
        <v>13090</v>
      </c>
      <c r="Y75" s="50" t="str">
        <f>IF(X75="фикс.цена",VLOOKUP(T75,'Печать Заказа'!B:F,4,FALSE),"")</f>
        <v/>
      </c>
      <c r="AA75" s="1" t="str">
        <f>IFERROR(VLOOKUP(T75,'Печать Заказа'!B:N,13,FALSE),"")</f>
        <v/>
      </c>
      <c r="AC75" s="559"/>
    </row>
    <row r="76" spans="1:29" ht="23.1" customHeight="1" x14ac:dyDescent="0.25">
      <c r="B76" s="10"/>
      <c r="C76" s="140" t="str">
        <f>S76</f>
        <v>Garanterm Flat 50 V</v>
      </c>
      <c r="D76" s="140"/>
      <c r="E76" s="146" t="s">
        <v>272</v>
      </c>
      <c r="F76" s="51">
        <f>U76</f>
        <v>156021</v>
      </c>
      <c r="G76" s="60">
        <v>50</v>
      </c>
      <c r="H76" s="666" t="s">
        <v>169</v>
      </c>
      <c r="I76" s="666"/>
      <c r="J76" s="60" t="s">
        <v>2</v>
      </c>
      <c r="K76" s="553">
        <v>12.2</v>
      </c>
      <c r="L76" s="553">
        <v>0.1</v>
      </c>
      <c r="M76" s="207" t="s">
        <v>317</v>
      </c>
      <c r="N76" s="83">
        <v>0</v>
      </c>
      <c r="O76" s="83">
        <f>N76*Q76</f>
        <v>0</v>
      </c>
      <c r="P76" s="83"/>
      <c r="Q76" s="84">
        <f>R76*(1-$J$3)</f>
        <v>15390</v>
      </c>
      <c r="R76" s="334">
        <f>X76</f>
        <v>15390</v>
      </c>
      <c r="S76" s="50" t="s">
        <v>459</v>
      </c>
      <c r="T76" s="50" t="s">
        <v>460</v>
      </c>
      <c r="U76" s="50">
        <v>156021</v>
      </c>
      <c r="V76" s="230">
        <v>4670033311785</v>
      </c>
      <c r="W76" s="19"/>
      <c r="X76" s="50">
        <f>VLOOKUP(T76,'Печать Заказа'!B:F,5,FALSE)</f>
        <v>15390</v>
      </c>
      <c r="Y76" s="50" t="str">
        <f>IF(X76="фикс.цена",VLOOKUP(T76,'Печать Заказа'!B:F,4,FALSE),"")</f>
        <v/>
      </c>
      <c r="AA76" s="1" t="str">
        <f>IFERROR(VLOOKUP(T76,'Печать Заказа'!B:N,13,FALSE),"")</f>
        <v/>
      </c>
      <c r="AC76" s="559"/>
    </row>
    <row r="77" spans="1:29" ht="23.1" customHeight="1" x14ac:dyDescent="0.25">
      <c r="B77" s="10"/>
      <c r="C77" s="140" t="str">
        <f>S77</f>
        <v>Garanterm Flat 80 V</v>
      </c>
      <c r="D77" s="140"/>
      <c r="E77" s="146" t="s">
        <v>272</v>
      </c>
      <c r="F77" s="51">
        <f>U77</f>
        <v>156022</v>
      </c>
      <c r="G77" s="60">
        <v>80</v>
      </c>
      <c r="H77" s="666" t="s">
        <v>169</v>
      </c>
      <c r="I77" s="666"/>
      <c r="J77" s="60" t="s">
        <v>2</v>
      </c>
      <c r="K77" s="553">
        <v>16</v>
      </c>
      <c r="L77" s="553">
        <v>0.15</v>
      </c>
      <c r="M77" s="207" t="s">
        <v>318</v>
      </c>
      <c r="N77" s="83">
        <v>0</v>
      </c>
      <c r="O77" s="83">
        <f>N77*Q77</f>
        <v>0</v>
      </c>
      <c r="P77" s="83"/>
      <c r="Q77" s="84">
        <f>R77*(1-$J$3)</f>
        <v>19990</v>
      </c>
      <c r="R77" s="334">
        <f>X77</f>
        <v>19990</v>
      </c>
      <c r="S77" s="50" t="s">
        <v>461</v>
      </c>
      <c r="T77" s="50" t="s">
        <v>462</v>
      </c>
      <c r="U77" s="50">
        <v>156022</v>
      </c>
      <c r="V77" s="230">
        <v>4670033311792</v>
      </c>
      <c r="W77" s="19"/>
      <c r="X77" s="50">
        <f>VLOOKUP(T77,'Печать Заказа'!B:F,5,FALSE)</f>
        <v>19990</v>
      </c>
      <c r="Y77" s="50" t="str">
        <f>IF(X77="фикс.цена",VLOOKUP(T77,'Печать Заказа'!B:F,4,FALSE),"")</f>
        <v/>
      </c>
      <c r="AA77" s="1" t="str">
        <f>IFERROR(VLOOKUP(T77,'Печать Заказа'!B:N,13,FALSE),"")</f>
        <v/>
      </c>
      <c r="AC77" s="559"/>
    </row>
    <row r="78" spans="1:29" ht="23.1" customHeight="1" thickBot="1" x14ac:dyDescent="0.3">
      <c r="A78" s="105"/>
      <c r="B78" s="202"/>
      <c r="C78" s="141" t="str">
        <f>S78</f>
        <v>Garanterm Flat 100 V</v>
      </c>
      <c r="D78" s="141"/>
      <c r="E78" s="246" t="s">
        <v>272</v>
      </c>
      <c r="F78" s="64">
        <f>U78</f>
        <v>156023</v>
      </c>
      <c r="G78" s="315">
        <v>100</v>
      </c>
      <c r="H78" s="674" t="s">
        <v>169</v>
      </c>
      <c r="I78" s="674"/>
      <c r="J78" s="315" t="s">
        <v>2</v>
      </c>
      <c r="K78" s="361">
        <v>18.5</v>
      </c>
      <c r="L78" s="361">
        <v>0.19</v>
      </c>
      <c r="M78" s="314" t="s">
        <v>319</v>
      </c>
      <c r="N78" s="85">
        <v>0</v>
      </c>
      <c r="O78" s="85">
        <f>N78*Q78</f>
        <v>0</v>
      </c>
      <c r="P78" s="85"/>
      <c r="Q78" s="86">
        <f>R78*(1-$J$3)</f>
        <v>23090</v>
      </c>
      <c r="R78" s="335">
        <f>X78</f>
        <v>23090</v>
      </c>
      <c r="S78" s="50" t="s">
        <v>455</v>
      </c>
      <c r="T78" s="50" t="s">
        <v>456</v>
      </c>
      <c r="U78" s="50">
        <v>156023</v>
      </c>
      <c r="V78" s="230">
        <v>4670033311808</v>
      </c>
      <c r="W78" s="19"/>
      <c r="X78" s="50">
        <f>VLOOKUP(T78,'Печать Заказа'!B:F,5,FALSE)</f>
        <v>23090</v>
      </c>
      <c r="Y78" s="50" t="str">
        <f>IF(X78="фикс.цена",VLOOKUP(T78,'Печать Заказа'!B:F,4,FALSE),"")</f>
        <v/>
      </c>
      <c r="AA78" s="1" t="str">
        <f>IFERROR(VLOOKUP(T78,'Печать Заказа'!B:N,13,FALSE),"")</f>
        <v/>
      </c>
      <c r="AC78" s="559"/>
    </row>
    <row r="79" spans="1:29" s="21" customFormat="1" ht="54.75" customHeight="1" x14ac:dyDescent="0.25">
      <c r="A79" s="3"/>
      <c r="B79" s="408"/>
      <c r="C79" s="81" t="s">
        <v>732</v>
      </c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198" t="s">
        <v>434</v>
      </c>
      <c r="O79" s="67"/>
      <c r="P79" s="67"/>
      <c r="Q79" s="67"/>
      <c r="R79" s="197"/>
      <c r="S79" s="15"/>
      <c r="T79" s="18"/>
      <c r="U79" s="18"/>
      <c r="V79" s="232"/>
      <c r="W79" s="18"/>
      <c r="X79" s="18"/>
      <c r="Y79" s="18"/>
      <c r="AA79" s="1"/>
      <c r="AB79" s="1"/>
      <c r="AC79" s="559"/>
    </row>
    <row r="80" spans="1:29" ht="45" customHeight="1" x14ac:dyDescent="0.25">
      <c r="B80" s="70"/>
      <c r="C80" s="77" t="s">
        <v>39</v>
      </c>
      <c r="D80" s="77"/>
      <c r="E80" s="491" t="s">
        <v>1000</v>
      </c>
      <c r="F80" s="77" t="s">
        <v>126</v>
      </c>
      <c r="G80" s="364" t="s">
        <v>131</v>
      </c>
      <c r="H80" s="668" t="s">
        <v>133</v>
      </c>
      <c r="I80" s="668"/>
      <c r="J80" s="364" t="s">
        <v>132</v>
      </c>
      <c r="K80" s="158" t="s">
        <v>201</v>
      </c>
      <c r="L80" s="158" t="s">
        <v>1114</v>
      </c>
      <c r="M80" s="364" t="s">
        <v>139</v>
      </c>
      <c r="N80" s="669" t="s">
        <v>726</v>
      </c>
      <c r="O80" s="670"/>
      <c r="P80" s="670"/>
      <c r="Q80" s="670"/>
      <c r="R80" s="671"/>
      <c r="S80" s="16"/>
      <c r="T80" s="17"/>
      <c r="U80" s="17"/>
      <c r="V80" s="233"/>
      <c r="W80" s="17"/>
      <c r="X80" s="17"/>
      <c r="Y80" s="17"/>
      <c r="Z80" s="32"/>
      <c r="AC80" s="559"/>
    </row>
    <row r="81" spans="1:29" ht="22.5" customHeight="1" thickBot="1" x14ac:dyDescent="0.3">
      <c r="B81" s="10"/>
      <c r="C81" s="140" t="str">
        <f>S81</f>
        <v>EDISSON Solar 30 V</v>
      </c>
      <c r="D81" s="140"/>
      <c r="E81" s="141" t="s">
        <v>1005</v>
      </c>
      <c r="F81" s="51">
        <f>U81</f>
        <v>161011</v>
      </c>
      <c r="G81" s="363">
        <v>30</v>
      </c>
      <c r="H81" s="666" t="s">
        <v>170</v>
      </c>
      <c r="I81" s="666"/>
      <c r="J81" s="363" t="s">
        <v>2</v>
      </c>
      <c r="K81" s="553">
        <v>9.6</v>
      </c>
      <c r="L81" s="553">
        <v>0.06</v>
      </c>
      <c r="M81" s="366" t="s">
        <v>472</v>
      </c>
      <c r="N81" s="83">
        <v>0</v>
      </c>
      <c r="O81" s="83">
        <f>N81*Q81</f>
        <v>0</v>
      </c>
      <c r="P81" s="83"/>
      <c r="Q81" s="84">
        <f>Y81</f>
        <v>9890</v>
      </c>
      <c r="R81" s="99" t="s">
        <v>60</v>
      </c>
      <c r="S81" s="365" t="s">
        <v>713</v>
      </c>
      <c r="T81" s="365" t="s">
        <v>717</v>
      </c>
      <c r="U81" s="75">
        <v>161011</v>
      </c>
      <c r="V81" s="230">
        <v>4670033316582</v>
      </c>
      <c r="W81" s="19"/>
      <c r="X81" s="365" t="str">
        <f>VLOOKUP(T81,'Печать Заказа'!B:F,5,FALSE)</f>
        <v>фикс.цена</v>
      </c>
      <c r="Y81" s="365">
        <f>IF(X81="фикс.цена",VLOOKUP(T81,'Печать Заказа'!B:F,4,FALSE),"")</f>
        <v>9890</v>
      </c>
      <c r="AA81" s="1" t="str">
        <f>IFERROR(VLOOKUP(T81,'Печать Заказа'!B:N,13,FALSE),"")</f>
        <v/>
      </c>
      <c r="AC81" s="559"/>
    </row>
    <row r="82" spans="1:29" ht="22.5" customHeight="1" thickBot="1" x14ac:dyDescent="0.3">
      <c r="B82" s="10"/>
      <c r="C82" s="140" t="str">
        <f>S82</f>
        <v>EDISSON Solar 50 V</v>
      </c>
      <c r="D82" s="140"/>
      <c r="E82" s="141" t="s">
        <v>1005</v>
      </c>
      <c r="F82" s="51">
        <f>U82</f>
        <v>161012</v>
      </c>
      <c r="G82" s="363">
        <v>50</v>
      </c>
      <c r="H82" s="666" t="s">
        <v>170</v>
      </c>
      <c r="I82" s="666"/>
      <c r="J82" s="363" t="s">
        <v>2</v>
      </c>
      <c r="K82" s="553">
        <v>12.6</v>
      </c>
      <c r="L82" s="553">
        <v>0.1</v>
      </c>
      <c r="M82" s="366" t="s">
        <v>473</v>
      </c>
      <c r="N82" s="83">
        <v>0</v>
      </c>
      <c r="O82" s="83">
        <f>N82*Q82</f>
        <v>0</v>
      </c>
      <c r="P82" s="83"/>
      <c r="Q82" s="84">
        <f>Y82</f>
        <v>11790</v>
      </c>
      <c r="R82" s="99" t="s">
        <v>60</v>
      </c>
      <c r="S82" s="365" t="s">
        <v>714</v>
      </c>
      <c r="T82" s="365" t="s">
        <v>718</v>
      </c>
      <c r="U82" s="75">
        <v>161012</v>
      </c>
      <c r="V82" s="230">
        <v>4670033316599</v>
      </c>
      <c r="W82" s="19"/>
      <c r="X82" s="365" t="str">
        <f>VLOOKUP(T82,'Печать Заказа'!B:F,5,FALSE)</f>
        <v>фикс.цена</v>
      </c>
      <c r="Y82" s="365">
        <f>IF(X82="фикс.цена",VLOOKUP(T82,'Печать Заказа'!B:F,4,FALSE),"")</f>
        <v>11790</v>
      </c>
      <c r="AA82" s="1" t="str">
        <f>IFERROR(VLOOKUP(T82,'Печать Заказа'!B:N,13,FALSE),"")</f>
        <v/>
      </c>
      <c r="AC82" s="559"/>
    </row>
    <row r="83" spans="1:29" ht="22.5" customHeight="1" thickBot="1" x14ac:dyDescent="0.3">
      <c r="B83" s="10"/>
      <c r="C83" s="140" t="str">
        <f>S83</f>
        <v>EDISSON Solar 80 V</v>
      </c>
      <c r="D83" s="140"/>
      <c r="E83" s="141" t="s">
        <v>1005</v>
      </c>
      <c r="F83" s="51">
        <f t="shared" ref="F83:F84" si="18">U83</f>
        <v>161013</v>
      </c>
      <c r="G83" s="363">
        <v>80</v>
      </c>
      <c r="H83" s="666" t="s">
        <v>170</v>
      </c>
      <c r="I83" s="666"/>
      <c r="J83" s="363" t="s">
        <v>2</v>
      </c>
      <c r="K83" s="553">
        <v>17.899999999999999</v>
      </c>
      <c r="L83" s="553">
        <v>0.15</v>
      </c>
      <c r="M83" s="366" t="s">
        <v>474</v>
      </c>
      <c r="N83" s="83">
        <v>0</v>
      </c>
      <c r="O83" s="83">
        <f>N83*Q83</f>
        <v>0</v>
      </c>
      <c r="P83" s="83"/>
      <c r="Q83" s="84">
        <f>Y83</f>
        <v>15290</v>
      </c>
      <c r="R83" s="99" t="s">
        <v>60</v>
      </c>
      <c r="S83" s="365" t="s">
        <v>715</v>
      </c>
      <c r="T83" s="365" t="s">
        <v>719</v>
      </c>
      <c r="U83" s="75">
        <v>161013</v>
      </c>
      <c r="V83" s="230">
        <v>4670033316605</v>
      </c>
      <c r="W83" s="19"/>
      <c r="X83" s="365" t="str">
        <f>VLOOKUP(T83,'Печать Заказа'!B:F,5,FALSE)</f>
        <v>фикс.цена</v>
      </c>
      <c r="Y83" s="365">
        <f>IF(X83="фикс.цена",VLOOKUP(T83,'Печать Заказа'!B:F,4,FALSE),"")</f>
        <v>15290</v>
      </c>
      <c r="AA83" s="1" t="str">
        <f>IFERROR(VLOOKUP(T83,'Печать Заказа'!B:N,13,FALSE),"")</f>
        <v/>
      </c>
      <c r="AC83" s="559"/>
    </row>
    <row r="84" spans="1:29" ht="22.5" customHeight="1" thickBot="1" x14ac:dyDescent="0.3">
      <c r="B84" s="10"/>
      <c r="C84" s="142" t="str">
        <f>S84</f>
        <v>EDISSON Solar 100 V</v>
      </c>
      <c r="D84" s="141"/>
      <c r="E84" s="141" t="s">
        <v>1005</v>
      </c>
      <c r="F84" s="51">
        <f t="shared" si="18"/>
        <v>161014</v>
      </c>
      <c r="G84" s="362">
        <v>100</v>
      </c>
      <c r="H84" s="666" t="s">
        <v>170</v>
      </c>
      <c r="I84" s="666"/>
      <c r="J84" s="362" t="s">
        <v>2</v>
      </c>
      <c r="K84" s="361">
        <v>20.6</v>
      </c>
      <c r="L84" s="361">
        <v>0.19</v>
      </c>
      <c r="M84" s="62" t="s">
        <v>475</v>
      </c>
      <c r="N84" s="85">
        <v>0</v>
      </c>
      <c r="O84" s="85">
        <f>N84*Q84</f>
        <v>0</v>
      </c>
      <c r="P84" s="85"/>
      <c r="Q84" s="86">
        <f>Y84</f>
        <v>17690</v>
      </c>
      <c r="R84" s="100" t="s">
        <v>60</v>
      </c>
      <c r="S84" s="365" t="s">
        <v>716</v>
      </c>
      <c r="T84" s="365" t="s">
        <v>720</v>
      </c>
      <c r="U84" s="75">
        <v>161014</v>
      </c>
      <c r="V84" s="230">
        <v>4670033316612</v>
      </c>
      <c r="W84" s="19"/>
      <c r="X84" s="365" t="str">
        <f>VLOOKUP(T84,'Печать Заказа'!B:F,5,FALSE)</f>
        <v>фикс.цена</v>
      </c>
      <c r="Y84" s="365">
        <f>IF(X84="фикс.цена",VLOOKUP(T84,'Печать Заказа'!B:F,4,FALSE),"")</f>
        <v>17690</v>
      </c>
      <c r="AA84" s="1" t="str">
        <f>IFERROR(VLOOKUP(T84,'Печать Заказа'!B:N,13,FALSE),"")</f>
        <v/>
      </c>
      <c r="AC84" s="559"/>
    </row>
    <row r="85" spans="1:29" s="21" customFormat="1" ht="54.75" customHeight="1" x14ac:dyDescent="0.25">
      <c r="A85" s="3"/>
      <c r="B85" s="408"/>
      <c r="C85" s="81" t="s">
        <v>463</v>
      </c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198" t="s">
        <v>434</v>
      </c>
      <c r="O85" s="67"/>
      <c r="P85" s="67"/>
      <c r="Q85" s="67"/>
      <c r="R85" s="197"/>
      <c r="S85" s="15"/>
      <c r="T85" s="18"/>
      <c r="U85" s="18"/>
      <c r="V85" s="232"/>
      <c r="W85" s="18"/>
      <c r="X85" s="18"/>
      <c r="Y85" s="18"/>
      <c r="AA85" s="1"/>
      <c r="AB85" s="1"/>
      <c r="AC85" s="559"/>
    </row>
    <row r="86" spans="1:29" ht="45" customHeight="1" x14ac:dyDescent="0.25">
      <c r="B86" s="70"/>
      <c r="C86" s="77" t="s">
        <v>39</v>
      </c>
      <c r="D86" s="77"/>
      <c r="E86" s="491" t="s">
        <v>1000</v>
      </c>
      <c r="F86" s="77" t="s">
        <v>126</v>
      </c>
      <c r="G86" s="208" t="s">
        <v>131</v>
      </c>
      <c r="H86" s="668" t="s">
        <v>133</v>
      </c>
      <c r="I86" s="668"/>
      <c r="J86" s="208" t="s">
        <v>132</v>
      </c>
      <c r="K86" s="158" t="s">
        <v>201</v>
      </c>
      <c r="L86" s="158" t="s">
        <v>1114</v>
      </c>
      <c r="M86" s="208" t="s">
        <v>139</v>
      </c>
      <c r="N86" s="669" t="s">
        <v>494</v>
      </c>
      <c r="O86" s="670"/>
      <c r="P86" s="670"/>
      <c r="Q86" s="670"/>
      <c r="R86" s="671"/>
      <c r="S86" s="16"/>
      <c r="T86" s="17"/>
      <c r="U86" s="17"/>
      <c r="V86" s="233"/>
      <c r="W86" s="17"/>
      <c r="X86" s="17"/>
      <c r="Y86" s="17"/>
      <c r="Z86" s="32"/>
      <c r="AC86" s="559"/>
    </row>
    <row r="87" spans="1:29" ht="22.5" customHeight="1" x14ac:dyDescent="0.25">
      <c r="B87" s="10"/>
      <c r="C87" s="140" t="str">
        <f>S87</f>
        <v>EDISSON King 30 V</v>
      </c>
      <c r="D87" s="140"/>
      <c r="E87" s="140" t="s">
        <v>272</v>
      </c>
      <c r="F87" s="51">
        <f>U87</f>
        <v>161007</v>
      </c>
      <c r="G87" s="206">
        <v>30</v>
      </c>
      <c r="H87" s="666" t="s">
        <v>219</v>
      </c>
      <c r="I87" s="666"/>
      <c r="J87" s="206" t="s">
        <v>2</v>
      </c>
      <c r="K87" s="553">
        <v>9.6</v>
      </c>
      <c r="L87" s="553">
        <v>0.06</v>
      </c>
      <c r="M87" s="53" t="s">
        <v>472</v>
      </c>
      <c r="N87" s="83">
        <v>0</v>
      </c>
      <c r="O87" s="83">
        <f>N87*Q87</f>
        <v>0</v>
      </c>
      <c r="P87" s="83"/>
      <c r="Q87" s="84">
        <f>Y87</f>
        <v>9290</v>
      </c>
      <c r="R87" s="99" t="s">
        <v>60</v>
      </c>
      <c r="S87" s="207" t="s">
        <v>469</v>
      </c>
      <c r="T87" s="207" t="s">
        <v>465</v>
      </c>
      <c r="U87" s="210">
        <v>161007</v>
      </c>
      <c r="V87" s="230">
        <v>4670033312959</v>
      </c>
      <c r="W87" s="19"/>
      <c r="X87" s="207" t="str">
        <f>VLOOKUP(T87,'Печать Заказа'!B:F,5,FALSE)</f>
        <v>фикс.цена</v>
      </c>
      <c r="Y87" s="207">
        <f>IF(X87="фикс.цена",VLOOKUP(T87,'Печать Заказа'!B:F,4,FALSE),"")</f>
        <v>9290</v>
      </c>
      <c r="AA87" s="1" t="str">
        <f>IFERROR(VLOOKUP(T87,'Печать Заказа'!B:N,13,FALSE),"")</f>
        <v/>
      </c>
      <c r="AC87" s="559"/>
    </row>
    <row r="88" spans="1:29" ht="22.5" customHeight="1" x14ac:dyDescent="0.25">
      <c r="B88" s="10"/>
      <c r="C88" s="140" t="str">
        <f>S88</f>
        <v>EDISSON King 50 V</v>
      </c>
      <c r="D88" s="140"/>
      <c r="E88" s="140" t="s">
        <v>272</v>
      </c>
      <c r="F88" s="51">
        <f>U88</f>
        <v>161008</v>
      </c>
      <c r="G88" s="206">
        <v>50</v>
      </c>
      <c r="H88" s="666" t="s">
        <v>219</v>
      </c>
      <c r="I88" s="666"/>
      <c r="J88" s="206" t="s">
        <v>2</v>
      </c>
      <c r="K88" s="553">
        <v>12.6</v>
      </c>
      <c r="L88" s="553">
        <v>0.1</v>
      </c>
      <c r="M88" s="53" t="s">
        <v>473</v>
      </c>
      <c r="N88" s="83">
        <v>0</v>
      </c>
      <c r="O88" s="83">
        <f>N88*Q88</f>
        <v>0</v>
      </c>
      <c r="P88" s="83"/>
      <c r="Q88" s="84">
        <f>Y88</f>
        <v>11390</v>
      </c>
      <c r="R88" s="99" t="s">
        <v>60</v>
      </c>
      <c r="S88" s="207" t="s">
        <v>470</v>
      </c>
      <c r="T88" s="207" t="s">
        <v>466</v>
      </c>
      <c r="U88" s="207">
        <v>161008</v>
      </c>
      <c r="V88" s="230">
        <v>4670033312966</v>
      </c>
      <c r="W88" s="19"/>
      <c r="X88" s="207" t="str">
        <f>VLOOKUP(T88,'Печать Заказа'!B:F,5,FALSE)</f>
        <v>фикс.цена</v>
      </c>
      <c r="Y88" s="207">
        <f>IF(X88="фикс.цена",VLOOKUP(T88,'Печать Заказа'!B:F,4,FALSE),"")</f>
        <v>11390</v>
      </c>
      <c r="AA88" s="1" t="str">
        <f>IFERROR(VLOOKUP(T88,'Печать Заказа'!B:N,13,FALSE),"")</f>
        <v/>
      </c>
      <c r="AC88" s="559"/>
    </row>
    <row r="89" spans="1:29" ht="22.5" customHeight="1" x14ac:dyDescent="0.25">
      <c r="B89" s="10"/>
      <c r="C89" s="140" t="str">
        <f>S89</f>
        <v>EDISSON King 80 V</v>
      </c>
      <c r="D89" s="140"/>
      <c r="E89" s="140" t="s">
        <v>272</v>
      </c>
      <c r="F89" s="51">
        <f>U89</f>
        <v>161009</v>
      </c>
      <c r="G89" s="206">
        <v>80</v>
      </c>
      <c r="H89" s="666" t="s">
        <v>219</v>
      </c>
      <c r="I89" s="666"/>
      <c r="J89" s="206" t="s">
        <v>2</v>
      </c>
      <c r="K89" s="553">
        <v>17.899999999999999</v>
      </c>
      <c r="L89" s="553">
        <v>0.15</v>
      </c>
      <c r="M89" s="53" t="s">
        <v>474</v>
      </c>
      <c r="N89" s="83">
        <v>0</v>
      </c>
      <c r="O89" s="83">
        <f>N89*Q89</f>
        <v>0</v>
      </c>
      <c r="P89" s="83"/>
      <c r="Q89" s="84">
        <f>Y89</f>
        <v>14790</v>
      </c>
      <c r="R89" s="99" t="s">
        <v>60</v>
      </c>
      <c r="S89" s="207" t="s">
        <v>471</v>
      </c>
      <c r="T89" s="207" t="s">
        <v>467</v>
      </c>
      <c r="U89" s="207">
        <v>161009</v>
      </c>
      <c r="V89" s="230">
        <v>4670033312973</v>
      </c>
      <c r="W89" s="19"/>
      <c r="X89" s="207" t="str">
        <f>VLOOKUP(T89,'Печать Заказа'!B:F,5,FALSE)</f>
        <v>фикс.цена</v>
      </c>
      <c r="Y89" s="207">
        <f>IF(X89="фикс.цена",VLOOKUP(T89,'Печать Заказа'!B:F,4,FALSE),"")</f>
        <v>14790</v>
      </c>
      <c r="AA89" s="1" t="str">
        <f>IFERROR(VLOOKUP(T89,'Печать Заказа'!B:N,13,FALSE),"")</f>
        <v/>
      </c>
      <c r="AC89" s="559"/>
    </row>
    <row r="90" spans="1:29" ht="22.5" customHeight="1" thickBot="1" x14ac:dyDescent="0.3">
      <c r="B90" s="65"/>
      <c r="C90" s="142" t="str">
        <f>S90</f>
        <v>EDISSON King 100 V</v>
      </c>
      <c r="D90" s="141"/>
      <c r="E90" s="141" t="s">
        <v>272</v>
      </c>
      <c r="F90" s="64">
        <f>U90</f>
        <v>161010</v>
      </c>
      <c r="G90" s="209">
        <v>100</v>
      </c>
      <c r="H90" s="675" t="s">
        <v>219</v>
      </c>
      <c r="I90" s="675"/>
      <c r="J90" s="209" t="s">
        <v>2</v>
      </c>
      <c r="K90" s="361">
        <v>20.6</v>
      </c>
      <c r="L90" s="361">
        <v>0.19</v>
      </c>
      <c r="M90" s="62" t="s">
        <v>475</v>
      </c>
      <c r="N90" s="85">
        <v>0</v>
      </c>
      <c r="O90" s="85">
        <f>N90*Q90</f>
        <v>0</v>
      </c>
      <c r="P90" s="85"/>
      <c r="Q90" s="86">
        <f>Y90</f>
        <v>16590</v>
      </c>
      <c r="R90" s="100" t="s">
        <v>60</v>
      </c>
      <c r="S90" s="207" t="s">
        <v>468</v>
      </c>
      <c r="T90" s="207" t="s">
        <v>464</v>
      </c>
      <c r="U90" s="207">
        <v>161010</v>
      </c>
      <c r="V90" s="230">
        <v>4670033312980</v>
      </c>
      <c r="W90" s="19"/>
      <c r="X90" s="207" t="str">
        <f>VLOOKUP(T90,'Печать Заказа'!B:F,5,FALSE)</f>
        <v>фикс.цена</v>
      </c>
      <c r="Y90" s="207">
        <f>IF(X90="фикс.цена",VLOOKUP(T90,'Печать Заказа'!B:F,4,FALSE),"")</f>
        <v>16590</v>
      </c>
      <c r="AA90" s="1" t="str">
        <f>IFERROR(VLOOKUP(T90,'Печать Заказа'!B:N,13,FALSE),"")</f>
        <v/>
      </c>
      <c r="AC90" s="559"/>
    </row>
    <row r="91" spans="1:29" s="55" customFormat="1" ht="41.25" customHeight="1" thickTop="1" thickBot="1" x14ac:dyDescent="0.3">
      <c r="A91" s="54"/>
      <c r="B91" s="69" t="s">
        <v>657</v>
      </c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23"/>
      <c r="T91" s="24"/>
      <c r="U91" s="24"/>
      <c r="V91" s="231"/>
      <c r="W91" s="31"/>
      <c r="X91" s="24"/>
      <c r="Y91" s="24"/>
      <c r="AB91" s="1"/>
      <c r="AC91" s="559"/>
    </row>
    <row r="92" spans="1:29" ht="61.5" customHeight="1" thickTop="1" x14ac:dyDescent="0.25">
      <c r="A92" s="1"/>
      <c r="B92" s="48"/>
      <c r="C92" s="617" t="s">
        <v>1197</v>
      </c>
      <c r="D92" s="78"/>
      <c r="E92" s="78"/>
      <c r="F92" s="78"/>
      <c r="G92" s="78"/>
      <c r="H92" s="78"/>
      <c r="I92" s="78"/>
      <c r="J92" s="78"/>
      <c r="K92" s="556"/>
      <c r="L92" s="556"/>
      <c r="M92" s="78"/>
      <c r="N92" s="67"/>
      <c r="O92" s="67"/>
      <c r="P92" s="67"/>
      <c r="Q92" s="67"/>
      <c r="R92" s="67"/>
      <c r="S92" s="15"/>
      <c r="T92" s="18"/>
      <c r="U92" s="18"/>
      <c r="V92" s="232"/>
      <c r="W92" s="18"/>
      <c r="X92" s="18"/>
      <c r="Y92" s="18"/>
      <c r="AC92" s="559"/>
    </row>
    <row r="93" spans="1:29" ht="40.5" customHeight="1" x14ac:dyDescent="0.25">
      <c r="A93" s="1"/>
      <c r="B93" s="70"/>
      <c r="C93" s="611" t="s">
        <v>39</v>
      </c>
      <c r="D93" s="611"/>
      <c r="E93" s="610" t="s">
        <v>1000</v>
      </c>
      <c r="F93" s="611" t="s">
        <v>126</v>
      </c>
      <c r="G93" s="608" t="s">
        <v>131</v>
      </c>
      <c r="H93" s="668" t="s">
        <v>133</v>
      </c>
      <c r="I93" s="668"/>
      <c r="J93" s="608" t="s">
        <v>132</v>
      </c>
      <c r="K93" s="158" t="s">
        <v>201</v>
      </c>
      <c r="L93" s="158" t="s">
        <v>1114</v>
      </c>
      <c r="M93" s="608" t="s">
        <v>139</v>
      </c>
      <c r="N93" s="669" t="s">
        <v>1196</v>
      </c>
      <c r="O93" s="670"/>
      <c r="P93" s="670"/>
      <c r="Q93" s="670"/>
      <c r="R93" s="671"/>
      <c r="S93" s="16"/>
      <c r="T93" s="17"/>
      <c r="U93" s="17"/>
      <c r="V93" s="233"/>
      <c r="W93" s="17"/>
      <c r="X93" s="17"/>
      <c r="Y93" s="17"/>
      <c r="Z93" s="32"/>
      <c r="AC93" s="559"/>
    </row>
    <row r="94" spans="1:29" ht="18.75" thickBot="1" x14ac:dyDescent="0.25">
      <c r="A94" s="1"/>
      <c r="B94" s="70"/>
      <c r="C94" s="140" t="str">
        <f>S94</f>
        <v>THERMEX Olympic 30</v>
      </c>
      <c r="D94" s="611"/>
      <c r="E94" s="141" t="s">
        <v>1005</v>
      </c>
      <c r="F94" s="51">
        <f>U94</f>
        <v>111382</v>
      </c>
      <c r="G94" s="615">
        <v>30</v>
      </c>
      <c r="H94" s="672">
        <v>1.5</v>
      </c>
      <c r="I94" s="672"/>
      <c r="J94" s="629" t="s">
        <v>801</v>
      </c>
      <c r="K94" s="553"/>
      <c r="L94" s="553">
        <v>0.03</v>
      </c>
      <c r="M94" s="612" t="s">
        <v>1192</v>
      </c>
      <c r="N94" s="83">
        <v>0</v>
      </c>
      <c r="O94" s="83">
        <f>N94*Q94</f>
        <v>0</v>
      </c>
      <c r="P94" s="83"/>
      <c r="Q94" s="84">
        <f>R94*(1-$J$3)</f>
        <v>17790</v>
      </c>
      <c r="R94" s="334">
        <f>X94</f>
        <v>17790</v>
      </c>
      <c r="S94" s="612" t="s">
        <v>1184</v>
      </c>
      <c r="T94" s="613" t="s">
        <v>1188</v>
      </c>
      <c r="U94" s="614">
        <v>111382</v>
      </c>
      <c r="V94" s="230">
        <v>4670033315875</v>
      </c>
      <c r="W94" s="17"/>
      <c r="X94" s="607">
        <f>VLOOKUP(T94,'Печать Заказа'!B:F,5,FALSE)</f>
        <v>17790</v>
      </c>
      <c r="Y94" s="607" t="str">
        <f>IF(X94="фикс.цена",VLOOKUP(#REF!,'Печать Заказа'!B:F,4,FALSE),"")</f>
        <v/>
      </c>
      <c r="AA94" s="1">
        <f>IFERROR(VLOOKUP(T94,'Печать Заказа'!B:N,13,FALSE),"")</f>
        <v>0</v>
      </c>
      <c r="AC94" s="559"/>
    </row>
    <row r="95" spans="1:29" ht="18.75" thickBot="1" x14ac:dyDescent="0.25">
      <c r="A95" s="1"/>
      <c r="B95" s="10"/>
      <c r="C95" s="140" t="str">
        <f>S95</f>
        <v>THERMEX Olympic 50</v>
      </c>
      <c r="D95" s="140"/>
      <c r="E95" s="141" t="s">
        <v>1005</v>
      </c>
      <c r="F95" s="51">
        <f>U95</f>
        <v>111383</v>
      </c>
      <c r="G95" s="609">
        <v>50</v>
      </c>
      <c r="H95" s="672">
        <v>2</v>
      </c>
      <c r="I95" s="672"/>
      <c r="J95" s="629" t="s">
        <v>801</v>
      </c>
      <c r="K95" s="553"/>
      <c r="L95" s="553">
        <v>0.05</v>
      </c>
      <c r="M95" s="612" t="s">
        <v>1193</v>
      </c>
      <c r="N95" s="83">
        <v>0</v>
      </c>
      <c r="O95" s="83">
        <f>N95*Q95</f>
        <v>0</v>
      </c>
      <c r="P95" s="83"/>
      <c r="Q95" s="84">
        <f>R95*(1-$J$3)</f>
        <v>20590</v>
      </c>
      <c r="R95" s="334">
        <f>X95</f>
        <v>20590</v>
      </c>
      <c r="S95" s="612" t="s">
        <v>1185</v>
      </c>
      <c r="T95" s="613" t="s">
        <v>1189</v>
      </c>
      <c r="U95" s="614">
        <v>111383</v>
      </c>
      <c r="V95" s="230">
        <v>4670007714680</v>
      </c>
      <c r="W95" s="19"/>
      <c r="X95" s="607">
        <f>VLOOKUP(T95,'Печать Заказа'!B:F,5,FALSE)</f>
        <v>20590</v>
      </c>
      <c r="Y95" s="607" t="str">
        <f>IF(X95="фикс.цена",VLOOKUP(#REF!,'Печать Заказа'!B:F,4,FALSE),"")</f>
        <v/>
      </c>
      <c r="AA95" s="1">
        <f>IFERROR(VLOOKUP(T95,'Печать Заказа'!B:N,13,FALSE),"")</f>
        <v>0</v>
      </c>
      <c r="AC95" s="559"/>
    </row>
    <row r="96" spans="1:29" ht="18.75" thickBot="1" x14ac:dyDescent="0.25">
      <c r="A96" s="1"/>
      <c r="B96" s="10"/>
      <c r="C96" s="140" t="str">
        <f>S96</f>
        <v>THERMEX Olympic 80</v>
      </c>
      <c r="D96" s="140"/>
      <c r="E96" s="141" t="s">
        <v>1005</v>
      </c>
      <c r="F96" s="51">
        <f>U96</f>
        <v>111384</v>
      </c>
      <c r="G96" s="609">
        <v>80</v>
      </c>
      <c r="H96" s="672">
        <v>2</v>
      </c>
      <c r="I96" s="672"/>
      <c r="J96" s="629" t="s">
        <v>801</v>
      </c>
      <c r="K96" s="553"/>
      <c r="L96" s="553">
        <v>0.08</v>
      </c>
      <c r="M96" s="612" t="s">
        <v>1194</v>
      </c>
      <c r="N96" s="83">
        <v>0</v>
      </c>
      <c r="O96" s="83">
        <f>N96*Q96</f>
        <v>0</v>
      </c>
      <c r="P96" s="83"/>
      <c r="Q96" s="84">
        <f>R96*(1-$J$3)</f>
        <v>24690</v>
      </c>
      <c r="R96" s="334">
        <f>X96</f>
        <v>24690</v>
      </c>
      <c r="S96" s="612" t="s">
        <v>1186</v>
      </c>
      <c r="T96" s="613" t="s">
        <v>1190</v>
      </c>
      <c r="U96" s="614">
        <v>111384</v>
      </c>
      <c r="V96" s="230">
        <v>4670007714703</v>
      </c>
      <c r="W96" s="19"/>
      <c r="X96" s="607">
        <f>VLOOKUP(T96,'Печать Заказа'!B:F,5,FALSE)</f>
        <v>24690</v>
      </c>
      <c r="Y96" s="607" t="str">
        <f>IF(X96="фикс.цена",VLOOKUP(#REF!,'Печать Заказа'!B:F,4,FALSE),"")</f>
        <v/>
      </c>
      <c r="AA96" s="1">
        <f>IFERROR(VLOOKUP(T96,'Печать Заказа'!B:N,13,FALSE),"")</f>
        <v>0</v>
      </c>
      <c r="AC96" s="559"/>
    </row>
    <row r="97" spans="1:29" ht="18.75" thickBot="1" x14ac:dyDescent="0.25">
      <c r="A97" s="1"/>
      <c r="B97" s="10"/>
      <c r="C97" s="140" t="str">
        <f>S97</f>
        <v>THERMEX Olympic 100</v>
      </c>
      <c r="D97" s="140"/>
      <c r="E97" s="141" t="s">
        <v>1005</v>
      </c>
      <c r="F97" s="51">
        <f>U97</f>
        <v>111385</v>
      </c>
      <c r="G97" s="609">
        <v>100</v>
      </c>
      <c r="H97" s="672">
        <v>2</v>
      </c>
      <c r="I97" s="672"/>
      <c r="J97" s="629" t="s">
        <v>801</v>
      </c>
      <c r="K97" s="553"/>
      <c r="L97" s="553">
        <v>0.1</v>
      </c>
      <c r="M97" s="612" t="s">
        <v>1195</v>
      </c>
      <c r="N97" s="83">
        <v>0</v>
      </c>
      <c r="O97" s="83">
        <f>N97*Q97</f>
        <v>0</v>
      </c>
      <c r="P97" s="83"/>
      <c r="Q97" s="84">
        <f>R97*(1-$J$3)</f>
        <v>28090</v>
      </c>
      <c r="R97" s="334">
        <f>X97</f>
        <v>28090</v>
      </c>
      <c r="S97" s="612" t="s">
        <v>1187</v>
      </c>
      <c r="T97" s="613" t="s">
        <v>1191</v>
      </c>
      <c r="U97" s="614">
        <v>111385</v>
      </c>
      <c r="V97" s="230">
        <v>4670007714727</v>
      </c>
      <c r="W97" s="19"/>
      <c r="X97" s="607">
        <f>VLOOKUP(T97,'Печать Заказа'!B:F,5,FALSE)</f>
        <v>28090</v>
      </c>
      <c r="Y97" s="607" t="str">
        <f>IF(X97="фикс.цена",VLOOKUP(T97,'Печать Заказа'!B:F,4,FALSE),"")</f>
        <v/>
      </c>
      <c r="AA97" s="1">
        <f>IFERROR(VLOOKUP(T97,'Печать Заказа'!B:N,13,FALSE),"")</f>
        <v>0</v>
      </c>
      <c r="AC97" s="559"/>
    </row>
    <row r="98" spans="1:29" s="21" customFormat="1" ht="63.75" customHeight="1" x14ac:dyDescent="0.25">
      <c r="A98" s="3"/>
      <c r="B98" s="408"/>
      <c r="C98" s="81" t="s">
        <v>791</v>
      </c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67"/>
      <c r="O98" s="67"/>
      <c r="P98" s="67"/>
      <c r="Q98" s="67"/>
      <c r="R98" s="67"/>
      <c r="S98" s="15"/>
      <c r="T98" s="18"/>
      <c r="U98" s="18"/>
      <c r="V98" s="232"/>
      <c r="W98" s="18"/>
      <c r="X98" s="18"/>
      <c r="Y98" s="18"/>
      <c r="AA98" s="1"/>
      <c r="AB98" s="1"/>
      <c r="AC98" s="559"/>
    </row>
    <row r="99" spans="1:29" ht="45" customHeight="1" x14ac:dyDescent="0.25">
      <c r="B99" s="70"/>
      <c r="C99" s="77" t="s">
        <v>39</v>
      </c>
      <c r="D99" s="77"/>
      <c r="E99" s="491" t="s">
        <v>1000</v>
      </c>
      <c r="F99" s="77" t="s">
        <v>126</v>
      </c>
      <c r="G99" s="402" t="s">
        <v>131</v>
      </c>
      <c r="H99" s="668" t="s">
        <v>133</v>
      </c>
      <c r="I99" s="668"/>
      <c r="J99" s="402" t="s">
        <v>132</v>
      </c>
      <c r="K99" s="158" t="s">
        <v>201</v>
      </c>
      <c r="L99" s="158" t="s">
        <v>1114</v>
      </c>
      <c r="M99" s="402" t="s">
        <v>139</v>
      </c>
      <c r="N99" s="669" t="s">
        <v>800</v>
      </c>
      <c r="O99" s="670"/>
      <c r="P99" s="670"/>
      <c r="Q99" s="670"/>
      <c r="R99" s="671"/>
      <c r="S99" s="16"/>
      <c r="T99" s="17"/>
      <c r="U99" s="17"/>
      <c r="V99" s="233"/>
      <c r="W99" s="17"/>
      <c r="X99" s="17"/>
      <c r="Y99" s="17"/>
      <c r="Z99" s="32"/>
      <c r="AC99" s="559"/>
    </row>
    <row r="100" spans="1:29" ht="23.1" customHeight="1" x14ac:dyDescent="0.25">
      <c r="B100" s="10"/>
      <c r="C100" s="140" t="str">
        <f>S100</f>
        <v>THERMEX Aris 30</v>
      </c>
      <c r="D100" s="140"/>
      <c r="E100" s="140" t="s">
        <v>272</v>
      </c>
      <c r="F100" s="51">
        <f t="shared" ref="F100:F103" si="19">U100</f>
        <v>111266</v>
      </c>
      <c r="G100" s="404">
        <v>30</v>
      </c>
      <c r="H100" s="666" t="s">
        <v>539</v>
      </c>
      <c r="I100" s="666"/>
      <c r="J100" s="404" t="s">
        <v>801</v>
      </c>
      <c r="K100" s="553">
        <v>14.8</v>
      </c>
      <c r="L100" s="553">
        <v>7.0000000000000007E-2</v>
      </c>
      <c r="M100" s="405" t="s">
        <v>670</v>
      </c>
      <c r="N100" s="83">
        <v>0</v>
      </c>
      <c r="O100" s="83">
        <f t="shared" ref="O100:O103" si="20">N100*Q100</f>
        <v>0</v>
      </c>
      <c r="P100" s="83"/>
      <c r="Q100" s="84">
        <f t="shared" ref="Q100:Q103" si="21">R100*(1-$J$3)</f>
        <v>16390</v>
      </c>
      <c r="R100" s="334">
        <f t="shared" ref="R100:R103" si="22">X100</f>
        <v>16390</v>
      </c>
      <c r="S100" s="403" t="s">
        <v>792</v>
      </c>
      <c r="T100" s="403" t="s">
        <v>796</v>
      </c>
      <c r="U100" s="75">
        <v>111266</v>
      </c>
      <c r="V100" s="230">
        <v>4670033316780</v>
      </c>
      <c r="W100" s="19"/>
      <c r="X100" s="403">
        <f>VLOOKUP(T100,'Печать Заказа'!B:F,5,FALSE)</f>
        <v>16390</v>
      </c>
      <c r="Y100" s="403" t="str">
        <f>IF(X100="фикс.цена",VLOOKUP(T100,'Печать Заказа'!B:F,4,FALSE),"")</f>
        <v/>
      </c>
      <c r="AA100" s="1" t="str">
        <f>IFERROR(VLOOKUP(T100,'Печать Заказа'!B:N,13,FALSE),"")</f>
        <v/>
      </c>
      <c r="AC100" s="559"/>
    </row>
    <row r="101" spans="1:29" ht="23.1" customHeight="1" x14ac:dyDescent="0.25">
      <c r="B101" s="10"/>
      <c r="C101" s="140" t="str">
        <f t="shared" ref="C101:C103" si="23">S101</f>
        <v>THERMEX Aris 50</v>
      </c>
      <c r="D101" s="140"/>
      <c r="E101" s="140" t="s">
        <v>272</v>
      </c>
      <c r="F101" s="51">
        <f t="shared" si="19"/>
        <v>111267</v>
      </c>
      <c r="G101" s="404">
        <v>50</v>
      </c>
      <c r="H101" s="666" t="s">
        <v>170</v>
      </c>
      <c r="I101" s="666"/>
      <c r="J101" s="404" t="s">
        <v>801</v>
      </c>
      <c r="K101" s="553">
        <v>20.6</v>
      </c>
      <c r="L101" s="553">
        <v>0.1</v>
      </c>
      <c r="M101" s="405" t="s">
        <v>671</v>
      </c>
      <c r="N101" s="83">
        <v>0</v>
      </c>
      <c r="O101" s="83">
        <f t="shared" si="20"/>
        <v>0</v>
      </c>
      <c r="P101" s="83"/>
      <c r="Q101" s="84">
        <f t="shared" si="21"/>
        <v>18290</v>
      </c>
      <c r="R101" s="334">
        <f t="shared" si="22"/>
        <v>18290</v>
      </c>
      <c r="S101" s="403" t="s">
        <v>793</v>
      </c>
      <c r="T101" s="403" t="s">
        <v>797</v>
      </c>
      <c r="U101" s="75">
        <v>111267</v>
      </c>
      <c r="V101" s="230">
        <v>4670033316797</v>
      </c>
      <c r="W101" s="19"/>
      <c r="X101" s="403">
        <f>VLOOKUP(T101,'Печать Заказа'!B:F,5,FALSE)</f>
        <v>18290</v>
      </c>
      <c r="Y101" s="403" t="str">
        <f>IF(X101="фикс.цена",VLOOKUP(T101,'Печать Заказа'!B:F,4,FALSE),"")</f>
        <v/>
      </c>
      <c r="AA101" s="1" t="str">
        <f>IFERROR(VLOOKUP(T101,'Печать Заказа'!B:N,13,FALSE),"")</f>
        <v/>
      </c>
      <c r="AC101" s="559"/>
    </row>
    <row r="102" spans="1:29" ht="23.1" customHeight="1" x14ac:dyDescent="0.25">
      <c r="B102" s="10"/>
      <c r="C102" s="140" t="str">
        <f t="shared" si="23"/>
        <v>THERMEX Aris 80</v>
      </c>
      <c r="D102" s="140"/>
      <c r="E102" s="140" t="s">
        <v>272</v>
      </c>
      <c r="F102" s="51">
        <f t="shared" si="19"/>
        <v>111268</v>
      </c>
      <c r="G102" s="404">
        <v>80</v>
      </c>
      <c r="H102" s="666" t="s">
        <v>170</v>
      </c>
      <c r="I102" s="666"/>
      <c r="J102" s="404" t="s">
        <v>801</v>
      </c>
      <c r="K102" s="553">
        <v>26.5</v>
      </c>
      <c r="L102" s="553">
        <v>0.15</v>
      </c>
      <c r="M102" s="405" t="s">
        <v>802</v>
      </c>
      <c r="N102" s="83">
        <v>0</v>
      </c>
      <c r="O102" s="83">
        <f t="shared" si="20"/>
        <v>0</v>
      </c>
      <c r="P102" s="83"/>
      <c r="Q102" s="84">
        <f t="shared" si="21"/>
        <v>22290</v>
      </c>
      <c r="R102" s="334">
        <f t="shared" si="22"/>
        <v>22290</v>
      </c>
      <c r="S102" s="403" t="s">
        <v>794</v>
      </c>
      <c r="T102" s="403" t="s">
        <v>798</v>
      </c>
      <c r="U102" s="75">
        <v>111268</v>
      </c>
      <c r="V102" s="230">
        <v>4670033316803</v>
      </c>
      <c r="W102" s="19"/>
      <c r="X102" s="403">
        <f>VLOOKUP(T102,'Печать Заказа'!B:F,5,FALSE)</f>
        <v>22290</v>
      </c>
      <c r="Y102" s="403" t="str">
        <f>IF(X102="фикс.цена",VLOOKUP(T102,'Печать Заказа'!B:F,4,FALSE),"")</f>
        <v/>
      </c>
      <c r="AA102" s="1" t="str">
        <f>IFERROR(VLOOKUP(T102,'Печать Заказа'!B:N,13,FALSE),"")</f>
        <v/>
      </c>
      <c r="AC102" s="559"/>
    </row>
    <row r="103" spans="1:29" ht="23.1" customHeight="1" thickBot="1" x14ac:dyDescent="0.3">
      <c r="A103" s="105"/>
      <c r="B103" s="202"/>
      <c r="C103" s="141" t="str">
        <f t="shared" si="23"/>
        <v>THERMEX Aris 100</v>
      </c>
      <c r="D103" s="141"/>
      <c r="E103" s="141" t="s">
        <v>272</v>
      </c>
      <c r="F103" s="64">
        <f t="shared" si="19"/>
        <v>111269</v>
      </c>
      <c r="G103" s="594">
        <v>100</v>
      </c>
      <c r="H103" s="674" t="s">
        <v>170</v>
      </c>
      <c r="I103" s="674"/>
      <c r="J103" s="592" t="s">
        <v>801</v>
      </c>
      <c r="K103" s="554">
        <v>31.2</v>
      </c>
      <c r="L103" s="554">
        <v>0.18</v>
      </c>
      <c r="M103" s="596" t="s">
        <v>673</v>
      </c>
      <c r="N103" s="85">
        <v>0</v>
      </c>
      <c r="O103" s="85">
        <f t="shared" si="20"/>
        <v>0</v>
      </c>
      <c r="P103" s="85"/>
      <c r="Q103" s="86">
        <f t="shared" si="21"/>
        <v>24790</v>
      </c>
      <c r="R103" s="335">
        <f t="shared" si="22"/>
        <v>24790</v>
      </c>
      <c r="S103" s="593" t="s">
        <v>795</v>
      </c>
      <c r="T103" s="593" t="s">
        <v>799</v>
      </c>
      <c r="U103" s="75">
        <v>111269</v>
      </c>
      <c r="V103" s="230">
        <v>4670033316810</v>
      </c>
      <c r="W103" s="19"/>
      <c r="X103" s="593">
        <f>VLOOKUP(T103,'Печать Заказа'!B:F,5,FALSE)</f>
        <v>24790</v>
      </c>
      <c r="Y103" s="593" t="str">
        <f>IF(X103="фикс.цена",VLOOKUP(T103,'Печать Заказа'!B:F,4,FALSE),"")</f>
        <v/>
      </c>
      <c r="AA103" s="1" t="str">
        <f>IFERROR(VLOOKUP(T103,'Печать Заказа'!B:N,13,FALSE),"")</f>
        <v/>
      </c>
      <c r="AC103" s="559"/>
    </row>
    <row r="104" spans="1:29" s="21" customFormat="1" ht="62.25" customHeight="1" thickTop="1" x14ac:dyDescent="0.25">
      <c r="A104" s="3"/>
      <c r="B104" s="48"/>
      <c r="C104" s="81" t="s">
        <v>1148</v>
      </c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67"/>
      <c r="O104" s="67"/>
      <c r="P104" s="67"/>
      <c r="Q104" s="67"/>
      <c r="R104" s="67"/>
      <c r="S104" s="15"/>
      <c r="T104" s="18"/>
      <c r="U104" s="18"/>
      <c r="V104" s="232"/>
      <c r="W104" s="18"/>
      <c r="X104" s="18"/>
      <c r="Y104" s="18"/>
      <c r="AA104" s="1"/>
      <c r="AB104" s="1"/>
      <c r="AC104" s="559"/>
    </row>
    <row r="105" spans="1:29" ht="69" customHeight="1" x14ac:dyDescent="0.25">
      <c r="B105" s="70"/>
      <c r="C105" s="597" t="s">
        <v>39</v>
      </c>
      <c r="D105" s="597"/>
      <c r="E105" s="595" t="s">
        <v>1000</v>
      </c>
      <c r="F105" s="597" t="s">
        <v>126</v>
      </c>
      <c r="G105" s="591" t="s">
        <v>131</v>
      </c>
      <c r="H105" s="664" t="s">
        <v>133</v>
      </c>
      <c r="I105" s="664"/>
      <c r="J105" s="591" t="s">
        <v>132</v>
      </c>
      <c r="K105" s="158" t="s">
        <v>201</v>
      </c>
      <c r="L105" s="158" t="s">
        <v>1114</v>
      </c>
      <c r="M105" s="591" t="s">
        <v>139</v>
      </c>
      <c r="N105" s="667" t="s">
        <v>1162</v>
      </c>
      <c r="O105" s="667"/>
      <c r="P105" s="667"/>
      <c r="Q105" s="667"/>
      <c r="R105" s="667"/>
      <c r="S105" s="16"/>
      <c r="T105" s="17"/>
      <c r="U105" s="17"/>
      <c r="V105" s="233"/>
      <c r="W105" s="17"/>
      <c r="X105" s="17"/>
      <c r="Y105" s="17"/>
      <c r="Z105" s="32"/>
      <c r="AC105" s="559"/>
    </row>
    <row r="106" spans="1:29" ht="20.25" customHeight="1" x14ac:dyDescent="0.25">
      <c r="B106" s="10"/>
      <c r="C106" s="140" t="s">
        <v>1149</v>
      </c>
      <c r="D106" s="140"/>
      <c r="E106" s="140" t="s">
        <v>272</v>
      </c>
      <c r="F106" s="51">
        <v>111416</v>
      </c>
      <c r="G106" s="592">
        <v>30</v>
      </c>
      <c r="H106" s="665" t="s">
        <v>1153</v>
      </c>
      <c r="I106" s="665"/>
      <c r="J106" s="592" t="s">
        <v>2</v>
      </c>
      <c r="K106" s="553">
        <v>14</v>
      </c>
      <c r="L106" s="553">
        <v>7.0000000000000007E-2</v>
      </c>
      <c r="M106" s="464" t="s">
        <v>1154</v>
      </c>
      <c r="N106" s="83">
        <v>0</v>
      </c>
      <c r="O106" s="83">
        <f t="shared" ref="O106:O109" si="24">N106*Q106</f>
        <v>0</v>
      </c>
      <c r="P106" s="83"/>
      <c r="Q106" s="84">
        <f t="shared" ref="Q106:Q109" si="25">R106*(1-$J$3)</f>
        <v>15290</v>
      </c>
      <c r="R106" s="334">
        <f t="shared" ref="R106:R109" si="26">X106</f>
        <v>15290</v>
      </c>
      <c r="S106" s="593" t="s">
        <v>1149</v>
      </c>
      <c r="T106" s="593" t="s">
        <v>1158</v>
      </c>
      <c r="U106" s="51">
        <v>111416</v>
      </c>
      <c r="V106" s="230">
        <v>4670033318982</v>
      </c>
      <c r="W106" s="19"/>
      <c r="X106" s="593">
        <f>VLOOKUP(T106,'Печать Заказа'!B:F,5,FALSE)</f>
        <v>15290</v>
      </c>
      <c r="Y106" s="593" t="str">
        <f>IF(X106="фикс.цена",VLOOKUP(T106,'Печать Заказа'!B:F,4,FALSE),"")</f>
        <v/>
      </c>
      <c r="AC106" s="559"/>
    </row>
    <row r="107" spans="1:29" ht="20.25" customHeight="1" x14ac:dyDescent="0.25">
      <c r="B107" s="10"/>
      <c r="C107" s="140" t="s">
        <v>1150</v>
      </c>
      <c r="D107" s="140"/>
      <c r="E107" s="140" t="s">
        <v>272</v>
      </c>
      <c r="F107" s="51">
        <v>111417</v>
      </c>
      <c r="G107" s="592">
        <v>50</v>
      </c>
      <c r="H107" s="666" t="s">
        <v>1153</v>
      </c>
      <c r="I107" s="666"/>
      <c r="J107" s="592" t="s">
        <v>2</v>
      </c>
      <c r="K107" s="553">
        <v>18</v>
      </c>
      <c r="L107" s="553">
        <v>0.1</v>
      </c>
      <c r="M107" s="464" t="s">
        <v>1155</v>
      </c>
      <c r="N107" s="83">
        <v>0</v>
      </c>
      <c r="O107" s="83">
        <f t="shared" si="24"/>
        <v>0</v>
      </c>
      <c r="P107" s="83"/>
      <c r="Q107" s="84">
        <f t="shared" si="25"/>
        <v>17790</v>
      </c>
      <c r="R107" s="334">
        <f t="shared" si="26"/>
        <v>17790</v>
      </c>
      <c r="S107" s="593" t="s">
        <v>1150</v>
      </c>
      <c r="T107" s="593" t="s">
        <v>1159</v>
      </c>
      <c r="U107" s="51">
        <v>111417</v>
      </c>
      <c r="V107" s="230">
        <v>4670033318999</v>
      </c>
      <c r="W107" s="19"/>
      <c r="X107" s="593">
        <f>VLOOKUP(T107,'Печать Заказа'!B:F,5,FALSE)</f>
        <v>17790</v>
      </c>
      <c r="Y107" s="593" t="str">
        <f>IF(X107="фикс.цена",VLOOKUP(T107,'Печать Заказа'!B:F,4,FALSE),"")</f>
        <v/>
      </c>
      <c r="AC107" s="559"/>
    </row>
    <row r="108" spans="1:29" ht="20.25" customHeight="1" x14ac:dyDescent="0.25">
      <c r="B108" s="10"/>
      <c r="C108" s="140" t="s">
        <v>1151</v>
      </c>
      <c r="D108" s="140"/>
      <c r="E108" s="140" t="s">
        <v>272</v>
      </c>
      <c r="F108" s="51">
        <v>111148</v>
      </c>
      <c r="G108" s="592">
        <v>80</v>
      </c>
      <c r="H108" s="666" t="s">
        <v>1153</v>
      </c>
      <c r="I108" s="666"/>
      <c r="J108" s="592" t="s">
        <v>2</v>
      </c>
      <c r="K108" s="553">
        <v>25</v>
      </c>
      <c r="L108" s="553">
        <v>0.15</v>
      </c>
      <c r="M108" s="464" t="s">
        <v>1156</v>
      </c>
      <c r="N108" s="83">
        <v>0</v>
      </c>
      <c r="O108" s="83">
        <f t="shared" si="24"/>
        <v>0</v>
      </c>
      <c r="P108" s="83"/>
      <c r="Q108" s="84">
        <f t="shared" si="25"/>
        <v>21790</v>
      </c>
      <c r="R108" s="334">
        <f t="shared" si="26"/>
        <v>21790</v>
      </c>
      <c r="S108" s="593" t="s">
        <v>1151</v>
      </c>
      <c r="T108" s="593" t="s">
        <v>1160</v>
      </c>
      <c r="U108" s="51">
        <v>111148</v>
      </c>
      <c r="V108" s="230">
        <v>4670033319002</v>
      </c>
      <c r="W108" s="19"/>
      <c r="X108" s="593">
        <f>VLOOKUP(T108,'Печать Заказа'!B:F,5,FALSE)</f>
        <v>21790</v>
      </c>
      <c r="Y108" s="593" t="str">
        <f>IF(X108="фикс.цена",VLOOKUP(T108,'Печать Заказа'!B:F,4,FALSE),"")</f>
        <v/>
      </c>
      <c r="AC108" s="559"/>
    </row>
    <row r="109" spans="1:29" ht="20.25" customHeight="1" thickBot="1" x14ac:dyDescent="0.3">
      <c r="B109" s="10"/>
      <c r="C109" s="140" t="s">
        <v>1152</v>
      </c>
      <c r="D109" s="140"/>
      <c r="E109" s="141" t="s">
        <v>272</v>
      </c>
      <c r="F109" s="51">
        <v>111149</v>
      </c>
      <c r="G109" s="592">
        <v>100</v>
      </c>
      <c r="H109" s="666" t="s">
        <v>1153</v>
      </c>
      <c r="I109" s="666"/>
      <c r="J109" s="592" t="s">
        <v>2</v>
      </c>
      <c r="K109" s="553">
        <v>29</v>
      </c>
      <c r="L109" s="553">
        <v>0.18</v>
      </c>
      <c r="M109" s="464" t="s">
        <v>1157</v>
      </c>
      <c r="N109" s="83">
        <v>0</v>
      </c>
      <c r="O109" s="83">
        <f t="shared" si="24"/>
        <v>0</v>
      </c>
      <c r="P109" s="83"/>
      <c r="Q109" s="84">
        <f t="shared" si="25"/>
        <v>24290</v>
      </c>
      <c r="R109" s="334">
        <f t="shared" si="26"/>
        <v>24290</v>
      </c>
      <c r="S109" s="593" t="s">
        <v>1152</v>
      </c>
      <c r="T109" s="593" t="s">
        <v>1161</v>
      </c>
      <c r="U109" s="51">
        <v>111149</v>
      </c>
      <c r="V109" s="230">
        <v>4670033319019</v>
      </c>
      <c r="W109" s="19"/>
      <c r="X109" s="593">
        <f>VLOOKUP(T109,'Печать Заказа'!B:F,5,FALSE)</f>
        <v>24290</v>
      </c>
      <c r="Y109" s="593" t="str">
        <f>IF(X109="фикс.цена",VLOOKUP(T109,'Печать Заказа'!B:F,4,FALSE),"")</f>
        <v/>
      </c>
      <c r="AC109" s="559"/>
    </row>
    <row r="110" spans="1:29" s="21" customFormat="1" ht="62.25" customHeight="1" thickTop="1" x14ac:dyDescent="0.25">
      <c r="A110" s="3"/>
      <c r="B110" s="48"/>
      <c r="C110" s="81" t="s">
        <v>964</v>
      </c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67"/>
      <c r="O110" s="67"/>
      <c r="P110" s="67"/>
      <c r="Q110" s="67"/>
      <c r="R110" s="67"/>
      <c r="S110" s="15"/>
      <c r="T110" s="18"/>
      <c r="U110" s="18"/>
      <c r="V110" s="232"/>
      <c r="W110" s="18"/>
      <c r="X110" s="18"/>
      <c r="Y110" s="18"/>
      <c r="AA110" s="1"/>
      <c r="AB110" s="1"/>
      <c r="AC110" s="559"/>
    </row>
    <row r="111" spans="1:29" ht="69" customHeight="1" x14ac:dyDescent="0.25">
      <c r="B111" s="70"/>
      <c r="C111" s="597" t="s">
        <v>39</v>
      </c>
      <c r="D111" s="597"/>
      <c r="E111" s="595" t="s">
        <v>1000</v>
      </c>
      <c r="F111" s="597" t="s">
        <v>126</v>
      </c>
      <c r="G111" s="591" t="s">
        <v>131</v>
      </c>
      <c r="H111" s="664" t="s">
        <v>133</v>
      </c>
      <c r="I111" s="664"/>
      <c r="J111" s="591" t="s">
        <v>132</v>
      </c>
      <c r="K111" s="158" t="s">
        <v>201</v>
      </c>
      <c r="L111" s="158" t="s">
        <v>1114</v>
      </c>
      <c r="M111" s="591" t="s">
        <v>139</v>
      </c>
      <c r="N111" s="667" t="s">
        <v>980</v>
      </c>
      <c r="O111" s="667"/>
      <c r="P111" s="667"/>
      <c r="Q111" s="667"/>
      <c r="R111" s="667"/>
      <c r="S111" s="16"/>
      <c r="T111" s="17"/>
      <c r="U111" s="17"/>
      <c r="V111" s="233"/>
      <c r="W111" s="17"/>
      <c r="X111" s="17"/>
      <c r="Y111" s="17"/>
      <c r="Z111" s="32"/>
      <c r="AC111" s="559"/>
    </row>
    <row r="112" spans="1:29" ht="20.25" customHeight="1" x14ac:dyDescent="0.25">
      <c r="B112" s="10"/>
      <c r="C112" s="140" t="str">
        <f t="shared" ref="C112:C118" si="27">S112</f>
        <v>THERMEX Mirror 30 V</v>
      </c>
      <c r="D112" s="140"/>
      <c r="E112" s="146" t="s">
        <v>1005</v>
      </c>
      <c r="F112" s="51">
        <f t="shared" ref="F112:F118" si="28">U112</f>
        <v>111371</v>
      </c>
      <c r="G112" s="592">
        <v>30</v>
      </c>
      <c r="H112" s="666" t="s">
        <v>242</v>
      </c>
      <c r="I112" s="666"/>
      <c r="J112" s="592" t="s">
        <v>2</v>
      </c>
      <c r="K112" s="553">
        <v>14</v>
      </c>
      <c r="L112" s="553">
        <v>7.0000000000000007E-2</v>
      </c>
      <c r="M112" s="464" t="s">
        <v>981</v>
      </c>
      <c r="N112" s="83">
        <v>0</v>
      </c>
      <c r="O112" s="83">
        <f t="shared" ref="O112:O118" si="29">N112*Q112</f>
        <v>0</v>
      </c>
      <c r="P112" s="83"/>
      <c r="Q112" s="84">
        <f t="shared" ref="Q112:Q118" si="30">R112*(1-$J$3)</f>
        <v>14890</v>
      </c>
      <c r="R112" s="334">
        <f t="shared" ref="R112:R118" si="31">X112</f>
        <v>14890</v>
      </c>
      <c r="S112" s="593" t="s">
        <v>965</v>
      </c>
      <c r="T112" s="593" t="s">
        <v>966</v>
      </c>
      <c r="U112" s="75">
        <v>111371</v>
      </c>
      <c r="V112" s="230">
        <v>4670033318470</v>
      </c>
      <c r="W112" s="19"/>
      <c r="X112" s="593">
        <f>VLOOKUP(T112,'Печать Заказа'!B:F,5,FALSE)</f>
        <v>14890</v>
      </c>
      <c r="Y112" s="593" t="str">
        <f>IF(X112="фикс.цена",VLOOKUP(T112,'Печать Заказа'!B:F,4,FALSE),"")</f>
        <v/>
      </c>
      <c r="AA112" s="1" t="str">
        <f>IFERROR(VLOOKUP(T112,'Печать Заказа'!B:N,13,FALSE),"")</f>
        <v/>
      </c>
      <c r="AC112" s="559"/>
    </row>
    <row r="113" spans="1:29" ht="20.25" customHeight="1" x14ac:dyDescent="0.25">
      <c r="B113" s="10"/>
      <c r="C113" s="140" t="str">
        <f t="shared" si="27"/>
        <v>THERMEX Mirror 50 V</v>
      </c>
      <c r="D113" s="140"/>
      <c r="E113" s="146" t="s">
        <v>1005</v>
      </c>
      <c r="F113" s="51">
        <f t="shared" si="28"/>
        <v>111372</v>
      </c>
      <c r="G113" s="592">
        <v>50</v>
      </c>
      <c r="H113" s="666" t="s">
        <v>242</v>
      </c>
      <c r="I113" s="666"/>
      <c r="J113" s="592" t="s">
        <v>2</v>
      </c>
      <c r="K113" s="553">
        <v>20</v>
      </c>
      <c r="L113" s="553">
        <v>0.11</v>
      </c>
      <c r="M113" s="464" t="s">
        <v>982</v>
      </c>
      <c r="N113" s="83">
        <v>0</v>
      </c>
      <c r="O113" s="83">
        <f t="shared" ref="O113:O116" si="32">N113*Q113</f>
        <v>0</v>
      </c>
      <c r="P113" s="83"/>
      <c r="Q113" s="84">
        <f t="shared" ref="Q113:Q116" si="33">R113*(1-$J$3)</f>
        <v>16790</v>
      </c>
      <c r="R113" s="334">
        <f t="shared" ref="R113:R116" si="34">X113</f>
        <v>16790</v>
      </c>
      <c r="S113" s="593" t="s">
        <v>967</v>
      </c>
      <c r="T113" s="593" t="s">
        <v>968</v>
      </c>
      <c r="U113" s="75">
        <v>111372</v>
      </c>
      <c r="V113" s="230">
        <v>4670033318487</v>
      </c>
      <c r="W113" s="19"/>
      <c r="X113" s="593">
        <f>VLOOKUP(T113,'Печать Заказа'!B:F,5,FALSE)</f>
        <v>16790</v>
      </c>
      <c r="Y113" s="593" t="str">
        <f>IF(X113="фикс.цена",VLOOKUP(T113,'Печать Заказа'!B:F,4,FALSE),"")</f>
        <v/>
      </c>
      <c r="AA113" s="1" t="str">
        <f>IFERROR(VLOOKUP(T113,'Печать Заказа'!B:N,13,FALSE),"")</f>
        <v/>
      </c>
      <c r="AC113" s="559"/>
    </row>
    <row r="114" spans="1:29" ht="20.25" customHeight="1" x14ac:dyDescent="0.25">
      <c r="B114" s="10"/>
      <c r="C114" s="140" t="str">
        <f t="shared" si="27"/>
        <v>THERMEX Mirror 50 H</v>
      </c>
      <c r="D114" s="140"/>
      <c r="E114" s="146" t="s">
        <v>1005</v>
      </c>
      <c r="F114" s="51">
        <f t="shared" si="28"/>
        <v>111375</v>
      </c>
      <c r="G114" s="592">
        <v>50</v>
      </c>
      <c r="H114" s="666" t="s">
        <v>242</v>
      </c>
      <c r="I114" s="666"/>
      <c r="J114" s="592" t="s">
        <v>3</v>
      </c>
      <c r="K114" s="553">
        <v>20</v>
      </c>
      <c r="L114" s="553">
        <v>0.11</v>
      </c>
      <c r="M114" s="464" t="s">
        <v>983</v>
      </c>
      <c r="N114" s="83">
        <v>0</v>
      </c>
      <c r="O114" s="83">
        <f t="shared" si="32"/>
        <v>0</v>
      </c>
      <c r="P114" s="83"/>
      <c r="Q114" s="84">
        <f t="shared" si="33"/>
        <v>17390</v>
      </c>
      <c r="R114" s="334">
        <f t="shared" si="34"/>
        <v>17390</v>
      </c>
      <c r="S114" s="593" t="s">
        <v>969</v>
      </c>
      <c r="T114" s="593" t="s">
        <v>970</v>
      </c>
      <c r="U114" s="75">
        <v>111375</v>
      </c>
      <c r="V114" s="230">
        <v>4670033318500</v>
      </c>
      <c r="W114" s="19"/>
      <c r="X114" s="593">
        <f>VLOOKUP(T114,'Печать Заказа'!B:F,5,FALSE)</f>
        <v>17390</v>
      </c>
      <c r="Y114" s="593" t="str">
        <f>IF(X114="фикс.цена",VLOOKUP(T114,'Печать Заказа'!B:F,4,FALSE),"")</f>
        <v/>
      </c>
      <c r="AA114" s="1" t="str">
        <f>IFERROR(VLOOKUP(T114,'Печать Заказа'!B:N,13,FALSE),"")</f>
        <v/>
      </c>
      <c r="AC114" s="559"/>
    </row>
    <row r="115" spans="1:29" ht="20.25" customHeight="1" x14ac:dyDescent="0.25">
      <c r="B115" s="10"/>
      <c r="C115" s="140" t="str">
        <f t="shared" si="27"/>
        <v>THERMEX Mirror 80 V</v>
      </c>
      <c r="D115" s="140"/>
      <c r="E115" s="146" t="s">
        <v>1005</v>
      </c>
      <c r="F115" s="51">
        <f t="shared" si="28"/>
        <v>111373</v>
      </c>
      <c r="G115" s="592">
        <v>80</v>
      </c>
      <c r="H115" s="666" t="s">
        <v>242</v>
      </c>
      <c r="I115" s="666"/>
      <c r="J115" s="592" t="s">
        <v>2</v>
      </c>
      <c r="K115" s="553">
        <v>25.5</v>
      </c>
      <c r="L115" s="553">
        <v>0.16</v>
      </c>
      <c r="M115" s="464" t="s">
        <v>984</v>
      </c>
      <c r="N115" s="83">
        <v>0</v>
      </c>
      <c r="O115" s="83">
        <f t="shared" si="32"/>
        <v>0</v>
      </c>
      <c r="P115" s="83"/>
      <c r="Q115" s="84">
        <f t="shared" si="33"/>
        <v>20990</v>
      </c>
      <c r="R115" s="334">
        <f t="shared" si="34"/>
        <v>20990</v>
      </c>
      <c r="S115" s="593" t="s">
        <v>971</v>
      </c>
      <c r="T115" s="593" t="s">
        <v>972</v>
      </c>
      <c r="U115" s="75">
        <v>111373</v>
      </c>
      <c r="V115" s="230">
        <v>4670033318494</v>
      </c>
      <c r="W115" s="19"/>
      <c r="X115" s="593">
        <f>VLOOKUP(T115,'Печать Заказа'!B:F,5,FALSE)</f>
        <v>20990</v>
      </c>
      <c r="Y115" s="593" t="str">
        <f>IF(X115="фикс.цена",VLOOKUP(T115,'Печать Заказа'!B:F,4,FALSE),"")</f>
        <v/>
      </c>
      <c r="AA115" s="1" t="str">
        <f>IFERROR(VLOOKUP(T115,'Печать Заказа'!B:N,13,FALSE),"")</f>
        <v/>
      </c>
      <c r="AC115" s="559"/>
    </row>
    <row r="116" spans="1:29" ht="20.25" customHeight="1" x14ac:dyDescent="0.25">
      <c r="B116" s="10"/>
      <c r="C116" s="140" t="str">
        <f t="shared" si="27"/>
        <v>THERMEX Mirror 80 H</v>
      </c>
      <c r="D116" s="140"/>
      <c r="E116" s="146" t="s">
        <v>1005</v>
      </c>
      <c r="F116" s="51">
        <f t="shared" si="28"/>
        <v>111376</v>
      </c>
      <c r="G116" s="592">
        <v>80</v>
      </c>
      <c r="H116" s="666" t="s">
        <v>242</v>
      </c>
      <c r="I116" s="666"/>
      <c r="J116" s="592" t="s">
        <v>3</v>
      </c>
      <c r="K116" s="553">
        <v>25.5</v>
      </c>
      <c r="L116" s="553">
        <v>0.16</v>
      </c>
      <c r="M116" s="464" t="s">
        <v>985</v>
      </c>
      <c r="N116" s="83">
        <v>0</v>
      </c>
      <c r="O116" s="83">
        <f t="shared" si="32"/>
        <v>0</v>
      </c>
      <c r="P116" s="83"/>
      <c r="Q116" s="84">
        <f t="shared" si="33"/>
        <v>21590</v>
      </c>
      <c r="R116" s="334">
        <f t="shared" si="34"/>
        <v>21590</v>
      </c>
      <c r="S116" s="593" t="s">
        <v>973</v>
      </c>
      <c r="T116" s="593" t="s">
        <v>974</v>
      </c>
      <c r="U116" s="75">
        <v>111376</v>
      </c>
      <c r="V116" s="230">
        <v>4670033318517</v>
      </c>
      <c r="W116" s="19"/>
      <c r="X116" s="593">
        <f>VLOOKUP(T116,'Печать Заказа'!B:F,5,FALSE)</f>
        <v>21590</v>
      </c>
      <c r="Y116" s="593" t="str">
        <f>IF(X116="фикс.цена",VLOOKUP(T116,'Печать Заказа'!B:F,4,FALSE),"")</f>
        <v/>
      </c>
      <c r="AA116" s="1" t="str">
        <f>IFERROR(VLOOKUP(T116,'Печать Заказа'!B:N,13,FALSE),"")</f>
        <v/>
      </c>
      <c r="AC116" s="559"/>
    </row>
    <row r="117" spans="1:29" ht="20.25" customHeight="1" x14ac:dyDescent="0.25">
      <c r="B117" s="10"/>
      <c r="C117" s="140" t="str">
        <f t="shared" si="27"/>
        <v>THERMEX Mirror 100 V</v>
      </c>
      <c r="D117" s="140"/>
      <c r="E117" s="146" t="s">
        <v>1005</v>
      </c>
      <c r="F117" s="51">
        <f t="shared" si="28"/>
        <v>111374</v>
      </c>
      <c r="G117" s="592">
        <v>100</v>
      </c>
      <c r="H117" s="666" t="s">
        <v>242</v>
      </c>
      <c r="I117" s="666"/>
      <c r="J117" s="592" t="s">
        <v>2</v>
      </c>
      <c r="K117" s="553">
        <v>30</v>
      </c>
      <c r="L117" s="553">
        <v>0.2</v>
      </c>
      <c r="M117" s="464" t="s">
        <v>986</v>
      </c>
      <c r="N117" s="83">
        <v>0</v>
      </c>
      <c r="O117" s="83">
        <f t="shared" si="29"/>
        <v>0</v>
      </c>
      <c r="P117" s="83"/>
      <c r="Q117" s="84">
        <f t="shared" si="30"/>
        <v>23290</v>
      </c>
      <c r="R117" s="334">
        <f t="shared" si="31"/>
        <v>23290</v>
      </c>
      <c r="S117" s="593" t="s">
        <v>975</v>
      </c>
      <c r="T117" s="593" t="s">
        <v>976</v>
      </c>
      <c r="U117" s="75">
        <v>111374</v>
      </c>
      <c r="V117" s="230">
        <v>4670033318463</v>
      </c>
      <c r="W117" s="19"/>
      <c r="X117" s="593">
        <f>VLOOKUP(T117,'Печать Заказа'!B:F,5,FALSE)</f>
        <v>23290</v>
      </c>
      <c r="Y117" s="593" t="str">
        <f>IF(X117="фикс.цена",VLOOKUP(T117,'Печать Заказа'!B:F,4,FALSE),"")</f>
        <v/>
      </c>
      <c r="AA117" s="1" t="str">
        <f>IFERROR(VLOOKUP(T117,'Печать Заказа'!B:N,13,FALSE),"")</f>
        <v/>
      </c>
      <c r="AC117" s="559"/>
    </row>
    <row r="118" spans="1:29" ht="20.25" customHeight="1" thickBot="1" x14ac:dyDescent="0.3">
      <c r="B118" s="10"/>
      <c r="C118" s="140" t="str">
        <f t="shared" si="27"/>
        <v>THERMEX Mirror 100 H</v>
      </c>
      <c r="D118" s="140"/>
      <c r="E118" s="146" t="s">
        <v>1005</v>
      </c>
      <c r="F118" s="51">
        <f t="shared" si="28"/>
        <v>111377</v>
      </c>
      <c r="G118" s="592">
        <v>100</v>
      </c>
      <c r="H118" s="674" t="s">
        <v>242</v>
      </c>
      <c r="I118" s="674"/>
      <c r="J118" s="592" t="s">
        <v>3</v>
      </c>
      <c r="K118" s="553">
        <v>30</v>
      </c>
      <c r="L118" s="553">
        <v>0.21</v>
      </c>
      <c r="M118" s="464" t="s">
        <v>987</v>
      </c>
      <c r="N118" s="83">
        <v>0</v>
      </c>
      <c r="O118" s="83">
        <f t="shared" si="29"/>
        <v>0</v>
      </c>
      <c r="P118" s="83"/>
      <c r="Q118" s="84">
        <f t="shared" si="30"/>
        <v>23890</v>
      </c>
      <c r="R118" s="334">
        <f t="shared" si="31"/>
        <v>23890</v>
      </c>
      <c r="S118" s="593" t="s">
        <v>977</v>
      </c>
      <c r="T118" s="593" t="s">
        <v>978</v>
      </c>
      <c r="U118" s="75">
        <v>111377</v>
      </c>
      <c r="V118" s="230">
        <v>4670033318524</v>
      </c>
      <c r="W118" s="19"/>
      <c r="X118" s="593">
        <f>VLOOKUP(T118,'Печать Заказа'!B:F,5,FALSE)</f>
        <v>23890</v>
      </c>
      <c r="Y118" s="593" t="str">
        <f>IF(X118="фикс.цена",VLOOKUP(T118,'Печать Заказа'!B:F,4,FALSE),"")</f>
        <v/>
      </c>
      <c r="AA118" s="1" t="str">
        <f>IFERROR(VLOOKUP(T118,'Печать Заказа'!B:N,13,FALSE),"")</f>
        <v/>
      </c>
      <c r="AC118" s="559"/>
    </row>
    <row r="119" spans="1:29" s="21" customFormat="1" ht="58.5" customHeight="1" thickTop="1" x14ac:dyDescent="0.25">
      <c r="A119" s="3"/>
      <c r="B119" s="48"/>
      <c r="C119" s="81" t="s">
        <v>661</v>
      </c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67"/>
      <c r="O119" s="67"/>
      <c r="P119" s="67"/>
      <c r="Q119" s="67"/>
      <c r="R119" s="67"/>
      <c r="S119" s="15"/>
      <c r="T119" s="18"/>
      <c r="U119" s="18"/>
      <c r="V119" s="232"/>
      <c r="W119" s="18"/>
      <c r="X119" s="18"/>
      <c r="Y119" s="18"/>
      <c r="AA119" s="1"/>
      <c r="AB119" s="1"/>
      <c r="AC119" s="559"/>
    </row>
    <row r="120" spans="1:29" ht="69" customHeight="1" x14ac:dyDescent="0.25">
      <c r="B120" s="70"/>
      <c r="C120" s="77" t="s">
        <v>39</v>
      </c>
      <c r="D120" s="77"/>
      <c r="E120" s="491" t="s">
        <v>1000</v>
      </c>
      <c r="F120" s="77" t="s">
        <v>126</v>
      </c>
      <c r="G120" s="339" t="s">
        <v>131</v>
      </c>
      <c r="H120" s="668" t="s">
        <v>133</v>
      </c>
      <c r="I120" s="668"/>
      <c r="J120" s="339" t="s">
        <v>132</v>
      </c>
      <c r="K120" s="158" t="s">
        <v>201</v>
      </c>
      <c r="L120" s="158" t="s">
        <v>1114</v>
      </c>
      <c r="M120" s="339" t="s">
        <v>139</v>
      </c>
      <c r="N120" s="669" t="s">
        <v>674</v>
      </c>
      <c r="O120" s="670"/>
      <c r="P120" s="670"/>
      <c r="Q120" s="670"/>
      <c r="R120" s="671"/>
      <c r="S120" s="16"/>
      <c r="T120" s="17"/>
      <c r="U120" s="17"/>
      <c r="V120" s="233"/>
      <c r="W120" s="17"/>
      <c r="X120" s="17"/>
      <c r="Y120" s="17"/>
      <c r="Z120" s="32"/>
      <c r="AC120" s="559"/>
    </row>
    <row r="121" spans="1:29" ht="23.1" customHeight="1" x14ac:dyDescent="0.25">
      <c r="B121" s="10"/>
      <c r="C121" s="140" t="str">
        <f t="shared" ref="C121:C124" si="35">S121</f>
        <v>THERMEX Dion 30 V</v>
      </c>
      <c r="D121" s="140"/>
      <c r="E121" s="146" t="s">
        <v>272</v>
      </c>
      <c r="F121" s="51">
        <f t="shared" ref="F121:F124" si="36">U121</f>
        <v>111247</v>
      </c>
      <c r="G121" s="338">
        <v>30</v>
      </c>
      <c r="H121" s="666" t="s">
        <v>171</v>
      </c>
      <c r="I121" s="666"/>
      <c r="J121" s="338" t="s">
        <v>2</v>
      </c>
      <c r="K121" s="553">
        <v>14.1</v>
      </c>
      <c r="L121" s="553">
        <v>7.0000000000000007E-2</v>
      </c>
      <c r="M121" s="341" t="s">
        <v>670</v>
      </c>
      <c r="N121" s="83">
        <v>0</v>
      </c>
      <c r="O121" s="83">
        <f t="shared" ref="O121:O124" si="37">N121*Q121</f>
        <v>0</v>
      </c>
      <c r="P121" s="83"/>
      <c r="Q121" s="84">
        <f t="shared" ref="Q121:Q124" si="38">R121*(1-$J$3)</f>
        <v>14290</v>
      </c>
      <c r="R121" s="334">
        <f t="shared" ref="R121:R124" si="39">X121</f>
        <v>14290</v>
      </c>
      <c r="S121" s="340" t="s">
        <v>662</v>
      </c>
      <c r="T121" s="340" t="s">
        <v>666</v>
      </c>
      <c r="U121" s="340">
        <v>111247</v>
      </c>
      <c r="V121" s="230">
        <v>4670033316117</v>
      </c>
      <c r="W121" s="19"/>
      <c r="X121" s="340">
        <f>VLOOKUP(T121,'Печать Заказа'!B:F,5,FALSE)</f>
        <v>14290</v>
      </c>
      <c r="Y121" s="340" t="str">
        <f>IF(X121="фикс.цена",VLOOKUP(T121,'Печать Заказа'!B:F,4,FALSE),"")</f>
        <v/>
      </c>
      <c r="AA121" s="1" t="str">
        <f>IFERROR(VLOOKUP(T121,'Печать Заказа'!B:N,13,FALSE),"")</f>
        <v/>
      </c>
      <c r="AC121" s="559"/>
    </row>
    <row r="122" spans="1:29" ht="23.1" customHeight="1" x14ac:dyDescent="0.25">
      <c r="B122" s="10"/>
      <c r="C122" s="140" t="str">
        <f t="shared" si="35"/>
        <v>THERMEX Dion 50 V</v>
      </c>
      <c r="D122" s="140"/>
      <c r="E122" s="146" t="s">
        <v>272</v>
      </c>
      <c r="F122" s="51">
        <f t="shared" si="36"/>
        <v>111248</v>
      </c>
      <c r="G122" s="338">
        <v>50</v>
      </c>
      <c r="H122" s="666" t="s">
        <v>171</v>
      </c>
      <c r="I122" s="666"/>
      <c r="J122" s="338" t="s">
        <v>2</v>
      </c>
      <c r="K122" s="553">
        <v>19.600000000000001</v>
      </c>
      <c r="L122" s="553">
        <v>0.1</v>
      </c>
      <c r="M122" s="341" t="s">
        <v>671</v>
      </c>
      <c r="N122" s="83">
        <v>0</v>
      </c>
      <c r="O122" s="83">
        <f t="shared" si="37"/>
        <v>0</v>
      </c>
      <c r="P122" s="83"/>
      <c r="Q122" s="84">
        <f t="shared" si="38"/>
        <v>16190</v>
      </c>
      <c r="R122" s="334">
        <f t="shared" si="39"/>
        <v>16190</v>
      </c>
      <c r="S122" s="340" t="s">
        <v>663</v>
      </c>
      <c r="T122" s="340" t="s">
        <v>667</v>
      </c>
      <c r="U122" s="340">
        <v>111248</v>
      </c>
      <c r="V122" s="230">
        <v>4670033316155</v>
      </c>
      <c r="W122" s="19"/>
      <c r="X122" s="340">
        <f>VLOOKUP(T122,'Печать Заказа'!B:F,5,FALSE)</f>
        <v>16190</v>
      </c>
      <c r="Y122" s="340" t="str">
        <f>IF(X122="фикс.цена",VLOOKUP(T122,'Печать Заказа'!B:F,4,FALSE),"")</f>
        <v/>
      </c>
      <c r="AA122" s="1" t="str">
        <f>IFERROR(VLOOKUP(T122,'Печать Заказа'!B:N,13,FALSE),"")</f>
        <v/>
      </c>
      <c r="AC122" s="559"/>
    </row>
    <row r="123" spans="1:29" ht="23.1" customHeight="1" x14ac:dyDescent="0.25">
      <c r="B123" s="10"/>
      <c r="C123" s="140" t="str">
        <f t="shared" si="35"/>
        <v>THERMEX Dion 80 V</v>
      </c>
      <c r="D123" s="140"/>
      <c r="E123" s="146" t="s">
        <v>272</v>
      </c>
      <c r="F123" s="51">
        <f t="shared" si="36"/>
        <v>111249</v>
      </c>
      <c r="G123" s="338">
        <v>80</v>
      </c>
      <c r="H123" s="666" t="s">
        <v>171</v>
      </c>
      <c r="I123" s="666"/>
      <c r="J123" s="338" t="s">
        <v>2</v>
      </c>
      <c r="K123" s="553">
        <v>25.6</v>
      </c>
      <c r="L123" s="553">
        <v>0.15</v>
      </c>
      <c r="M123" s="341" t="s">
        <v>672</v>
      </c>
      <c r="N123" s="83">
        <v>0</v>
      </c>
      <c r="O123" s="83">
        <f t="shared" si="37"/>
        <v>0</v>
      </c>
      <c r="P123" s="83"/>
      <c r="Q123" s="84">
        <f t="shared" si="38"/>
        <v>20690</v>
      </c>
      <c r="R123" s="334">
        <f t="shared" si="39"/>
        <v>20690</v>
      </c>
      <c r="S123" s="340" t="s">
        <v>664</v>
      </c>
      <c r="T123" s="340" t="s">
        <v>668</v>
      </c>
      <c r="U123" s="340">
        <v>111249</v>
      </c>
      <c r="V123" s="230">
        <v>4670033316162</v>
      </c>
      <c r="W123" s="19"/>
      <c r="X123" s="340">
        <f>VLOOKUP(T123,'Печать Заказа'!B:F,5,FALSE)</f>
        <v>20690</v>
      </c>
      <c r="Y123" s="340" t="str">
        <f>IF(X123="фикс.цена",VLOOKUP(T123,'Печать Заказа'!B:F,4,FALSE),"")</f>
        <v/>
      </c>
      <c r="AA123" s="1" t="str">
        <f>IFERROR(VLOOKUP(T123,'Печать Заказа'!B:N,13,FALSE),"")</f>
        <v/>
      </c>
      <c r="AC123" s="559"/>
    </row>
    <row r="124" spans="1:29" ht="23.1" customHeight="1" thickBot="1" x14ac:dyDescent="0.3">
      <c r="B124" s="10"/>
      <c r="C124" s="140" t="str">
        <f t="shared" si="35"/>
        <v>THERMEX Dion 100 V</v>
      </c>
      <c r="D124" s="140"/>
      <c r="E124" s="146" t="s">
        <v>272</v>
      </c>
      <c r="F124" s="51">
        <f t="shared" si="36"/>
        <v>111250</v>
      </c>
      <c r="G124" s="338">
        <v>100</v>
      </c>
      <c r="H124" s="666" t="s">
        <v>171</v>
      </c>
      <c r="I124" s="666"/>
      <c r="J124" s="338" t="s">
        <v>2</v>
      </c>
      <c r="K124" s="553">
        <v>30</v>
      </c>
      <c r="L124" s="553">
        <v>0.18</v>
      </c>
      <c r="M124" s="341" t="s">
        <v>673</v>
      </c>
      <c r="N124" s="83">
        <v>0</v>
      </c>
      <c r="O124" s="83">
        <f t="shared" si="37"/>
        <v>0</v>
      </c>
      <c r="P124" s="83"/>
      <c r="Q124" s="84">
        <f t="shared" si="38"/>
        <v>22990</v>
      </c>
      <c r="R124" s="334">
        <f t="shared" si="39"/>
        <v>22990</v>
      </c>
      <c r="S124" s="340" t="s">
        <v>665</v>
      </c>
      <c r="T124" s="340" t="s">
        <v>669</v>
      </c>
      <c r="U124" s="340">
        <v>111250</v>
      </c>
      <c r="V124" s="230">
        <v>4670033316179</v>
      </c>
      <c r="W124" s="19"/>
      <c r="X124" s="340">
        <f>VLOOKUP(T124,'Печать Заказа'!B:F,5,FALSE)</f>
        <v>22990</v>
      </c>
      <c r="Y124" s="340" t="str">
        <f>IF(X124="фикс.цена",VLOOKUP(T124,'Печать Заказа'!B:F,4,FALSE),"")</f>
        <v/>
      </c>
      <c r="AA124" s="1" t="str">
        <f>IFERROR(VLOOKUP(T124,'Печать Заказа'!B:N,13,FALSE),"")</f>
        <v/>
      </c>
      <c r="AC124" s="559"/>
    </row>
    <row r="125" spans="1:29" s="21" customFormat="1" ht="58.5" customHeight="1" thickTop="1" x14ac:dyDescent="0.25">
      <c r="A125" s="3"/>
      <c r="B125" s="48"/>
      <c r="C125" s="81" t="s">
        <v>591</v>
      </c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67"/>
      <c r="O125" s="67"/>
      <c r="P125" s="67"/>
      <c r="Q125" s="67"/>
      <c r="R125" s="67"/>
      <c r="S125" s="15"/>
      <c r="T125" s="18"/>
      <c r="U125" s="18"/>
      <c r="V125" s="232"/>
      <c r="W125" s="18"/>
      <c r="X125" s="18"/>
      <c r="Y125" s="18"/>
      <c r="AA125" s="1"/>
      <c r="AB125" s="1"/>
      <c r="AC125" s="559"/>
    </row>
    <row r="126" spans="1:29" ht="45" customHeight="1" x14ac:dyDescent="0.25">
      <c r="B126" s="70"/>
      <c r="C126" s="77" t="s">
        <v>39</v>
      </c>
      <c r="D126" s="77"/>
      <c r="E126" s="491" t="s">
        <v>1000</v>
      </c>
      <c r="F126" s="77" t="s">
        <v>126</v>
      </c>
      <c r="G126" s="190" t="s">
        <v>131</v>
      </c>
      <c r="H126" s="668" t="s">
        <v>133</v>
      </c>
      <c r="I126" s="668"/>
      <c r="J126" s="190" t="s">
        <v>132</v>
      </c>
      <c r="K126" s="158" t="s">
        <v>201</v>
      </c>
      <c r="L126" s="158" t="s">
        <v>1114</v>
      </c>
      <c r="M126" s="190" t="s">
        <v>139</v>
      </c>
      <c r="N126" s="669" t="s">
        <v>488</v>
      </c>
      <c r="O126" s="670"/>
      <c r="P126" s="670"/>
      <c r="Q126" s="670"/>
      <c r="R126" s="671"/>
      <c r="S126" s="16"/>
      <c r="T126" s="17"/>
      <c r="U126" s="17"/>
      <c r="V126" s="233"/>
      <c r="W126" s="17"/>
      <c r="X126" s="17"/>
      <c r="Y126" s="17"/>
      <c r="Z126" s="32"/>
      <c r="AC126" s="559"/>
    </row>
    <row r="127" spans="1:29" ht="23.1" customHeight="1" x14ac:dyDescent="0.25">
      <c r="B127" s="10"/>
      <c r="C127" s="140" t="str">
        <f t="shared" ref="C127:C132" si="40">S127</f>
        <v>THERMEX Ceramik 30 V</v>
      </c>
      <c r="D127" s="140"/>
      <c r="E127" s="146" t="s">
        <v>1005</v>
      </c>
      <c r="F127" s="51">
        <f t="shared" ref="F127:F132" si="41">U127</f>
        <v>111101</v>
      </c>
      <c r="G127" s="192">
        <v>30</v>
      </c>
      <c r="H127" s="666" t="s">
        <v>169</v>
      </c>
      <c r="I127" s="666"/>
      <c r="J127" s="192" t="s">
        <v>2</v>
      </c>
      <c r="K127" s="553">
        <v>14.1</v>
      </c>
      <c r="L127" s="553">
        <v>7.0000000000000007E-2</v>
      </c>
      <c r="M127" s="53" t="s">
        <v>316</v>
      </c>
      <c r="N127" s="83">
        <v>0</v>
      </c>
      <c r="O127" s="83">
        <f t="shared" ref="O127:O132" si="42">N127*Q127</f>
        <v>0</v>
      </c>
      <c r="P127" s="83"/>
      <c r="Q127" s="84">
        <f t="shared" ref="Q127:Q132" si="43">R127*(1-$J$3)</f>
        <v>13490</v>
      </c>
      <c r="R127" s="334">
        <f t="shared" ref="R127:R132" si="44">X127</f>
        <v>13490</v>
      </c>
      <c r="S127" s="191" t="s">
        <v>409</v>
      </c>
      <c r="T127" s="191" t="s">
        <v>410</v>
      </c>
      <c r="U127" s="191">
        <v>111101</v>
      </c>
      <c r="V127" s="230">
        <v>4670033311099</v>
      </c>
      <c r="W127" s="19"/>
      <c r="X127" s="191">
        <f>VLOOKUP(T127,'Печать Заказа'!B:F,5,FALSE)</f>
        <v>13490</v>
      </c>
      <c r="Y127" s="191" t="str">
        <f>IF(X127="фикс.цена",VLOOKUP(T127,'Печать Заказа'!B:F,4,FALSE),"")</f>
        <v/>
      </c>
      <c r="AA127" s="1" t="str">
        <f>IFERROR(VLOOKUP(T127,'Печать Заказа'!B:N,13,FALSE),"")</f>
        <v/>
      </c>
      <c r="AC127" s="559"/>
    </row>
    <row r="128" spans="1:29" ht="23.1" customHeight="1" x14ac:dyDescent="0.25">
      <c r="B128" s="10"/>
      <c r="C128" s="140" t="str">
        <f t="shared" si="40"/>
        <v>THERMEX Ceramik 50 V</v>
      </c>
      <c r="D128" s="140"/>
      <c r="E128" s="146" t="s">
        <v>1005</v>
      </c>
      <c r="F128" s="51">
        <f t="shared" si="41"/>
        <v>111102</v>
      </c>
      <c r="G128" s="192">
        <v>50</v>
      </c>
      <c r="H128" s="666" t="s">
        <v>169</v>
      </c>
      <c r="I128" s="666"/>
      <c r="J128" s="192" t="s">
        <v>2</v>
      </c>
      <c r="K128" s="553">
        <v>20</v>
      </c>
      <c r="L128" s="553">
        <v>0.1</v>
      </c>
      <c r="M128" s="53" t="s">
        <v>317</v>
      </c>
      <c r="N128" s="83">
        <v>0</v>
      </c>
      <c r="O128" s="83">
        <f t="shared" si="42"/>
        <v>0</v>
      </c>
      <c r="P128" s="83"/>
      <c r="Q128" s="84">
        <f t="shared" si="43"/>
        <v>15290</v>
      </c>
      <c r="R128" s="334">
        <f t="shared" si="44"/>
        <v>15290</v>
      </c>
      <c r="S128" s="191" t="s">
        <v>413</v>
      </c>
      <c r="T128" s="191" t="s">
        <v>414</v>
      </c>
      <c r="U128" s="191">
        <v>111102</v>
      </c>
      <c r="V128" s="230">
        <v>4670033311105</v>
      </c>
      <c r="W128" s="19"/>
      <c r="X128" s="191">
        <f>VLOOKUP(T128,'Печать Заказа'!B:F,5,FALSE)</f>
        <v>15290</v>
      </c>
      <c r="Y128" s="191" t="str">
        <f>IF(X128="фикс.цена",VLOOKUP(T128,'Печать Заказа'!B:F,4,FALSE),"")</f>
        <v/>
      </c>
      <c r="AA128" s="1" t="str">
        <f>IFERROR(VLOOKUP(T128,'Печать Заказа'!B:N,13,FALSE),"")</f>
        <v/>
      </c>
      <c r="AC128" s="559"/>
    </row>
    <row r="129" spans="1:29" ht="23.1" customHeight="1" x14ac:dyDescent="0.25">
      <c r="B129" s="10"/>
      <c r="C129" s="140" t="str">
        <f t="shared" si="40"/>
        <v>THERMEX Ceramik 80 V</v>
      </c>
      <c r="D129" s="140"/>
      <c r="E129" s="146" t="s">
        <v>1005</v>
      </c>
      <c r="F129" s="51">
        <f t="shared" si="41"/>
        <v>111103</v>
      </c>
      <c r="G129" s="192">
        <v>80</v>
      </c>
      <c r="H129" s="666" t="s">
        <v>169</v>
      </c>
      <c r="I129" s="666"/>
      <c r="J129" s="192" t="s">
        <v>2</v>
      </c>
      <c r="K129" s="553">
        <v>25.7</v>
      </c>
      <c r="L129" s="553">
        <v>0.15</v>
      </c>
      <c r="M129" s="53" t="s">
        <v>318</v>
      </c>
      <c r="N129" s="83">
        <v>0</v>
      </c>
      <c r="O129" s="83">
        <f t="shared" si="42"/>
        <v>0</v>
      </c>
      <c r="P129" s="83"/>
      <c r="Q129" s="84">
        <f t="shared" si="43"/>
        <v>19790</v>
      </c>
      <c r="R129" s="334">
        <f t="shared" si="44"/>
        <v>19790</v>
      </c>
      <c r="S129" s="191" t="s">
        <v>417</v>
      </c>
      <c r="T129" s="191" t="s">
        <v>418</v>
      </c>
      <c r="U129" s="191">
        <v>111103</v>
      </c>
      <c r="V129" s="230">
        <v>4670033311112</v>
      </c>
      <c r="W129" s="19"/>
      <c r="X129" s="191">
        <f>VLOOKUP(T129,'Печать Заказа'!B:F,5,FALSE)</f>
        <v>19790</v>
      </c>
      <c r="Y129" s="191" t="str">
        <f>IF(X129="фикс.цена",VLOOKUP(T129,'Печать Заказа'!B:F,4,FALSE),"")</f>
        <v/>
      </c>
      <c r="AA129" s="1" t="str">
        <f>IFERROR(VLOOKUP(T129,'Печать Заказа'!B:N,13,FALSE),"")</f>
        <v/>
      </c>
      <c r="AC129" s="559"/>
    </row>
    <row r="130" spans="1:29" ht="23.1" customHeight="1" x14ac:dyDescent="0.25">
      <c r="B130" s="10"/>
      <c r="C130" s="140" t="str">
        <f t="shared" si="40"/>
        <v>THERMEX Ceramik 100 V</v>
      </c>
      <c r="D130" s="140"/>
      <c r="E130" s="146" t="s">
        <v>1005</v>
      </c>
      <c r="F130" s="51">
        <f t="shared" si="41"/>
        <v>111104</v>
      </c>
      <c r="G130" s="192">
        <v>100</v>
      </c>
      <c r="H130" s="666" t="s">
        <v>169</v>
      </c>
      <c r="I130" s="666"/>
      <c r="J130" s="192" t="s">
        <v>2</v>
      </c>
      <c r="K130" s="553">
        <v>30.2</v>
      </c>
      <c r="L130" s="553">
        <v>0.19</v>
      </c>
      <c r="M130" s="53" t="s">
        <v>319</v>
      </c>
      <c r="N130" s="83">
        <v>0</v>
      </c>
      <c r="O130" s="83">
        <f t="shared" si="42"/>
        <v>0</v>
      </c>
      <c r="P130" s="83"/>
      <c r="Q130" s="84">
        <f t="shared" si="43"/>
        <v>22090</v>
      </c>
      <c r="R130" s="334">
        <f t="shared" si="44"/>
        <v>22090</v>
      </c>
      <c r="S130" s="191" t="s">
        <v>407</v>
      </c>
      <c r="T130" s="191" t="s">
        <v>408</v>
      </c>
      <c r="U130" s="191">
        <v>111104</v>
      </c>
      <c r="V130" s="230">
        <v>4670033311129</v>
      </c>
      <c r="W130" s="19"/>
      <c r="X130" s="191">
        <f>VLOOKUP(T130,'Печать Заказа'!B:F,5,FALSE)</f>
        <v>22090</v>
      </c>
      <c r="Y130" s="191" t="str">
        <f>IF(X130="фикс.цена",VLOOKUP(T130,'Печать Заказа'!B:F,4,FALSE),"")</f>
        <v/>
      </c>
      <c r="AA130" s="1" t="str">
        <f>IFERROR(VLOOKUP(T130,'Печать Заказа'!B:N,13,FALSE),"")</f>
        <v/>
      </c>
      <c r="AC130" s="559"/>
    </row>
    <row r="131" spans="1:29" ht="23.1" customHeight="1" x14ac:dyDescent="0.25">
      <c r="B131" s="10"/>
      <c r="C131" s="140" t="str">
        <f t="shared" si="40"/>
        <v>THERMEX Ceramik 50 H</v>
      </c>
      <c r="D131" s="140"/>
      <c r="E131" s="146" t="s">
        <v>1005</v>
      </c>
      <c r="F131" s="51">
        <f t="shared" si="41"/>
        <v>111105</v>
      </c>
      <c r="G131" s="192">
        <v>50</v>
      </c>
      <c r="H131" s="666" t="s">
        <v>169</v>
      </c>
      <c r="I131" s="666"/>
      <c r="J131" s="192" t="s">
        <v>3</v>
      </c>
      <c r="K131" s="553">
        <v>20</v>
      </c>
      <c r="L131" s="553">
        <v>0.11</v>
      </c>
      <c r="M131" s="53" t="s">
        <v>320</v>
      </c>
      <c r="N131" s="83">
        <v>0</v>
      </c>
      <c r="O131" s="83">
        <f t="shared" si="42"/>
        <v>0</v>
      </c>
      <c r="P131" s="83"/>
      <c r="Q131" s="84">
        <f t="shared" si="43"/>
        <v>15890</v>
      </c>
      <c r="R131" s="334">
        <f t="shared" si="44"/>
        <v>15890</v>
      </c>
      <c r="S131" s="191" t="s">
        <v>411</v>
      </c>
      <c r="T131" s="191" t="s">
        <v>412</v>
      </c>
      <c r="U131" s="191">
        <v>111105</v>
      </c>
      <c r="V131" s="230">
        <v>4670033312133</v>
      </c>
      <c r="W131" s="19"/>
      <c r="X131" s="191">
        <f>VLOOKUP(T131,'Печать Заказа'!B:F,5,FALSE)</f>
        <v>15890</v>
      </c>
      <c r="Y131" s="191" t="str">
        <f>IF(X131="фикс.цена",VLOOKUP(T131,'Печать Заказа'!B:F,4,FALSE),"")</f>
        <v/>
      </c>
      <c r="AA131" s="1" t="str">
        <f>IFERROR(VLOOKUP(T131,'Печать Заказа'!B:N,13,FALSE),"")</f>
        <v/>
      </c>
      <c r="AC131" s="559"/>
    </row>
    <row r="132" spans="1:29" ht="18.75" thickBot="1" x14ac:dyDescent="0.3">
      <c r="B132" s="202"/>
      <c r="C132" s="141" t="str">
        <f t="shared" si="40"/>
        <v>THERMEX Ceramik 80 H</v>
      </c>
      <c r="D132" s="141"/>
      <c r="E132" s="246" t="s">
        <v>1005</v>
      </c>
      <c r="F132" s="64">
        <f t="shared" si="41"/>
        <v>111106</v>
      </c>
      <c r="G132" s="295">
        <v>80</v>
      </c>
      <c r="H132" s="674" t="s">
        <v>169</v>
      </c>
      <c r="I132" s="674"/>
      <c r="J132" s="295" t="s">
        <v>3</v>
      </c>
      <c r="K132" s="361">
        <v>25.7</v>
      </c>
      <c r="L132" s="361">
        <v>0.16</v>
      </c>
      <c r="M132" s="62" t="s">
        <v>321</v>
      </c>
      <c r="N132" s="85">
        <v>0</v>
      </c>
      <c r="O132" s="85">
        <f t="shared" si="42"/>
        <v>0</v>
      </c>
      <c r="P132" s="85"/>
      <c r="Q132" s="86">
        <f t="shared" si="43"/>
        <v>20390</v>
      </c>
      <c r="R132" s="335">
        <f t="shared" si="44"/>
        <v>20390</v>
      </c>
      <c r="S132" s="191" t="s">
        <v>415</v>
      </c>
      <c r="T132" s="191" t="s">
        <v>416</v>
      </c>
      <c r="U132" s="191">
        <v>111106</v>
      </c>
      <c r="V132" s="230">
        <v>4670033312140</v>
      </c>
      <c r="W132" s="19"/>
      <c r="X132" s="191">
        <f>VLOOKUP(T132,'Печать Заказа'!B:F,5,FALSE)</f>
        <v>20390</v>
      </c>
      <c r="Y132" s="191" t="str">
        <f>IF(X132="фикс.цена",VLOOKUP(T132,'Печать Заказа'!B:F,4,FALSE),"")</f>
        <v/>
      </c>
      <c r="AA132" s="1" t="str">
        <f>IFERROR(VLOOKUP(T132,'Печать Заказа'!B:N,13,FALSE),"")</f>
        <v/>
      </c>
      <c r="AC132" s="559"/>
    </row>
    <row r="133" spans="1:29" s="55" customFormat="1" ht="47.25" customHeight="1" thickBot="1" x14ac:dyDescent="0.3">
      <c r="A133" s="54"/>
      <c r="B133" s="89" t="s">
        <v>387</v>
      </c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9"/>
      <c r="O133" s="89"/>
      <c r="P133" s="89"/>
      <c r="Q133" s="89"/>
      <c r="R133" s="89"/>
      <c r="S133" s="23"/>
      <c r="T133" s="24"/>
      <c r="U133" s="24"/>
      <c r="V133" s="231"/>
      <c r="W133" s="31"/>
      <c r="X133" s="24"/>
      <c r="Y133" s="24"/>
      <c r="AA133" s="1"/>
      <c r="AB133" s="1"/>
      <c r="AC133" s="559"/>
    </row>
    <row r="134" spans="1:29" s="55" customFormat="1" ht="47.25" customHeight="1" thickBot="1" x14ac:dyDescent="0.3">
      <c r="A134" s="54"/>
      <c r="B134" s="68" t="s">
        <v>659</v>
      </c>
      <c r="C134" s="56"/>
      <c r="D134" s="56"/>
      <c r="E134" s="104"/>
      <c r="F134" s="56"/>
      <c r="G134" s="56"/>
      <c r="H134" s="56"/>
      <c r="I134" s="56"/>
      <c r="J134" s="56"/>
      <c r="K134" s="56"/>
      <c r="L134" s="56"/>
      <c r="M134" s="56"/>
      <c r="N134" s="69"/>
      <c r="O134" s="69"/>
      <c r="P134" s="69"/>
      <c r="Q134" s="69"/>
      <c r="R134" s="69"/>
      <c r="S134" s="23"/>
      <c r="T134" s="24"/>
      <c r="U134" s="24"/>
      <c r="V134" s="231"/>
      <c r="W134" s="31"/>
      <c r="X134" s="24"/>
      <c r="Y134" s="24"/>
      <c r="AA134" s="1"/>
      <c r="AB134" s="1"/>
      <c r="AC134" s="559"/>
    </row>
    <row r="135" spans="1:29" s="21" customFormat="1" ht="69.75" customHeight="1" thickTop="1" x14ac:dyDescent="0.25">
      <c r="A135" s="3"/>
      <c r="B135" s="48"/>
      <c r="C135" s="78" t="s">
        <v>601</v>
      </c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67"/>
      <c r="O135" s="67"/>
      <c r="P135" s="67"/>
      <c r="Q135" s="67"/>
      <c r="R135" s="67"/>
      <c r="S135" s="15"/>
      <c r="T135" s="18"/>
      <c r="U135" s="18"/>
      <c r="V135" s="232"/>
      <c r="W135" s="18"/>
      <c r="X135" s="18"/>
      <c r="Y135" s="18"/>
      <c r="AA135" s="1"/>
      <c r="AB135" s="1"/>
      <c r="AC135" s="559"/>
    </row>
    <row r="136" spans="1:29" ht="62.25" customHeight="1" x14ac:dyDescent="0.25">
      <c r="B136" s="70"/>
      <c r="C136" s="77" t="s">
        <v>39</v>
      </c>
      <c r="D136" s="77"/>
      <c r="E136" s="491" t="s">
        <v>1000</v>
      </c>
      <c r="F136" s="77" t="s">
        <v>126</v>
      </c>
      <c r="G136" s="297" t="s">
        <v>131</v>
      </c>
      <c r="H136" s="664" t="s">
        <v>133</v>
      </c>
      <c r="I136" s="664"/>
      <c r="J136" s="297" t="s">
        <v>132</v>
      </c>
      <c r="K136" s="158" t="s">
        <v>201</v>
      </c>
      <c r="L136" s="158" t="s">
        <v>1114</v>
      </c>
      <c r="M136" s="297" t="s">
        <v>139</v>
      </c>
      <c r="N136" s="669" t="s">
        <v>611</v>
      </c>
      <c r="O136" s="670"/>
      <c r="P136" s="670"/>
      <c r="Q136" s="670"/>
      <c r="R136" s="671"/>
      <c r="S136" s="16"/>
      <c r="T136" s="17"/>
      <c r="U136" s="17"/>
      <c r="V136" s="233"/>
      <c r="W136" s="17"/>
      <c r="X136" s="17"/>
      <c r="Y136" s="17"/>
      <c r="Z136" s="32"/>
      <c r="AC136" s="559"/>
    </row>
    <row r="137" spans="1:29" ht="22.5" customHeight="1" x14ac:dyDescent="0.25">
      <c r="B137" s="10"/>
      <c r="C137" s="140" t="str">
        <f>S137</f>
        <v>THERMEX Lima 50 V Wi-Fi</v>
      </c>
      <c r="D137" s="140"/>
      <c r="E137" s="146" t="s">
        <v>272</v>
      </c>
      <c r="F137" s="51">
        <f>U137</f>
        <v>151187</v>
      </c>
      <c r="G137" s="298">
        <v>50</v>
      </c>
      <c r="H137" s="666" t="s">
        <v>219</v>
      </c>
      <c r="I137" s="666"/>
      <c r="J137" s="298" t="s">
        <v>2</v>
      </c>
      <c r="K137" s="553">
        <v>11.1</v>
      </c>
      <c r="L137" s="553">
        <v>0.09</v>
      </c>
      <c r="M137" s="299" t="s">
        <v>608</v>
      </c>
      <c r="N137" s="83">
        <v>0</v>
      </c>
      <c r="O137" s="83">
        <f>N137*Q137</f>
        <v>0</v>
      </c>
      <c r="P137" s="83"/>
      <c r="Q137" s="84">
        <f>R137*(1-$J$3)</f>
        <v>18790</v>
      </c>
      <c r="R137" s="334">
        <f>X137</f>
        <v>18790</v>
      </c>
      <c r="S137" s="296" t="s">
        <v>602</v>
      </c>
      <c r="T137" s="296" t="s">
        <v>603</v>
      </c>
      <c r="U137" s="75">
        <v>151187</v>
      </c>
      <c r="V137" s="230">
        <v>4670033314861</v>
      </c>
      <c r="W137" s="19"/>
      <c r="X137" s="296">
        <f>VLOOKUP(T137,'Печать Заказа'!B:F,5,FALSE)</f>
        <v>18790</v>
      </c>
      <c r="Y137" s="296" t="str">
        <f>IF(X137="фикс.цена",VLOOKUP(T137,'Печать Заказа'!B:F,4,FALSE),"")</f>
        <v/>
      </c>
      <c r="AA137" s="1" t="str">
        <f>IFERROR(VLOOKUP(T137,'Печать Заказа'!B:N,13,FALSE),"")</f>
        <v/>
      </c>
      <c r="AC137" s="559"/>
    </row>
    <row r="138" spans="1:29" ht="22.5" customHeight="1" x14ac:dyDescent="0.25">
      <c r="B138" s="10"/>
      <c r="C138" s="140" t="str">
        <f>S138</f>
        <v>THERMEX Lima 80 V Wi-Fi</v>
      </c>
      <c r="D138" s="140"/>
      <c r="E138" s="146" t="s">
        <v>272</v>
      </c>
      <c r="F138" s="51">
        <f>U138</f>
        <v>151188</v>
      </c>
      <c r="G138" s="298">
        <v>80</v>
      </c>
      <c r="H138" s="666" t="s">
        <v>219</v>
      </c>
      <c r="I138" s="666"/>
      <c r="J138" s="298" t="s">
        <v>2</v>
      </c>
      <c r="K138" s="553">
        <v>14.6</v>
      </c>
      <c r="L138" s="553">
        <v>0.13</v>
      </c>
      <c r="M138" s="299" t="s">
        <v>609</v>
      </c>
      <c r="N138" s="83">
        <v>0</v>
      </c>
      <c r="O138" s="83">
        <f>N138*Q138</f>
        <v>0</v>
      </c>
      <c r="P138" s="83"/>
      <c r="Q138" s="84">
        <f>R138*(1-$J$3)</f>
        <v>22890</v>
      </c>
      <c r="R138" s="334">
        <f>X138</f>
        <v>22890</v>
      </c>
      <c r="S138" s="296" t="s">
        <v>604</v>
      </c>
      <c r="T138" s="296" t="s">
        <v>605</v>
      </c>
      <c r="U138" s="75">
        <v>151188</v>
      </c>
      <c r="V138" s="230">
        <v>4670033314878</v>
      </c>
      <c r="W138" s="19"/>
      <c r="X138" s="296">
        <f>VLOOKUP(T138,'Печать Заказа'!B:F,5,FALSE)</f>
        <v>22890</v>
      </c>
      <c r="Y138" s="296" t="str">
        <f>IF(X138="фикс.цена",VLOOKUP(T138,'Печать Заказа'!B:F,4,FALSE),"")</f>
        <v/>
      </c>
      <c r="AA138" s="1" t="str">
        <f>IFERROR(VLOOKUP(T138,'Печать Заказа'!B:N,13,FALSE),"")</f>
        <v/>
      </c>
      <c r="AC138" s="559"/>
    </row>
    <row r="139" spans="1:29" ht="18.75" customHeight="1" thickBot="1" x14ac:dyDescent="0.3">
      <c r="B139" s="10"/>
      <c r="C139" s="140" t="str">
        <f>S139</f>
        <v>THERMEX Lima 100 V Wi-Fi</v>
      </c>
      <c r="D139" s="140"/>
      <c r="E139" s="146" t="s">
        <v>272</v>
      </c>
      <c r="F139" s="51">
        <f>U139</f>
        <v>151189</v>
      </c>
      <c r="G139" s="298">
        <v>100</v>
      </c>
      <c r="H139" s="666" t="s">
        <v>219</v>
      </c>
      <c r="I139" s="666"/>
      <c r="J139" s="298" t="s">
        <v>2</v>
      </c>
      <c r="K139" s="553">
        <v>16.7</v>
      </c>
      <c r="L139" s="553">
        <v>0.16</v>
      </c>
      <c r="M139" s="299" t="s">
        <v>610</v>
      </c>
      <c r="N139" s="83">
        <v>0</v>
      </c>
      <c r="O139" s="83">
        <f>N139*Q139</f>
        <v>0</v>
      </c>
      <c r="P139" s="83"/>
      <c r="Q139" s="84">
        <f>R139*(1-$J$3)</f>
        <v>25090</v>
      </c>
      <c r="R139" s="334">
        <f>X139</f>
        <v>25090</v>
      </c>
      <c r="S139" s="296" t="s">
        <v>606</v>
      </c>
      <c r="T139" s="296" t="s">
        <v>607</v>
      </c>
      <c r="U139" s="75">
        <v>151189</v>
      </c>
      <c r="V139" s="230">
        <v>4670033314847</v>
      </c>
      <c r="W139" s="19"/>
      <c r="X139" s="296">
        <f>VLOOKUP(T139,'Печать Заказа'!B:F,5,FALSE)</f>
        <v>25090</v>
      </c>
      <c r="Y139" s="296" t="str">
        <f>IF(X139="фикс.цена",VLOOKUP(T139,'Печать Заказа'!B:F,4,FALSE),"")</f>
        <v/>
      </c>
      <c r="AA139" s="1" t="str">
        <f>IFERROR(VLOOKUP(T139,'Печать Заказа'!B:N,13,FALSE),"")</f>
        <v/>
      </c>
      <c r="AC139" s="559"/>
    </row>
    <row r="140" spans="1:29" s="21" customFormat="1" ht="60" customHeight="1" thickTop="1" x14ac:dyDescent="0.25">
      <c r="A140" s="3"/>
      <c r="B140" s="48"/>
      <c r="C140" s="78" t="s">
        <v>388</v>
      </c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67"/>
      <c r="O140" s="67"/>
      <c r="P140" s="67"/>
      <c r="Q140" s="67"/>
      <c r="R140" s="67"/>
      <c r="S140" s="15"/>
      <c r="T140" s="18"/>
      <c r="U140" s="18"/>
      <c r="V140" s="232"/>
      <c r="W140" s="18"/>
      <c r="X140" s="18"/>
      <c r="Y140" s="18"/>
      <c r="AA140" s="1"/>
      <c r="AB140" s="1"/>
      <c r="AC140" s="559"/>
    </row>
    <row r="141" spans="1:29" ht="45" customHeight="1" x14ac:dyDescent="0.25">
      <c r="B141" s="70"/>
      <c r="C141" s="77" t="s">
        <v>39</v>
      </c>
      <c r="D141" s="77"/>
      <c r="E141" s="491" t="s">
        <v>1000</v>
      </c>
      <c r="F141" s="77" t="s">
        <v>126</v>
      </c>
      <c r="G141" s="185" t="s">
        <v>131</v>
      </c>
      <c r="H141" s="668" t="s">
        <v>133</v>
      </c>
      <c r="I141" s="668"/>
      <c r="J141" s="185" t="s">
        <v>132</v>
      </c>
      <c r="K141" s="158" t="s">
        <v>201</v>
      </c>
      <c r="L141" s="158" t="s">
        <v>1114</v>
      </c>
      <c r="M141" s="185" t="s">
        <v>139</v>
      </c>
      <c r="N141" s="669" t="s">
        <v>402</v>
      </c>
      <c r="O141" s="670"/>
      <c r="P141" s="670"/>
      <c r="Q141" s="670"/>
      <c r="R141" s="671"/>
      <c r="S141" s="16"/>
      <c r="T141" s="17"/>
      <c r="U141" s="17"/>
      <c r="V141" s="233"/>
      <c r="W141" s="17"/>
      <c r="X141" s="17"/>
      <c r="Y141" s="17"/>
      <c r="Z141" s="32"/>
      <c r="AC141" s="559"/>
    </row>
    <row r="142" spans="1:29" ht="22.5" customHeight="1" x14ac:dyDescent="0.25">
      <c r="B142" s="10"/>
      <c r="C142" s="140" t="str">
        <f>S142</f>
        <v>THERMEX Smart 30 V</v>
      </c>
      <c r="D142" s="140"/>
      <c r="E142" s="146" t="s">
        <v>272</v>
      </c>
      <c r="F142" s="51">
        <f>U142</f>
        <v>151116</v>
      </c>
      <c r="G142" s="183">
        <v>30</v>
      </c>
      <c r="H142" s="666" t="s">
        <v>397</v>
      </c>
      <c r="I142" s="666"/>
      <c r="J142" s="183" t="s">
        <v>2</v>
      </c>
      <c r="K142" s="553">
        <v>9.1999999999999993</v>
      </c>
      <c r="L142" s="553">
        <v>0.06</v>
      </c>
      <c r="M142" s="53" t="s">
        <v>398</v>
      </c>
      <c r="N142" s="83">
        <v>0</v>
      </c>
      <c r="O142" s="83">
        <f>N142*Q142</f>
        <v>0</v>
      </c>
      <c r="P142" s="83"/>
      <c r="Q142" s="84">
        <f>R142*(1-$J$3)</f>
        <v>16290</v>
      </c>
      <c r="R142" s="334">
        <f>X142</f>
        <v>16290</v>
      </c>
      <c r="S142" s="184" t="s">
        <v>391</v>
      </c>
      <c r="T142" s="184" t="s">
        <v>392</v>
      </c>
      <c r="U142" s="184">
        <v>151116</v>
      </c>
      <c r="V142" s="230">
        <v>4670033310450</v>
      </c>
      <c r="W142" s="19"/>
      <c r="X142" s="184">
        <f>VLOOKUP(T142,'Печать Заказа'!B:F,5,FALSE)</f>
        <v>16290</v>
      </c>
      <c r="Y142" s="184" t="str">
        <f>IF(X142="фикс.цена",VLOOKUP(T142,'Печать Заказа'!B:F,4,FALSE),"")</f>
        <v/>
      </c>
      <c r="AA142" s="1" t="str">
        <f>IFERROR(VLOOKUP(T142,'Печать Заказа'!B:N,13,FALSE),"")</f>
        <v/>
      </c>
      <c r="AC142" s="559"/>
    </row>
    <row r="143" spans="1:29" ht="22.5" customHeight="1" x14ac:dyDescent="0.25">
      <c r="B143" s="10"/>
      <c r="C143" s="140" t="str">
        <f>S143</f>
        <v>THERMEX Smart 50 V</v>
      </c>
      <c r="D143" s="140"/>
      <c r="E143" s="146" t="s">
        <v>272</v>
      </c>
      <c r="F143" s="51">
        <f>U143</f>
        <v>151117</v>
      </c>
      <c r="G143" s="183">
        <v>50</v>
      </c>
      <c r="H143" s="666" t="s">
        <v>397</v>
      </c>
      <c r="I143" s="666"/>
      <c r="J143" s="183" t="s">
        <v>2</v>
      </c>
      <c r="K143" s="553">
        <v>11.7</v>
      </c>
      <c r="L143" s="553">
        <v>0.09</v>
      </c>
      <c r="M143" s="53" t="s">
        <v>399</v>
      </c>
      <c r="N143" s="83">
        <v>0</v>
      </c>
      <c r="O143" s="83">
        <f>N143*Q143</f>
        <v>0</v>
      </c>
      <c r="P143" s="83"/>
      <c r="Q143" s="84">
        <f>R143*(1-$J$3)</f>
        <v>18390</v>
      </c>
      <c r="R143" s="334">
        <f>X143</f>
        <v>18390</v>
      </c>
      <c r="S143" s="184" t="s">
        <v>393</v>
      </c>
      <c r="T143" s="184" t="s">
        <v>394</v>
      </c>
      <c r="U143" s="184">
        <v>151117</v>
      </c>
      <c r="V143" s="230">
        <v>4670033310467</v>
      </c>
      <c r="W143" s="19"/>
      <c r="X143" s="184">
        <f>VLOOKUP(T143,'Печать Заказа'!B:F,5,FALSE)</f>
        <v>18390</v>
      </c>
      <c r="Y143" s="184" t="str">
        <f>IF(X143="фикс.цена",VLOOKUP(T143,'Печать Заказа'!B:F,4,FALSE),"")</f>
        <v/>
      </c>
      <c r="AA143" s="1" t="str">
        <f>IFERROR(VLOOKUP(T143,'Печать Заказа'!B:N,13,FALSE),"")</f>
        <v/>
      </c>
      <c r="AC143" s="559"/>
    </row>
    <row r="144" spans="1:29" ht="22.5" customHeight="1" x14ac:dyDescent="0.25">
      <c r="B144" s="10"/>
      <c r="C144" s="140" t="str">
        <f>S144</f>
        <v>THERMEX Smart 80 V</v>
      </c>
      <c r="D144" s="140"/>
      <c r="E144" s="146" t="s">
        <v>272</v>
      </c>
      <c r="F144" s="51">
        <f>U144</f>
        <v>151118</v>
      </c>
      <c r="G144" s="183">
        <v>80</v>
      </c>
      <c r="H144" s="666" t="s">
        <v>397</v>
      </c>
      <c r="I144" s="666"/>
      <c r="J144" s="183" t="s">
        <v>2</v>
      </c>
      <c r="K144" s="553">
        <v>17.899999999999999</v>
      </c>
      <c r="L144" s="553">
        <v>0.14000000000000001</v>
      </c>
      <c r="M144" s="53" t="s">
        <v>400</v>
      </c>
      <c r="N144" s="83">
        <v>0</v>
      </c>
      <c r="O144" s="83">
        <f>N144*Q144</f>
        <v>0</v>
      </c>
      <c r="P144" s="83"/>
      <c r="Q144" s="84">
        <f>R144*(1-$J$3)</f>
        <v>22390</v>
      </c>
      <c r="R144" s="334">
        <f>X144</f>
        <v>22390</v>
      </c>
      <c r="S144" s="184" t="s">
        <v>395</v>
      </c>
      <c r="T144" s="184" t="s">
        <v>396</v>
      </c>
      <c r="U144" s="184">
        <v>151118</v>
      </c>
      <c r="V144" s="230">
        <v>4670033310474</v>
      </c>
      <c r="W144" s="19"/>
      <c r="X144" s="184">
        <f>VLOOKUP(T144,'Печать Заказа'!B:F,5,FALSE)</f>
        <v>22390</v>
      </c>
      <c r="Y144" s="184" t="str">
        <f>IF(X144="фикс.цена",VLOOKUP(T144,'Печать Заказа'!B:F,4,FALSE),"")</f>
        <v/>
      </c>
      <c r="AA144" s="1" t="str">
        <f>IFERROR(VLOOKUP(T144,'Печать Заказа'!B:N,13,FALSE),"")</f>
        <v/>
      </c>
      <c r="AC144" s="559"/>
    </row>
    <row r="145" spans="1:29" ht="22.5" customHeight="1" thickBot="1" x14ac:dyDescent="0.3">
      <c r="B145" s="10"/>
      <c r="C145" s="140" t="str">
        <f>S145</f>
        <v>THERMEX Smart 100 V</v>
      </c>
      <c r="D145" s="140"/>
      <c r="E145" s="146" t="s">
        <v>272</v>
      </c>
      <c r="F145" s="51">
        <f>U145</f>
        <v>151119</v>
      </c>
      <c r="G145" s="183">
        <v>100</v>
      </c>
      <c r="H145" s="666" t="s">
        <v>397</v>
      </c>
      <c r="I145" s="666"/>
      <c r="J145" s="183" t="s">
        <v>2</v>
      </c>
      <c r="K145" s="553">
        <v>19.899999999999999</v>
      </c>
      <c r="L145" s="553">
        <v>0.16</v>
      </c>
      <c r="M145" s="53" t="s">
        <v>401</v>
      </c>
      <c r="N145" s="83">
        <v>0</v>
      </c>
      <c r="O145" s="83">
        <f>N145*Q145</f>
        <v>0</v>
      </c>
      <c r="P145" s="83"/>
      <c r="Q145" s="84">
        <f>R145*(1-$J$3)</f>
        <v>25590</v>
      </c>
      <c r="R145" s="334">
        <f>X145</f>
        <v>25590</v>
      </c>
      <c r="S145" s="184" t="s">
        <v>389</v>
      </c>
      <c r="T145" s="184" t="s">
        <v>390</v>
      </c>
      <c r="U145" s="184">
        <v>151119</v>
      </c>
      <c r="V145" s="230">
        <v>4670033310481</v>
      </c>
      <c r="W145" s="19"/>
      <c r="X145" s="184">
        <f>VLOOKUP(T145,'Печать Заказа'!B:F,5,FALSE)</f>
        <v>25590</v>
      </c>
      <c r="Y145" s="184" t="str">
        <f>IF(X145="фикс.цена",VLOOKUP(T145,'Печать Заказа'!B:F,4,FALSE),"")</f>
        <v/>
      </c>
      <c r="AA145" s="1" t="str">
        <f>IFERROR(VLOOKUP(T145,'Печать Заказа'!B:N,13,FALSE),"")</f>
        <v/>
      </c>
      <c r="AC145" s="559"/>
    </row>
    <row r="146" spans="1:29" s="21" customFormat="1" ht="58.5" customHeight="1" thickTop="1" x14ac:dyDescent="0.25">
      <c r="A146" s="3"/>
      <c r="B146" s="48"/>
      <c r="C146" s="78" t="s">
        <v>377</v>
      </c>
      <c r="D146" s="78"/>
      <c r="E146" s="187" t="s">
        <v>405</v>
      </c>
      <c r="F146" s="78"/>
      <c r="G146" s="78"/>
      <c r="H146" s="78"/>
      <c r="I146" s="78"/>
      <c r="J146" s="78"/>
      <c r="K146" s="78"/>
      <c r="L146" s="78"/>
      <c r="M146" s="78"/>
      <c r="N146" s="67"/>
      <c r="O146" s="67"/>
      <c r="P146" s="67"/>
      <c r="Q146" s="67"/>
      <c r="R146" s="67"/>
      <c r="S146" s="15"/>
      <c r="T146" s="18"/>
      <c r="U146" s="18"/>
      <c r="V146" s="232"/>
      <c r="W146" s="18"/>
      <c r="X146" s="18"/>
      <c r="Y146" s="18"/>
      <c r="AA146" s="1"/>
      <c r="AB146" s="1"/>
      <c r="AC146" s="559"/>
    </row>
    <row r="147" spans="1:29" ht="45" customHeight="1" x14ac:dyDescent="0.25">
      <c r="B147" s="70"/>
      <c r="C147" s="77" t="s">
        <v>39</v>
      </c>
      <c r="D147" s="77"/>
      <c r="E147" s="491" t="s">
        <v>1000</v>
      </c>
      <c r="F147" s="77" t="s">
        <v>126</v>
      </c>
      <c r="G147" s="96" t="s">
        <v>131</v>
      </c>
      <c r="H147" s="668" t="s">
        <v>133</v>
      </c>
      <c r="I147" s="668"/>
      <c r="J147" s="96" t="s">
        <v>132</v>
      </c>
      <c r="K147" s="158" t="s">
        <v>201</v>
      </c>
      <c r="L147" s="158" t="s">
        <v>1114</v>
      </c>
      <c r="M147" s="96" t="s">
        <v>139</v>
      </c>
      <c r="N147" s="669" t="s">
        <v>220</v>
      </c>
      <c r="O147" s="670"/>
      <c r="P147" s="670"/>
      <c r="Q147" s="670"/>
      <c r="R147" s="671"/>
      <c r="S147" s="16"/>
      <c r="T147" s="17"/>
      <c r="U147" s="17"/>
      <c r="V147" s="233"/>
      <c r="W147" s="17"/>
      <c r="X147" s="17"/>
      <c r="Y147" s="17"/>
      <c r="Z147" s="32"/>
      <c r="AC147" s="559"/>
    </row>
    <row r="148" spans="1:29" ht="22.5" customHeight="1" x14ac:dyDescent="0.25">
      <c r="B148" s="10"/>
      <c r="C148" s="140" t="str">
        <f>S148</f>
        <v>THERMEX Solo 30 V</v>
      </c>
      <c r="D148" s="140"/>
      <c r="E148" s="146" t="s">
        <v>272</v>
      </c>
      <c r="F148" s="51">
        <f>U148</f>
        <v>151076</v>
      </c>
      <c r="G148" s="98">
        <v>30</v>
      </c>
      <c r="H148" s="666" t="s">
        <v>219</v>
      </c>
      <c r="I148" s="666"/>
      <c r="J148" s="98" t="s">
        <v>2</v>
      </c>
      <c r="K148" s="553">
        <v>8.6</v>
      </c>
      <c r="L148" s="553">
        <v>7.0000000000000007E-2</v>
      </c>
      <c r="M148" s="53" t="s">
        <v>331</v>
      </c>
      <c r="N148" s="83">
        <v>0</v>
      </c>
      <c r="O148" s="83">
        <f>N148*Q148</f>
        <v>0</v>
      </c>
      <c r="P148" s="83"/>
      <c r="Q148" s="84">
        <f>R148*(1-$J$3)</f>
        <v>12490</v>
      </c>
      <c r="R148" s="334">
        <f>X148</f>
        <v>12490</v>
      </c>
      <c r="S148" s="97" t="s">
        <v>222</v>
      </c>
      <c r="T148" s="97" t="s">
        <v>223</v>
      </c>
      <c r="U148" s="75">
        <v>151076</v>
      </c>
      <c r="V148" s="230">
        <v>4670007716677</v>
      </c>
      <c r="W148" s="19"/>
      <c r="X148" s="97">
        <f>VLOOKUP(T148,'Печать Заказа'!B:F,5,FALSE)</f>
        <v>12490</v>
      </c>
      <c r="Y148" s="97" t="str">
        <f>IF(X148="фикс.цена",VLOOKUP(T148,'Печать Заказа'!B:F,4,FALSE),"")</f>
        <v/>
      </c>
      <c r="AA148" s="1" t="str">
        <f>IFERROR(VLOOKUP(T148,'Печать Заказа'!B:N,13,FALSE),"")</f>
        <v/>
      </c>
      <c r="AC148" s="559"/>
    </row>
    <row r="149" spans="1:29" ht="22.5" customHeight="1" x14ac:dyDescent="0.25">
      <c r="B149" s="10"/>
      <c r="C149" s="140" t="str">
        <f>S149</f>
        <v>THERMEX Solo 50 V</v>
      </c>
      <c r="D149" s="140"/>
      <c r="E149" s="146" t="s">
        <v>272</v>
      </c>
      <c r="F149" s="51">
        <f>U149</f>
        <v>151077</v>
      </c>
      <c r="G149" s="98">
        <v>50</v>
      </c>
      <c r="H149" s="666" t="s">
        <v>219</v>
      </c>
      <c r="I149" s="666"/>
      <c r="J149" s="98" t="s">
        <v>2</v>
      </c>
      <c r="K149" s="553">
        <v>11.1</v>
      </c>
      <c r="L149" s="553">
        <v>0.09</v>
      </c>
      <c r="M149" s="53" t="s">
        <v>332</v>
      </c>
      <c r="N149" s="83">
        <v>0</v>
      </c>
      <c r="O149" s="83">
        <f>N149*Q149</f>
        <v>0</v>
      </c>
      <c r="P149" s="83"/>
      <c r="Q149" s="84">
        <f>R149*(1-$J$3)</f>
        <v>14290</v>
      </c>
      <c r="R149" s="334">
        <f>X149</f>
        <v>14290</v>
      </c>
      <c r="S149" s="97" t="s">
        <v>224</v>
      </c>
      <c r="T149" s="97" t="s">
        <v>225</v>
      </c>
      <c r="U149" s="75">
        <v>151077</v>
      </c>
      <c r="V149" s="230">
        <v>4670007716684</v>
      </c>
      <c r="W149" s="19"/>
      <c r="X149" s="97">
        <f>VLOOKUP(T149,'Печать Заказа'!B:F,5,FALSE)</f>
        <v>14290</v>
      </c>
      <c r="Y149" s="97" t="str">
        <f>IF(X149="фикс.цена",VLOOKUP(T149,'Печать Заказа'!B:F,4,FALSE),"")</f>
        <v/>
      </c>
      <c r="AA149" s="1" t="str">
        <f>IFERROR(VLOOKUP(T149,'Печать Заказа'!B:N,13,FALSE),"")</f>
        <v/>
      </c>
      <c r="AC149" s="559"/>
    </row>
    <row r="150" spans="1:29" ht="22.5" customHeight="1" x14ac:dyDescent="0.25">
      <c r="B150" s="10"/>
      <c r="C150" s="140" t="str">
        <f>S150</f>
        <v>THERMEX Solo 80 V</v>
      </c>
      <c r="D150" s="140"/>
      <c r="E150" s="146" t="s">
        <v>272</v>
      </c>
      <c r="F150" s="51">
        <f>U150</f>
        <v>151078</v>
      </c>
      <c r="G150" s="98">
        <v>80</v>
      </c>
      <c r="H150" s="666" t="s">
        <v>219</v>
      </c>
      <c r="I150" s="666"/>
      <c r="J150" s="98" t="s">
        <v>2</v>
      </c>
      <c r="K150" s="553">
        <v>14.6</v>
      </c>
      <c r="L150" s="553">
        <v>0.14000000000000001</v>
      </c>
      <c r="M150" s="53" t="s">
        <v>333</v>
      </c>
      <c r="N150" s="83">
        <v>0</v>
      </c>
      <c r="O150" s="83">
        <f>N150*Q150</f>
        <v>0</v>
      </c>
      <c r="P150" s="83"/>
      <c r="Q150" s="84">
        <f>R150*(1-$J$3)</f>
        <v>17690</v>
      </c>
      <c r="R150" s="334">
        <f>X150</f>
        <v>17690</v>
      </c>
      <c r="S150" s="97" t="s">
        <v>226</v>
      </c>
      <c r="T150" s="97" t="s">
        <v>227</v>
      </c>
      <c r="U150" s="75">
        <v>151078</v>
      </c>
      <c r="V150" s="230">
        <v>4670007716691</v>
      </c>
      <c r="W150" s="19"/>
      <c r="X150" s="97">
        <f>VLOOKUP(T150,'Печать Заказа'!B:F,5,FALSE)</f>
        <v>17690</v>
      </c>
      <c r="Y150" s="97" t="str">
        <f>IF(X150="фикс.цена",VLOOKUP(T150,'Печать Заказа'!B:F,4,FALSE),"")</f>
        <v/>
      </c>
      <c r="AA150" s="1" t="str">
        <f>IFERROR(VLOOKUP(T150,'Печать Заказа'!B:N,13,FALSE),"")</f>
        <v/>
      </c>
      <c r="AC150" s="559"/>
    </row>
    <row r="151" spans="1:29" ht="22.5" customHeight="1" thickBot="1" x14ac:dyDescent="0.3">
      <c r="A151" s="105"/>
      <c r="B151" s="202"/>
      <c r="C151" s="141" t="str">
        <f>S151</f>
        <v>THERMEX Solo 100 V</v>
      </c>
      <c r="D151" s="141"/>
      <c r="E151" s="246" t="s">
        <v>272</v>
      </c>
      <c r="F151" s="64">
        <f>U151</f>
        <v>151079</v>
      </c>
      <c r="G151" s="310">
        <v>100</v>
      </c>
      <c r="H151" s="674" t="s">
        <v>219</v>
      </c>
      <c r="I151" s="674"/>
      <c r="J151" s="310" t="s">
        <v>2</v>
      </c>
      <c r="K151" s="361">
        <v>16.7</v>
      </c>
      <c r="L151" s="361">
        <v>0.17</v>
      </c>
      <c r="M151" s="62" t="s">
        <v>334</v>
      </c>
      <c r="N151" s="85">
        <v>0</v>
      </c>
      <c r="O151" s="85">
        <f>N151*Q151</f>
        <v>0</v>
      </c>
      <c r="P151" s="85"/>
      <c r="Q151" s="86">
        <f>R151*(1-$J$3)</f>
        <v>19890</v>
      </c>
      <c r="R151" s="335">
        <f>X151</f>
        <v>19890</v>
      </c>
      <c r="S151" s="97" t="s">
        <v>228</v>
      </c>
      <c r="T151" s="97" t="s">
        <v>229</v>
      </c>
      <c r="U151" s="75">
        <v>151079</v>
      </c>
      <c r="V151" s="230">
        <v>4670007716707</v>
      </c>
      <c r="W151" s="19"/>
      <c r="X151" s="97">
        <f>VLOOKUP(T151,'Печать Заказа'!B:F,5,FALSE)</f>
        <v>19890</v>
      </c>
      <c r="Y151" s="97" t="str">
        <f>IF(X151="фикс.цена",VLOOKUP(T151,'Печать Заказа'!B:F,4,FALSE),"")</f>
        <v/>
      </c>
      <c r="AA151" s="1" t="str">
        <f>IFERROR(VLOOKUP(T151,'Печать Заказа'!B:N,13,FALSE),"")</f>
        <v/>
      </c>
      <c r="AC151" s="559"/>
    </row>
    <row r="152" spans="1:29" ht="60.75" customHeight="1" thickTop="1" x14ac:dyDescent="0.25">
      <c r="B152" s="48"/>
      <c r="C152" s="78" t="s">
        <v>12</v>
      </c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67"/>
      <c r="O152" s="67"/>
      <c r="P152" s="67"/>
      <c r="Q152" s="67"/>
      <c r="R152" s="67"/>
      <c r="S152" s="15"/>
      <c r="T152" s="18"/>
      <c r="U152" s="18"/>
      <c r="V152" s="232"/>
      <c r="W152" s="18"/>
      <c r="X152" s="18"/>
      <c r="Y152" s="18"/>
      <c r="Z152" s="21"/>
      <c r="AC152" s="559"/>
    </row>
    <row r="153" spans="1:29" ht="43.5" customHeight="1" x14ac:dyDescent="0.25">
      <c r="B153" s="70"/>
      <c r="C153" s="77" t="s">
        <v>39</v>
      </c>
      <c r="D153" s="77"/>
      <c r="E153" s="491" t="s">
        <v>1000</v>
      </c>
      <c r="F153" s="77" t="s">
        <v>126</v>
      </c>
      <c r="G153" s="57" t="s">
        <v>131</v>
      </c>
      <c r="H153" s="668" t="s">
        <v>133</v>
      </c>
      <c r="I153" s="668"/>
      <c r="J153" s="57" t="s">
        <v>132</v>
      </c>
      <c r="K153" s="158" t="s">
        <v>201</v>
      </c>
      <c r="L153" s="158" t="s">
        <v>1114</v>
      </c>
      <c r="M153" s="57" t="s">
        <v>139</v>
      </c>
      <c r="N153" s="669" t="s">
        <v>140</v>
      </c>
      <c r="O153" s="670"/>
      <c r="P153" s="670"/>
      <c r="Q153" s="670"/>
      <c r="R153" s="671"/>
      <c r="S153" s="16"/>
      <c r="T153" s="17"/>
      <c r="U153" s="17"/>
      <c r="V153" s="233"/>
      <c r="W153" s="17"/>
      <c r="X153" s="17"/>
      <c r="Y153" s="17"/>
      <c r="Z153" s="32"/>
      <c r="AC153" s="559"/>
    </row>
    <row r="154" spans="1:29" ht="22.5" customHeight="1" x14ac:dyDescent="0.25">
      <c r="B154" s="10"/>
      <c r="C154" s="140" t="s">
        <v>81</v>
      </c>
      <c r="D154" s="140"/>
      <c r="E154" s="140" t="s">
        <v>272</v>
      </c>
      <c r="F154" s="51">
        <f>U154</f>
        <v>151005</v>
      </c>
      <c r="G154" s="60">
        <v>30</v>
      </c>
      <c r="H154" s="666" t="s">
        <v>171</v>
      </c>
      <c r="I154" s="666"/>
      <c r="J154" s="60" t="s">
        <v>2</v>
      </c>
      <c r="K154" s="553">
        <v>10.199999999999999</v>
      </c>
      <c r="L154" s="553">
        <v>7.0000000000000007E-2</v>
      </c>
      <c r="M154" s="53" t="s">
        <v>326</v>
      </c>
      <c r="N154" s="83">
        <v>0</v>
      </c>
      <c r="O154" s="83">
        <f>N154*Q154</f>
        <v>0</v>
      </c>
      <c r="P154" s="83"/>
      <c r="Q154" s="84">
        <f>R154*(1-$J$3)</f>
        <v>12790</v>
      </c>
      <c r="R154" s="334">
        <f>X154</f>
        <v>12790</v>
      </c>
      <c r="S154" s="52" t="s">
        <v>81</v>
      </c>
      <c r="T154" s="52" t="s">
        <v>88</v>
      </c>
      <c r="U154" s="52">
        <v>151005</v>
      </c>
      <c r="V154" s="230">
        <v>4670007714628</v>
      </c>
      <c r="W154" s="19"/>
      <c r="X154" s="52">
        <f>VLOOKUP(T154,'Печать Заказа'!B:F,5,FALSE)</f>
        <v>12790</v>
      </c>
      <c r="Y154" s="52" t="str">
        <f>IF(X154="фикс.цена",VLOOKUP(T154,'Печать Заказа'!B:F,4,FALSE),"")</f>
        <v/>
      </c>
      <c r="AA154" s="1" t="str">
        <f>IFERROR(VLOOKUP(T154,'Печать Заказа'!B:N,13,FALSE),"")</f>
        <v/>
      </c>
      <c r="AC154" s="559"/>
    </row>
    <row r="155" spans="1:29" ht="22.5" customHeight="1" x14ac:dyDescent="0.25">
      <c r="B155" s="10"/>
      <c r="C155" s="140" t="s">
        <v>82</v>
      </c>
      <c r="D155" s="140"/>
      <c r="E155" s="140" t="s">
        <v>272</v>
      </c>
      <c r="F155" s="51">
        <f>U155</f>
        <v>151006</v>
      </c>
      <c r="G155" s="60">
        <v>50</v>
      </c>
      <c r="H155" s="666" t="s">
        <v>171</v>
      </c>
      <c r="I155" s="666"/>
      <c r="J155" s="60" t="s">
        <v>2</v>
      </c>
      <c r="K155" s="553">
        <v>13.4</v>
      </c>
      <c r="L155" s="553">
        <v>0.1</v>
      </c>
      <c r="M155" s="53" t="s">
        <v>327</v>
      </c>
      <c r="N155" s="83">
        <v>0</v>
      </c>
      <c r="O155" s="83">
        <f>N155*Q155</f>
        <v>0</v>
      </c>
      <c r="P155" s="83"/>
      <c r="Q155" s="84">
        <f>R155*(1-$J$3)</f>
        <v>14990</v>
      </c>
      <c r="R155" s="334">
        <f>X155</f>
        <v>14990</v>
      </c>
      <c r="S155" s="52" t="s">
        <v>82</v>
      </c>
      <c r="T155" s="52" t="s">
        <v>89</v>
      </c>
      <c r="U155" s="52">
        <v>151006</v>
      </c>
      <c r="V155" s="230">
        <v>4670007714635</v>
      </c>
      <c r="W155" s="19"/>
      <c r="X155" s="52">
        <f>VLOOKUP(T155,'Печать Заказа'!B:F,5,FALSE)</f>
        <v>14990</v>
      </c>
      <c r="Y155" s="52" t="str">
        <f>IF(X155="фикс.цена",VLOOKUP(T155,'Печать Заказа'!B:F,4,FALSE),"")</f>
        <v/>
      </c>
      <c r="AA155" s="1" t="str">
        <f>IFERROR(VLOOKUP(T155,'Печать Заказа'!B:N,13,FALSE),"")</f>
        <v/>
      </c>
      <c r="AC155" s="559"/>
    </row>
    <row r="156" spans="1:29" s="21" customFormat="1" ht="18" x14ac:dyDescent="0.25">
      <c r="A156" s="3"/>
      <c r="B156" s="10"/>
      <c r="C156" s="140" t="s">
        <v>113</v>
      </c>
      <c r="D156" s="140"/>
      <c r="E156" s="140" t="s">
        <v>272</v>
      </c>
      <c r="F156" s="51">
        <f>U156</f>
        <v>151007</v>
      </c>
      <c r="G156" s="60">
        <v>80</v>
      </c>
      <c r="H156" s="666" t="s">
        <v>171</v>
      </c>
      <c r="I156" s="666"/>
      <c r="J156" s="60" t="s">
        <v>2</v>
      </c>
      <c r="K156" s="553">
        <v>16.8</v>
      </c>
      <c r="L156" s="553">
        <v>0.15</v>
      </c>
      <c r="M156" s="53" t="s">
        <v>328</v>
      </c>
      <c r="N156" s="83">
        <v>0</v>
      </c>
      <c r="O156" s="83">
        <f>N156*Q156</f>
        <v>0</v>
      </c>
      <c r="P156" s="83"/>
      <c r="Q156" s="84">
        <f>R156*(1-$J$3)</f>
        <v>18490</v>
      </c>
      <c r="R156" s="334">
        <f>X156</f>
        <v>18490</v>
      </c>
      <c r="S156" s="52" t="s">
        <v>83</v>
      </c>
      <c r="T156" s="52" t="s">
        <v>90</v>
      </c>
      <c r="U156" s="52">
        <v>151007</v>
      </c>
      <c r="V156" s="230">
        <v>4670007714642</v>
      </c>
      <c r="W156" s="19"/>
      <c r="X156" s="52">
        <f>VLOOKUP(T156,'Печать Заказа'!B:F,5,FALSE)</f>
        <v>18490</v>
      </c>
      <c r="Y156" s="52" t="str">
        <f>IF(X156="фикс.цена",VLOOKUP(T156,'Печать Заказа'!B:F,4,FALSE),"")</f>
        <v/>
      </c>
      <c r="Z156" s="1"/>
      <c r="AA156" s="1" t="str">
        <f>IFERROR(VLOOKUP(T156,'Печать Заказа'!B:N,13,FALSE),"")</f>
        <v/>
      </c>
      <c r="AB156" s="1"/>
      <c r="AC156" s="559"/>
    </row>
    <row r="157" spans="1:29" ht="18" x14ac:dyDescent="0.25">
      <c r="B157" s="10"/>
      <c r="C157" s="140" t="s">
        <v>86</v>
      </c>
      <c r="D157" s="140"/>
      <c r="E157" s="140" t="s">
        <v>272</v>
      </c>
      <c r="F157" s="51">
        <f>U157</f>
        <v>151008</v>
      </c>
      <c r="G157" s="60">
        <v>100</v>
      </c>
      <c r="H157" s="666" t="s">
        <v>171</v>
      </c>
      <c r="I157" s="666"/>
      <c r="J157" s="60" t="s">
        <v>2</v>
      </c>
      <c r="K157" s="553">
        <v>19.600000000000001</v>
      </c>
      <c r="L157" s="553">
        <v>0.18</v>
      </c>
      <c r="M157" s="53" t="s">
        <v>329</v>
      </c>
      <c r="N157" s="83">
        <v>0</v>
      </c>
      <c r="O157" s="83">
        <f>N157*Q157</f>
        <v>0</v>
      </c>
      <c r="P157" s="83"/>
      <c r="Q157" s="84">
        <f>R157*(1-$J$3)</f>
        <v>20490</v>
      </c>
      <c r="R157" s="334">
        <f>X157</f>
        <v>20490</v>
      </c>
      <c r="S157" s="52" t="s">
        <v>86</v>
      </c>
      <c r="T157" s="52" t="s">
        <v>85</v>
      </c>
      <c r="U157" s="52">
        <v>151008</v>
      </c>
      <c r="V157" s="230">
        <v>4670007714659</v>
      </c>
      <c r="W157" s="19"/>
      <c r="X157" s="52">
        <f>VLOOKUP(T157,'Печать Заказа'!B:F,5,FALSE)</f>
        <v>20490</v>
      </c>
      <c r="Y157" s="52" t="str">
        <f>IF(X157="фикс.цена",VLOOKUP(T157,'Печать Заказа'!B:F,4,FALSE),"")</f>
        <v/>
      </c>
      <c r="AA157" s="1" t="str">
        <f>IFERROR(VLOOKUP(T157,'Печать Заказа'!B:N,13,FALSE),"")</f>
        <v/>
      </c>
      <c r="AC157" s="559"/>
    </row>
    <row r="158" spans="1:29" ht="18.75" thickBot="1" x14ac:dyDescent="0.3">
      <c r="B158" s="10"/>
      <c r="C158" s="140" t="s">
        <v>112</v>
      </c>
      <c r="D158" s="140"/>
      <c r="E158" s="140" t="s">
        <v>272</v>
      </c>
      <c r="F158" s="51">
        <f>U158</f>
        <v>151009</v>
      </c>
      <c r="G158" s="60">
        <v>150</v>
      </c>
      <c r="H158" s="666" t="s">
        <v>171</v>
      </c>
      <c r="I158" s="666"/>
      <c r="J158" s="60" t="s">
        <v>2</v>
      </c>
      <c r="K158" s="553">
        <v>24.6</v>
      </c>
      <c r="L158" s="553">
        <v>0.26</v>
      </c>
      <c r="M158" s="53" t="s">
        <v>330</v>
      </c>
      <c r="N158" s="83">
        <v>0</v>
      </c>
      <c r="O158" s="83">
        <f>N158*Q158</f>
        <v>0</v>
      </c>
      <c r="P158" s="83"/>
      <c r="Q158" s="84">
        <f>R158*(1-$J$3)</f>
        <v>26890</v>
      </c>
      <c r="R158" s="334">
        <f>X158</f>
        <v>26890</v>
      </c>
      <c r="S158" s="52" t="s">
        <v>84</v>
      </c>
      <c r="T158" s="52" t="s">
        <v>87</v>
      </c>
      <c r="U158" s="52">
        <v>151009</v>
      </c>
      <c r="V158" s="230">
        <v>4670007714666</v>
      </c>
      <c r="W158" s="19"/>
      <c r="X158" s="52">
        <f>VLOOKUP(T158,'Печать Заказа'!B:F,5,FALSE)</f>
        <v>26890</v>
      </c>
      <c r="Y158" s="52" t="str">
        <f>IF(X158="фикс.цена",VLOOKUP(T158,'Печать Заказа'!B:F,4,FALSE),"")</f>
        <v/>
      </c>
      <c r="AA158" s="1" t="str">
        <f>IFERROR(VLOOKUP(T158,'Печать Заказа'!B:N,13,FALSE),"")</f>
        <v/>
      </c>
      <c r="AC158" s="559"/>
    </row>
    <row r="159" spans="1:29" s="21" customFormat="1" ht="58.5" customHeight="1" thickTop="1" x14ac:dyDescent="0.25">
      <c r="A159" s="3"/>
      <c r="B159" s="48"/>
      <c r="C159" s="78" t="s">
        <v>1060</v>
      </c>
      <c r="D159" s="78"/>
      <c r="E159" s="187"/>
      <c r="F159" s="78"/>
      <c r="G159" s="78"/>
      <c r="H159" s="78"/>
      <c r="I159" s="78"/>
      <c r="J159" s="78"/>
      <c r="K159" s="78"/>
      <c r="L159" s="78"/>
      <c r="M159" s="78"/>
      <c r="N159" s="67"/>
      <c r="O159" s="67"/>
      <c r="P159" s="67"/>
      <c r="Q159" s="67"/>
      <c r="R159" s="67"/>
      <c r="S159" s="15"/>
      <c r="T159" s="18"/>
      <c r="U159" s="18"/>
      <c r="V159" s="232"/>
      <c r="W159" s="18"/>
      <c r="X159" s="18"/>
      <c r="Y159" s="18"/>
      <c r="AA159" s="1"/>
      <c r="AB159" s="1"/>
      <c r="AC159" s="559"/>
    </row>
    <row r="160" spans="1:29" ht="45" customHeight="1" x14ac:dyDescent="0.25">
      <c r="B160" s="70"/>
      <c r="C160" s="524" t="s">
        <v>39</v>
      </c>
      <c r="D160" s="524"/>
      <c r="E160" s="522" t="s">
        <v>1000</v>
      </c>
      <c r="F160" s="524" t="s">
        <v>126</v>
      </c>
      <c r="G160" s="519" t="s">
        <v>131</v>
      </c>
      <c r="H160" s="668" t="s">
        <v>133</v>
      </c>
      <c r="I160" s="668"/>
      <c r="J160" s="519" t="s">
        <v>132</v>
      </c>
      <c r="K160" s="158" t="s">
        <v>201</v>
      </c>
      <c r="L160" s="158" t="s">
        <v>1114</v>
      </c>
      <c r="M160" s="519" t="s">
        <v>139</v>
      </c>
      <c r="N160" s="669" t="s">
        <v>1061</v>
      </c>
      <c r="O160" s="670"/>
      <c r="P160" s="670"/>
      <c r="Q160" s="670"/>
      <c r="R160" s="671"/>
      <c r="S160" s="16"/>
      <c r="T160" s="17"/>
      <c r="U160" s="17"/>
      <c r="V160" s="233"/>
      <c r="W160" s="17"/>
      <c r="X160" s="17"/>
      <c r="Y160" s="17"/>
      <c r="Z160" s="32"/>
      <c r="AC160" s="559"/>
    </row>
    <row r="161" spans="1:29" ht="22.5" customHeight="1" x14ac:dyDescent="0.25">
      <c r="B161" s="10"/>
      <c r="C161" s="140" t="str">
        <f>S161</f>
        <v>THERMEX Akvo 30 V Slim</v>
      </c>
      <c r="D161" s="140"/>
      <c r="E161" s="146" t="s">
        <v>1005</v>
      </c>
      <c r="F161" s="51">
        <f>U161</f>
        <v>151266</v>
      </c>
      <c r="G161" s="520">
        <v>30</v>
      </c>
      <c r="H161" s="666" t="s">
        <v>169</v>
      </c>
      <c r="I161" s="666"/>
      <c r="J161" s="520" t="s">
        <v>2</v>
      </c>
      <c r="K161" s="553">
        <v>10.199999999999999</v>
      </c>
      <c r="L161" s="553">
        <v>7.0000000000000007E-2</v>
      </c>
      <c r="M161" s="464" t="s">
        <v>149</v>
      </c>
      <c r="N161" s="83">
        <v>0</v>
      </c>
      <c r="O161" s="83">
        <f>N161*Q161</f>
        <v>0</v>
      </c>
      <c r="P161" s="83"/>
      <c r="Q161" s="84">
        <f>R161*(1-$J$3)</f>
        <v>11590</v>
      </c>
      <c r="R161" s="334">
        <f>X161</f>
        <v>11590</v>
      </c>
      <c r="S161" s="518" t="s">
        <v>1062</v>
      </c>
      <c r="T161" s="518" t="s">
        <v>1063</v>
      </c>
      <c r="U161" s="75">
        <v>151266</v>
      </c>
      <c r="V161" s="230">
        <v>4670033318913</v>
      </c>
      <c r="W161" s="19"/>
      <c r="X161" s="518">
        <f>VLOOKUP(T161,'Печать Заказа'!B:F,5,FALSE)</f>
        <v>11590</v>
      </c>
      <c r="Y161" s="518" t="str">
        <f>IF(X161="фикс.цена",VLOOKUP(T161,'Печать Заказа'!B:F,4,FALSE),"")</f>
        <v/>
      </c>
      <c r="AA161" s="1" t="str">
        <f>IFERROR(VLOOKUP(T161,'Печать Заказа'!B:N,13,FALSE),"")</f>
        <v/>
      </c>
      <c r="AC161" s="559"/>
    </row>
    <row r="162" spans="1:29" ht="22.5" customHeight="1" x14ac:dyDescent="0.25">
      <c r="B162" s="10"/>
      <c r="C162" s="140" t="str">
        <f>S162</f>
        <v>THERMEX Akvo 50 V Slim</v>
      </c>
      <c r="D162" s="140"/>
      <c r="E162" s="146" t="s">
        <v>1005</v>
      </c>
      <c r="F162" s="51">
        <f>U162</f>
        <v>151265</v>
      </c>
      <c r="G162" s="520">
        <v>50</v>
      </c>
      <c r="H162" s="666" t="s">
        <v>169</v>
      </c>
      <c r="I162" s="666"/>
      <c r="J162" s="520" t="s">
        <v>2</v>
      </c>
      <c r="K162" s="553">
        <v>13.4</v>
      </c>
      <c r="L162" s="553">
        <v>0.1</v>
      </c>
      <c r="M162" s="464" t="s">
        <v>810</v>
      </c>
      <c r="N162" s="83">
        <v>0</v>
      </c>
      <c r="O162" s="83">
        <f>N162*Q162</f>
        <v>0</v>
      </c>
      <c r="P162" s="83"/>
      <c r="Q162" s="84">
        <f>R162*(1-$J$3)</f>
        <v>12890</v>
      </c>
      <c r="R162" s="334">
        <f>X162</f>
        <v>12890</v>
      </c>
      <c r="S162" s="518" t="s">
        <v>1064</v>
      </c>
      <c r="T162" s="518" t="s">
        <v>1065</v>
      </c>
      <c r="U162" s="75">
        <v>151265</v>
      </c>
      <c r="V162" s="230">
        <v>4670033318869</v>
      </c>
      <c r="W162" s="19"/>
      <c r="X162" s="518">
        <f>VLOOKUP(T162,'Печать Заказа'!B:F,5,FALSE)</f>
        <v>12890</v>
      </c>
      <c r="Y162" s="518" t="str">
        <f>IF(X162="фикс.цена",VLOOKUP(T162,'Печать Заказа'!B:F,4,FALSE),"")</f>
        <v/>
      </c>
      <c r="AA162" s="1" t="str">
        <f>IFERROR(VLOOKUP(T162,'Печать Заказа'!B:N,13,FALSE),"")</f>
        <v/>
      </c>
      <c r="AC162" s="559"/>
    </row>
    <row r="163" spans="1:29" ht="22.5" customHeight="1" x14ac:dyDescent="0.25">
      <c r="B163" s="10"/>
      <c r="C163" s="140" t="str">
        <f>S163</f>
        <v>THERMEX Akvo 80 V</v>
      </c>
      <c r="D163" s="140"/>
      <c r="E163" s="146" t="s">
        <v>1005</v>
      </c>
      <c r="F163" s="51">
        <f>U163</f>
        <v>151263</v>
      </c>
      <c r="G163" s="520">
        <v>80</v>
      </c>
      <c r="H163" s="666" t="s">
        <v>169</v>
      </c>
      <c r="I163" s="666"/>
      <c r="J163" s="520" t="s">
        <v>2</v>
      </c>
      <c r="K163" s="553">
        <v>16.8</v>
      </c>
      <c r="L163" s="553">
        <v>0.15</v>
      </c>
      <c r="M163" s="464" t="s">
        <v>150</v>
      </c>
      <c r="N163" s="83">
        <v>0</v>
      </c>
      <c r="O163" s="83">
        <f>N163*Q163</f>
        <v>0</v>
      </c>
      <c r="P163" s="83"/>
      <c r="Q163" s="84">
        <f>R163*(1-$J$3)</f>
        <v>15390</v>
      </c>
      <c r="R163" s="334">
        <f>X163</f>
        <v>15390</v>
      </c>
      <c r="S163" s="518" t="s">
        <v>1066</v>
      </c>
      <c r="T163" s="518" t="s">
        <v>1067</v>
      </c>
      <c r="U163" s="75">
        <v>151263</v>
      </c>
      <c r="V163" s="230">
        <v>4670033318821</v>
      </c>
      <c r="W163" s="19"/>
      <c r="X163" s="518">
        <f>VLOOKUP(T163,'Печать Заказа'!B:F,5,FALSE)</f>
        <v>15390</v>
      </c>
      <c r="Y163" s="518" t="str">
        <f>IF(X163="фикс.цена",VLOOKUP(T163,'Печать Заказа'!B:F,4,FALSE),"")</f>
        <v/>
      </c>
      <c r="AA163" s="1" t="str">
        <f>IFERROR(VLOOKUP(T163,'Печать Заказа'!B:N,13,FALSE),"")</f>
        <v/>
      </c>
      <c r="AC163" s="559"/>
    </row>
    <row r="164" spans="1:29" ht="22.5" customHeight="1" thickBot="1" x14ac:dyDescent="0.3">
      <c r="A164" s="105"/>
      <c r="B164" s="202"/>
      <c r="C164" s="141" t="str">
        <f>S164</f>
        <v>THERMEX Akvo 100 V</v>
      </c>
      <c r="D164" s="141"/>
      <c r="E164" s="246" t="s">
        <v>1005</v>
      </c>
      <c r="F164" s="64">
        <f>U164</f>
        <v>151264</v>
      </c>
      <c r="G164" s="521">
        <v>100</v>
      </c>
      <c r="H164" s="674" t="s">
        <v>169</v>
      </c>
      <c r="I164" s="674"/>
      <c r="J164" s="521" t="s">
        <v>2</v>
      </c>
      <c r="K164" s="361">
        <v>19.600000000000001</v>
      </c>
      <c r="L164" s="361">
        <v>0.18</v>
      </c>
      <c r="M164" s="523" t="s">
        <v>151</v>
      </c>
      <c r="N164" s="85">
        <v>0</v>
      </c>
      <c r="O164" s="85">
        <f>N164*Q164</f>
        <v>0</v>
      </c>
      <c r="P164" s="85"/>
      <c r="Q164" s="86">
        <f>R164*(1-$J$3)</f>
        <v>17790</v>
      </c>
      <c r="R164" s="335">
        <f>X164</f>
        <v>17790</v>
      </c>
      <c r="S164" s="518" t="s">
        <v>1068</v>
      </c>
      <c r="T164" s="518" t="s">
        <v>1069</v>
      </c>
      <c r="U164" s="75">
        <v>151264</v>
      </c>
      <c r="V164" s="230">
        <v>4670033318838</v>
      </c>
      <c r="W164" s="19"/>
      <c r="X164" s="518">
        <f>VLOOKUP(T164,'Печать Заказа'!B:F,5,FALSE)</f>
        <v>17790</v>
      </c>
      <c r="Y164" s="518" t="str">
        <f>IF(X164="фикс.цена",VLOOKUP(T164,'Печать Заказа'!B:F,4,FALSE),"")</f>
        <v/>
      </c>
      <c r="AA164" s="1" t="str">
        <f>IFERROR(VLOOKUP(T164,'Печать Заказа'!B:N,13,FALSE),"")</f>
        <v/>
      </c>
      <c r="AC164" s="559"/>
    </row>
    <row r="165" spans="1:29" s="21" customFormat="1" ht="50.25" customHeight="1" thickTop="1" x14ac:dyDescent="0.25">
      <c r="A165" s="3"/>
      <c r="B165" s="48"/>
      <c r="C165" s="78" t="s">
        <v>279</v>
      </c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67"/>
      <c r="O165" s="67"/>
      <c r="P165" s="67"/>
      <c r="Q165" s="67"/>
      <c r="R165" s="67"/>
      <c r="S165" s="15"/>
      <c r="T165" s="18"/>
      <c r="U165" s="18"/>
      <c r="V165" s="232"/>
      <c r="W165" s="18"/>
      <c r="X165" s="18"/>
      <c r="Y165" s="18"/>
      <c r="AA165" s="1"/>
      <c r="AB165" s="1"/>
      <c r="AC165" s="559"/>
    </row>
    <row r="166" spans="1:29" ht="45" customHeight="1" x14ac:dyDescent="0.25">
      <c r="B166" s="70"/>
      <c r="C166" s="77" t="s">
        <v>39</v>
      </c>
      <c r="D166" s="77"/>
      <c r="E166" s="491" t="s">
        <v>1000</v>
      </c>
      <c r="F166" s="77" t="s">
        <v>126</v>
      </c>
      <c r="G166" s="57" t="s">
        <v>131</v>
      </c>
      <c r="H166" s="668" t="s">
        <v>133</v>
      </c>
      <c r="I166" s="668"/>
      <c r="J166" s="57" t="s">
        <v>132</v>
      </c>
      <c r="K166" s="158" t="s">
        <v>201</v>
      </c>
      <c r="L166" s="158" t="s">
        <v>1114</v>
      </c>
      <c r="M166" s="57" t="s">
        <v>139</v>
      </c>
      <c r="N166" s="669" t="s">
        <v>378</v>
      </c>
      <c r="O166" s="670"/>
      <c r="P166" s="670"/>
      <c r="Q166" s="670"/>
      <c r="R166" s="671"/>
      <c r="S166" s="16"/>
      <c r="T166" s="17"/>
      <c r="U166" s="17"/>
      <c r="V166" s="233"/>
      <c r="W166" s="17"/>
      <c r="X166" s="17"/>
      <c r="Y166" s="17"/>
      <c r="Z166" s="32"/>
      <c r="AC166" s="559"/>
    </row>
    <row r="167" spans="1:29" ht="22.5" customHeight="1" x14ac:dyDescent="0.25">
      <c r="B167" s="10"/>
      <c r="C167" s="140" t="s">
        <v>13</v>
      </c>
      <c r="D167" s="140"/>
      <c r="E167" s="140" t="s">
        <v>1005</v>
      </c>
      <c r="F167" s="51">
        <f>U167</f>
        <v>151047</v>
      </c>
      <c r="G167" s="60">
        <v>30</v>
      </c>
      <c r="H167" s="666" t="s">
        <v>169</v>
      </c>
      <c r="I167" s="666"/>
      <c r="J167" s="60" t="s">
        <v>2</v>
      </c>
      <c r="K167" s="553">
        <v>9</v>
      </c>
      <c r="L167" s="553">
        <v>0.06</v>
      </c>
      <c r="M167" s="53" t="s">
        <v>335</v>
      </c>
      <c r="N167" s="83">
        <v>0</v>
      </c>
      <c r="O167" s="83">
        <f>N167*Q167</f>
        <v>0</v>
      </c>
      <c r="P167" s="83"/>
      <c r="Q167" s="84">
        <f>R167*(1-$J$3)</f>
        <v>11490</v>
      </c>
      <c r="R167" s="334">
        <f>X167</f>
        <v>11490</v>
      </c>
      <c r="S167" s="52" t="s">
        <v>13</v>
      </c>
      <c r="T167" s="52" t="s">
        <v>25</v>
      </c>
      <c r="U167" s="52">
        <v>151047</v>
      </c>
      <c r="V167" s="230">
        <v>4670007710309</v>
      </c>
      <c r="W167" s="19"/>
      <c r="X167" s="52">
        <f>VLOOKUP(T167,'Печать Заказа'!B:F,5,FALSE)</f>
        <v>11490</v>
      </c>
      <c r="Y167" s="52" t="str">
        <f>IF(X167="фикс.цена",VLOOKUP(T167,'Печать Заказа'!B:F,4,FALSE),"")</f>
        <v/>
      </c>
      <c r="AA167" s="1" t="str">
        <f>IFERROR(VLOOKUP(T167,'Печать Заказа'!B:N,13,FALSE),"")</f>
        <v/>
      </c>
      <c r="AC167" s="559"/>
    </row>
    <row r="168" spans="1:29" ht="22.5" customHeight="1" thickBot="1" x14ac:dyDescent="0.3">
      <c r="B168" s="10"/>
      <c r="C168" s="140" t="s">
        <v>14</v>
      </c>
      <c r="D168" s="140"/>
      <c r="E168" s="140" t="s">
        <v>1005</v>
      </c>
      <c r="F168" s="51">
        <f>U168</f>
        <v>151049</v>
      </c>
      <c r="G168" s="60">
        <v>50</v>
      </c>
      <c r="H168" s="666" t="s">
        <v>169</v>
      </c>
      <c r="I168" s="666"/>
      <c r="J168" s="60" t="s">
        <v>2</v>
      </c>
      <c r="K168" s="553">
        <v>13.2</v>
      </c>
      <c r="L168" s="553">
        <v>0.1</v>
      </c>
      <c r="M168" s="53" t="s">
        <v>336</v>
      </c>
      <c r="N168" s="83">
        <v>0</v>
      </c>
      <c r="O168" s="83">
        <f>N168*Q168</f>
        <v>0</v>
      </c>
      <c r="P168" s="83"/>
      <c r="Q168" s="84">
        <f>R168*(1-$J$3)</f>
        <v>13790</v>
      </c>
      <c r="R168" s="334">
        <f>X168</f>
        <v>13790</v>
      </c>
      <c r="S168" s="52" t="s">
        <v>14</v>
      </c>
      <c r="T168" s="52" t="s">
        <v>26</v>
      </c>
      <c r="U168" s="52">
        <v>151049</v>
      </c>
      <c r="V168" s="230">
        <v>4670007710323</v>
      </c>
      <c r="W168" s="19"/>
      <c r="X168" s="52">
        <f>VLOOKUP(T168,'Печать Заказа'!B:F,5,FALSE)</f>
        <v>13790</v>
      </c>
      <c r="Y168" s="52" t="str">
        <f>IF(X168="фикс.цена",VLOOKUP(T168,'Печать Заказа'!B:F,4,FALSE),"")</f>
        <v/>
      </c>
      <c r="AA168" s="1" t="str">
        <f>IFERROR(VLOOKUP(T168,'Печать Заказа'!B:N,13,FALSE),"")</f>
        <v/>
      </c>
      <c r="AC168" s="559"/>
    </row>
    <row r="169" spans="1:29" ht="59.25" customHeight="1" thickTop="1" x14ac:dyDescent="0.25">
      <c r="B169" s="48"/>
      <c r="C169" s="78" t="s">
        <v>221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67"/>
      <c r="O169" s="67"/>
      <c r="P169" s="67"/>
      <c r="Q169" s="67"/>
      <c r="R169" s="67"/>
      <c r="S169" s="15"/>
      <c r="T169" s="18"/>
      <c r="U169" s="18"/>
      <c r="V169" s="232"/>
      <c r="W169" s="18"/>
      <c r="X169" s="18"/>
      <c r="Y169" s="18"/>
      <c r="Z169" s="21"/>
      <c r="AC169" s="559"/>
    </row>
    <row r="170" spans="1:29" s="21" customFormat="1" ht="42" customHeight="1" x14ac:dyDescent="0.25">
      <c r="A170" s="3"/>
      <c r="B170" s="70"/>
      <c r="C170" s="77" t="s">
        <v>39</v>
      </c>
      <c r="D170" s="77"/>
      <c r="E170" s="491" t="s">
        <v>1000</v>
      </c>
      <c r="F170" s="77" t="s">
        <v>126</v>
      </c>
      <c r="G170" s="96" t="s">
        <v>131</v>
      </c>
      <c r="H170" s="668" t="s">
        <v>133</v>
      </c>
      <c r="I170" s="668"/>
      <c r="J170" s="96" t="s">
        <v>132</v>
      </c>
      <c r="K170" s="158" t="s">
        <v>201</v>
      </c>
      <c r="L170" s="158" t="s">
        <v>1114</v>
      </c>
      <c r="M170" s="96" t="s">
        <v>139</v>
      </c>
      <c r="N170" s="669" t="s">
        <v>278</v>
      </c>
      <c r="O170" s="670"/>
      <c r="P170" s="670"/>
      <c r="Q170" s="670"/>
      <c r="R170" s="671"/>
      <c r="S170" s="16"/>
      <c r="T170" s="17"/>
      <c r="U170" s="17"/>
      <c r="V170" s="233"/>
      <c r="W170" s="17"/>
      <c r="X170" s="17"/>
      <c r="Y170" s="17"/>
      <c r="Z170" s="32"/>
      <c r="AA170" s="1"/>
      <c r="AB170" s="1"/>
      <c r="AC170" s="559"/>
    </row>
    <row r="171" spans="1:29" ht="18" x14ac:dyDescent="0.25">
      <c r="B171" s="10"/>
      <c r="C171" s="140" t="str">
        <f>S171</f>
        <v>THERMEX Fusion 30 V</v>
      </c>
      <c r="D171" s="140"/>
      <c r="E171" s="140" t="s">
        <v>272</v>
      </c>
      <c r="F171" s="51">
        <f>U171</f>
        <v>151062</v>
      </c>
      <c r="G171" s="98">
        <v>30</v>
      </c>
      <c r="H171" s="666" t="s">
        <v>219</v>
      </c>
      <c r="I171" s="666"/>
      <c r="J171" s="98" t="s">
        <v>2</v>
      </c>
      <c r="K171" s="553">
        <v>8.6</v>
      </c>
      <c r="L171" s="553">
        <v>7.0000000000000007E-2</v>
      </c>
      <c r="M171" s="53" t="s">
        <v>331</v>
      </c>
      <c r="N171" s="83">
        <v>0</v>
      </c>
      <c r="O171" s="83">
        <f>N171*Q171</f>
        <v>0</v>
      </c>
      <c r="P171" s="83"/>
      <c r="Q171" s="84">
        <f>R171*(1-$J$3)</f>
        <v>11090</v>
      </c>
      <c r="R171" s="334">
        <f>X171</f>
        <v>11090</v>
      </c>
      <c r="S171" s="97" t="s">
        <v>213</v>
      </c>
      <c r="T171" s="97" t="s">
        <v>214</v>
      </c>
      <c r="U171" s="75">
        <v>151062</v>
      </c>
      <c r="V171" s="230">
        <v>4670007716608</v>
      </c>
      <c r="W171" s="19"/>
      <c r="X171" s="97">
        <f>VLOOKUP(T171,'Печать Заказа'!B:F,5,FALSE)</f>
        <v>11090</v>
      </c>
      <c r="Y171" s="97" t="str">
        <f>IF(X171="фикс.цена",VLOOKUP(T171,'Печать Заказа'!B:F,4,FALSE),"")</f>
        <v/>
      </c>
      <c r="AA171" s="1" t="str">
        <f>IFERROR(VLOOKUP(T171,'Печать Заказа'!B:N,13,FALSE),"")</f>
        <v/>
      </c>
      <c r="AC171" s="559"/>
    </row>
    <row r="172" spans="1:29" ht="22.5" customHeight="1" x14ac:dyDescent="0.25">
      <c r="B172" s="10"/>
      <c r="C172" s="140" t="str">
        <f>S172</f>
        <v>THERMEX Fusion 50 V</v>
      </c>
      <c r="D172" s="140"/>
      <c r="E172" s="140" t="s">
        <v>272</v>
      </c>
      <c r="F172" s="51">
        <f>U172</f>
        <v>151063</v>
      </c>
      <c r="G172" s="98">
        <v>50</v>
      </c>
      <c r="H172" s="666" t="s">
        <v>219</v>
      </c>
      <c r="I172" s="666"/>
      <c r="J172" s="98" t="s">
        <v>2</v>
      </c>
      <c r="K172" s="553">
        <v>11.1</v>
      </c>
      <c r="L172" s="553">
        <v>0.09</v>
      </c>
      <c r="M172" s="53" t="s">
        <v>332</v>
      </c>
      <c r="N172" s="83">
        <v>0</v>
      </c>
      <c r="O172" s="83">
        <f>N172*Q172</f>
        <v>0</v>
      </c>
      <c r="P172" s="83"/>
      <c r="Q172" s="84">
        <f>R172*(1-$J$3)</f>
        <v>13490</v>
      </c>
      <c r="R172" s="334">
        <f>X172</f>
        <v>13490</v>
      </c>
      <c r="S172" s="97" t="s">
        <v>215</v>
      </c>
      <c r="T172" s="97" t="s">
        <v>216</v>
      </c>
      <c r="U172" s="75">
        <v>151063</v>
      </c>
      <c r="V172" s="230">
        <v>4670007716615</v>
      </c>
      <c r="W172" s="19"/>
      <c r="X172" s="97">
        <f>VLOOKUP(T172,'Печать Заказа'!B:F,5,FALSE)</f>
        <v>13490</v>
      </c>
      <c r="Y172" s="97" t="str">
        <f>IF(X172="фикс.цена",VLOOKUP(T172,'Печать Заказа'!B:F,4,FALSE),"")</f>
        <v/>
      </c>
      <c r="AA172" s="1" t="str">
        <f>IFERROR(VLOOKUP(T172,'Печать Заказа'!B:N,13,FALSE),"")</f>
        <v/>
      </c>
      <c r="AC172" s="559"/>
    </row>
    <row r="173" spans="1:29" ht="22.5" customHeight="1" x14ac:dyDescent="0.25">
      <c r="B173" s="10"/>
      <c r="C173" s="140" t="str">
        <f>S173</f>
        <v>THERMEX Fusion 80 V</v>
      </c>
      <c r="D173" s="140"/>
      <c r="E173" s="140" t="s">
        <v>272</v>
      </c>
      <c r="F173" s="51">
        <f>U173</f>
        <v>151064</v>
      </c>
      <c r="G173" s="98">
        <v>80</v>
      </c>
      <c r="H173" s="666" t="s">
        <v>219</v>
      </c>
      <c r="I173" s="666"/>
      <c r="J173" s="98" t="s">
        <v>2</v>
      </c>
      <c r="K173" s="553">
        <v>14.6</v>
      </c>
      <c r="L173" s="553">
        <v>0.14000000000000001</v>
      </c>
      <c r="M173" s="53" t="s">
        <v>333</v>
      </c>
      <c r="N173" s="83">
        <v>0</v>
      </c>
      <c r="O173" s="83">
        <f>N173*Q173</f>
        <v>0</v>
      </c>
      <c r="P173" s="83"/>
      <c r="Q173" s="84">
        <f>R173*(1-$J$3)</f>
        <v>17090</v>
      </c>
      <c r="R173" s="334">
        <f>X173</f>
        <v>17090</v>
      </c>
      <c r="S173" s="97" t="s">
        <v>217</v>
      </c>
      <c r="T173" s="97" t="s">
        <v>218</v>
      </c>
      <c r="U173" s="75">
        <v>151064</v>
      </c>
      <c r="V173" s="230">
        <v>4670007716622</v>
      </c>
      <c r="W173" s="19"/>
      <c r="X173" s="97">
        <f>VLOOKUP(T173,'Печать Заказа'!B:F,5,FALSE)</f>
        <v>17090</v>
      </c>
      <c r="Y173" s="97" t="str">
        <f>IF(X173="фикс.цена",VLOOKUP(T173,'Печать Заказа'!B:F,4,FALSE),"")</f>
        <v/>
      </c>
      <c r="AA173" s="1" t="str">
        <f>IFERROR(VLOOKUP(T173,'Печать Заказа'!B:N,13,FALSE),"")</f>
        <v/>
      </c>
      <c r="AC173" s="559"/>
    </row>
    <row r="174" spans="1:29" ht="22.5" customHeight="1" thickBot="1" x14ac:dyDescent="0.3">
      <c r="A174" s="105"/>
      <c r="B174" s="202"/>
      <c r="C174" s="141" t="str">
        <f>S174</f>
        <v>THERMEX Fusion 100 V</v>
      </c>
      <c r="D174" s="141"/>
      <c r="E174" s="141" t="s">
        <v>272</v>
      </c>
      <c r="F174" s="64">
        <f>U174</f>
        <v>151065</v>
      </c>
      <c r="G174" s="310">
        <v>100</v>
      </c>
      <c r="H174" s="674" t="s">
        <v>219</v>
      </c>
      <c r="I174" s="674"/>
      <c r="J174" s="310" t="s">
        <v>2</v>
      </c>
      <c r="K174" s="361">
        <v>16.7</v>
      </c>
      <c r="L174" s="361">
        <v>0.17</v>
      </c>
      <c r="M174" s="62" t="s">
        <v>334</v>
      </c>
      <c r="N174" s="85">
        <v>0</v>
      </c>
      <c r="O174" s="85">
        <f>N174*Q174</f>
        <v>0</v>
      </c>
      <c r="P174" s="85"/>
      <c r="Q174" s="86">
        <f>R174*(1-$J$3)</f>
        <v>19890</v>
      </c>
      <c r="R174" s="335">
        <f>X174</f>
        <v>19890</v>
      </c>
      <c r="S174" s="97" t="s">
        <v>211</v>
      </c>
      <c r="T174" s="97" t="s">
        <v>212</v>
      </c>
      <c r="U174" s="75">
        <v>151065</v>
      </c>
      <c r="V174" s="230">
        <v>4670007716639</v>
      </c>
      <c r="W174" s="19"/>
      <c r="X174" s="97">
        <f>VLOOKUP(T174,'Печать Заказа'!B:F,5,FALSE)</f>
        <v>19890</v>
      </c>
      <c r="Y174" s="97" t="str">
        <f>IF(X174="фикс.цена",VLOOKUP(T174,'Печать Заказа'!B:F,4,FALSE),"")</f>
        <v/>
      </c>
      <c r="AA174" s="1" t="str">
        <f>IFERROR(VLOOKUP(T174,'Печать Заказа'!B:N,13,FALSE),"")</f>
        <v/>
      </c>
      <c r="AC174" s="559"/>
    </row>
    <row r="175" spans="1:29" s="55" customFormat="1" ht="47.25" customHeight="1" thickBot="1" x14ac:dyDescent="0.3">
      <c r="A175" s="54"/>
      <c r="B175" s="68" t="s">
        <v>657</v>
      </c>
      <c r="C175" s="56"/>
      <c r="D175" s="56"/>
      <c r="E175" s="104"/>
      <c r="F175" s="56"/>
      <c r="G175" s="56"/>
      <c r="H175" s="56"/>
      <c r="I175" s="56"/>
      <c r="J175" s="56"/>
      <c r="K175" s="56"/>
      <c r="L175" s="56"/>
      <c r="M175" s="56"/>
      <c r="N175" s="69"/>
      <c r="O175" s="69"/>
      <c r="P175" s="69"/>
      <c r="Q175" s="69"/>
      <c r="R175" s="69"/>
      <c r="S175" s="23"/>
      <c r="T175" s="24"/>
      <c r="U175" s="24"/>
      <c r="V175" s="231"/>
      <c r="W175" s="31"/>
      <c r="X175" s="24"/>
      <c r="Y175" s="24"/>
      <c r="AA175" s="1"/>
      <c r="AB175" s="1"/>
      <c r="AC175" s="559"/>
    </row>
    <row r="176" spans="1:29" s="21" customFormat="1" ht="55.5" customHeight="1" thickTop="1" x14ac:dyDescent="0.25">
      <c r="A176" s="3"/>
      <c r="B176" s="48"/>
      <c r="C176" s="78" t="s">
        <v>911</v>
      </c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67"/>
      <c r="O176" s="67"/>
      <c r="P176" s="67"/>
      <c r="Q176" s="67"/>
      <c r="R176" s="67"/>
      <c r="S176" s="15"/>
      <c r="T176" s="18"/>
      <c r="U176" s="18"/>
      <c r="V176" s="232"/>
      <c r="W176" s="18"/>
      <c r="X176" s="18"/>
      <c r="Y176" s="18"/>
      <c r="AA176" s="1"/>
      <c r="AB176" s="1"/>
      <c r="AC176" s="559"/>
    </row>
    <row r="177" spans="1:29" ht="60" customHeight="1" x14ac:dyDescent="0.25">
      <c r="B177" s="70"/>
      <c r="C177" s="484" t="s">
        <v>39</v>
      </c>
      <c r="D177" s="484"/>
      <c r="E177" s="491" t="s">
        <v>1000</v>
      </c>
      <c r="F177" s="484" t="s">
        <v>126</v>
      </c>
      <c r="G177" s="480" t="s">
        <v>131</v>
      </c>
      <c r="H177" s="668" t="s">
        <v>133</v>
      </c>
      <c r="I177" s="668"/>
      <c r="J177" s="480" t="s">
        <v>132</v>
      </c>
      <c r="K177" s="158" t="s">
        <v>201</v>
      </c>
      <c r="L177" s="158" t="s">
        <v>1114</v>
      </c>
      <c r="M177" s="480" t="s">
        <v>139</v>
      </c>
      <c r="N177" s="669" t="s">
        <v>916</v>
      </c>
      <c r="O177" s="670"/>
      <c r="P177" s="670"/>
      <c r="Q177" s="670"/>
      <c r="R177" s="671"/>
      <c r="S177" s="16"/>
      <c r="T177" s="17"/>
      <c r="U177" s="17"/>
      <c r="V177" s="233"/>
      <c r="W177" s="17"/>
      <c r="X177" s="17"/>
      <c r="Y177" s="17"/>
      <c r="Z177" s="32"/>
      <c r="AC177" s="559"/>
    </row>
    <row r="178" spans="1:29" ht="22.5" customHeight="1" x14ac:dyDescent="0.25">
      <c r="B178" s="10"/>
      <c r="C178" s="140" t="str">
        <f>S178</f>
        <v>THERMEX Auga 30 V Slim Wi-Fi</v>
      </c>
      <c r="D178" s="140"/>
      <c r="E178" s="140" t="s">
        <v>1005</v>
      </c>
      <c r="F178" s="51">
        <f>U178</f>
        <v>111391</v>
      </c>
      <c r="G178" s="479">
        <v>30</v>
      </c>
      <c r="H178" s="666">
        <v>1.5</v>
      </c>
      <c r="I178" s="666"/>
      <c r="J178" s="486" t="s">
        <v>2</v>
      </c>
      <c r="K178" s="553">
        <v>13.5</v>
      </c>
      <c r="L178" s="553">
        <v>7.0000000000000007E-2</v>
      </c>
      <c r="M178" s="464" t="s">
        <v>925</v>
      </c>
      <c r="N178" s="83">
        <v>0</v>
      </c>
      <c r="O178" s="83">
        <f>N178*Q178</f>
        <v>0</v>
      </c>
      <c r="P178" s="83"/>
      <c r="Q178" s="84">
        <f>Y178</f>
        <v>7790</v>
      </c>
      <c r="R178" s="334" t="str">
        <f>X178</f>
        <v>фикс.цена</v>
      </c>
      <c r="S178" s="485" t="s">
        <v>917</v>
      </c>
      <c r="T178" s="485" t="s">
        <v>918</v>
      </c>
      <c r="U178" s="75">
        <v>111391</v>
      </c>
      <c r="V178" s="230">
        <v>4670033318104</v>
      </c>
      <c r="W178" s="19"/>
      <c r="X178" s="482" t="str">
        <f>VLOOKUP(T178,'Печать Заказа'!B:F,5,FALSE)</f>
        <v>фикс.цена</v>
      </c>
      <c r="Y178" s="482">
        <f>IF(X178="фикс.цена",VLOOKUP(T178,'Печать Заказа'!B:F,4,FALSE),"")</f>
        <v>7790</v>
      </c>
      <c r="AA178" s="1" t="str">
        <f>IFERROR(VLOOKUP(T178,'Печать Заказа'!B:N,13,FALSE),"")</f>
        <v/>
      </c>
      <c r="AC178" s="559"/>
    </row>
    <row r="179" spans="1:29" ht="22.5" customHeight="1" x14ac:dyDescent="0.25">
      <c r="B179" s="10"/>
      <c r="C179" s="140" t="str">
        <f>S179</f>
        <v>THERMEX Auga 50 V Slim Wi-Fi</v>
      </c>
      <c r="D179" s="140"/>
      <c r="E179" s="140" t="s">
        <v>1005</v>
      </c>
      <c r="F179" s="51">
        <f>U179</f>
        <v>111392</v>
      </c>
      <c r="G179" s="479">
        <v>50</v>
      </c>
      <c r="H179" s="666">
        <v>1.5</v>
      </c>
      <c r="I179" s="666"/>
      <c r="J179" s="486" t="s">
        <v>2</v>
      </c>
      <c r="K179" s="553">
        <v>16.8</v>
      </c>
      <c r="L179" s="553">
        <v>0.1</v>
      </c>
      <c r="M179" s="464" t="s">
        <v>810</v>
      </c>
      <c r="N179" s="83">
        <v>0</v>
      </c>
      <c r="O179" s="83">
        <f>N179*Q179</f>
        <v>0</v>
      </c>
      <c r="P179" s="83"/>
      <c r="Q179" s="84">
        <f t="shared" ref="Q179:Q181" si="45">Y179</f>
        <v>8590</v>
      </c>
      <c r="R179" s="334" t="str">
        <f>X179</f>
        <v>фикс.цена</v>
      </c>
      <c r="S179" s="485" t="s">
        <v>919</v>
      </c>
      <c r="T179" s="485" t="s">
        <v>920</v>
      </c>
      <c r="U179" s="75">
        <v>111392</v>
      </c>
      <c r="V179" s="230">
        <v>4670033318111</v>
      </c>
      <c r="W179" s="19"/>
      <c r="X179" s="482" t="str">
        <f>VLOOKUP(T179,'Печать Заказа'!B:F,5,FALSE)</f>
        <v>фикс.цена</v>
      </c>
      <c r="Y179" s="482">
        <f>IF(X179="фикс.цена",VLOOKUP(T179,'Печать Заказа'!B:F,4,FALSE),"")</f>
        <v>8590</v>
      </c>
      <c r="AA179" s="1" t="str">
        <f>IFERROR(VLOOKUP(T179,'Печать Заказа'!B:N,13,FALSE),"")</f>
        <v/>
      </c>
      <c r="AC179" s="559"/>
    </row>
    <row r="180" spans="1:29" ht="22.5" customHeight="1" x14ac:dyDescent="0.25">
      <c r="B180" s="10"/>
      <c r="C180" s="140" t="str">
        <f>S180</f>
        <v>THERMEX Auga 80 V Wi-Fi</v>
      </c>
      <c r="D180" s="140"/>
      <c r="E180" s="140" t="s">
        <v>1005</v>
      </c>
      <c r="F180" s="51">
        <f>U180</f>
        <v>111393</v>
      </c>
      <c r="G180" s="479">
        <v>80</v>
      </c>
      <c r="H180" s="666">
        <v>1.5</v>
      </c>
      <c r="I180" s="666"/>
      <c r="J180" s="486" t="s">
        <v>2</v>
      </c>
      <c r="K180" s="553">
        <v>21.2</v>
      </c>
      <c r="L180" s="553">
        <v>0.15</v>
      </c>
      <c r="M180" s="464" t="s">
        <v>150</v>
      </c>
      <c r="N180" s="83">
        <v>0</v>
      </c>
      <c r="O180" s="83">
        <f>N180*Q180</f>
        <v>0</v>
      </c>
      <c r="P180" s="83"/>
      <c r="Q180" s="84">
        <f t="shared" si="45"/>
        <v>9690</v>
      </c>
      <c r="R180" s="334" t="str">
        <f>X180</f>
        <v>фикс.цена</v>
      </c>
      <c r="S180" s="485" t="s">
        <v>921</v>
      </c>
      <c r="T180" s="485" t="s">
        <v>922</v>
      </c>
      <c r="U180" s="75">
        <v>111393</v>
      </c>
      <c r="V180" s="230">
        <v>4670033318128</v>
      </c>
      <c r="W180" s="19"/>
      <c r="X180" s="482" t="str">
        <f>VLOOKUP(T180,'Печать Заказа'!B:F,5,FALSE)</f>
        <v>фикс.цена</v>
      </c>
      <c r="Y180" s="482">
        <f>IF(X180="фикс.цена",VLOOKUP(T180,'Печать Заказа'!B:F,4,FALSE),"")</f>
        <v>9690</v>
      </c>
      <c r="AA180" s="1" t="str">
        <f>IFERROR(VLOOKUP(T180,'Печать Заказа'!B:N,13,FALSE),"")</f>
        <v/>
      </c>
      <c r="AC180" s="559"/>
    </row>
    <row r="181" spans="1:29" ht="22.5" customHeight="1" thickBot="1" x14ac:dyDescent="0.3">
      <c r="B181" s="10"/>
      <c r="C181" s="140" t="str">
        <f>S181</f>
        <v>THERMEX Auga 100 V Wi-Fi</v>
      </c>
      <c r="D181" s="140"/>
      <c r="E181" s="140" t="s">
        <v>1005</v>
      </c>
      <c r="F181" s="51">
        <f>U181</f>
        <v>111394</v>
      </c>
      <c r="G181" s="479">
        <v>100</v>
      </c>
      <c r="H181" s="666">
        <v>1.5</v>
      </c>
      <c r="I181" s="666"/>
      <c r="J181" s="486" t="s">
        <v>2</v>
      </c>
      <c r="K181" s="553">
        <v>24.4</v>
      </c>
      <c r="L181" s="553">
        <v>0.18</v>
      </c>
      <c r="M181" s="464" t="s">
        <v>151</v>
      </c>
      <c r="N181" s="83">
        <v>0</v>
      </c>
      <c r="O181" s="83">
        <f>N181*Q181</f>
        <v>0</v>
      </c>
      <c r="P181" s="83"/>
      <c r="Q181" s="84">
        <f t="shared" si="45"/>
        <v>10790</v>
      </c>
      <c r="R181" s="334" t="str">
        <f>X181</f>
        <v>фикс.цена</v>
      </c>
      <c r="S181" s="485" t="s">
        <v>923</v>
      </c>
      <c r="T181" s="485" t="s">
        <v>924</v>
      </c>
      <c r="U181" s="75">
        <v>111394</v>
      </c>
      <c r="V181" s="230">
        <v>4670033318135</v>
      </c>
      <c r="W181" s="19"/>
      <c r="X181" s="482" t="str">
        <f>VLOOKUP(T181,'Печать Заказа'!B:F,5,FALSE)</f>
        <v>фикс.цена</v>
      </c>
      <c r="Y181" s="482">
        <f>IF(X181="фикс.цена",VLOOKUP(T181,'Печать Заказа'!B:F,4,FALSE),"")</f>
        <v>10790</v>
      </c>
      <c r="AA181" s="1" t="str">
        <f>IFERROR(VLOOKUP(T181,'Печать Заказа'!B:N,13,FALSE),"")</f>
        <v/>
      </c>
      <c r="AC181" s="559"/>
    </row>
    <row r="182" spans="1:29" s="21" customFormat="1" ht="55.5" customHeight="1" thickTop="1" x14ac:dyDescent="0.25">
      <c r="A182" s="3"/>
      <c r="B182" s="48"/>
      <c r="C182" s="78" t="s">
        <v>912</v>
      </c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67"/>
      <c r="O182" s="67"/>
      <c r="P182" s="67"/>
      <c r="Q182" s="67"/>
      <c r="R182" s="67"/>
      <c r="S182" s="15"/>
      <c r="T182" s="18"/>
      <c r="U182" s="18"/>
      <c r="V182" s="232"/>
      <c r="W182" s="18"/>
      <c r="X182" s="18"/>
      <c r="Y182" s="18"/>
      <c r="AA182" s="1"/>
      <c r="AB182" s="1"/>
      <c r="AC182" s="559"/>
    </row>
    <row r="183" spans="1:29" ht="48.75" customHeight="1" x14ac:dyDescent="0.25">
      <c r="B183" s="70"/>
      <c r="C183" s="484" t="s">
        <v>39</v>
      </c>
      <c r="D183" s="484"/>
      <c r="E183" s="491" t="s">
        <v>1000</v>
      </c>
      <c r="F183" s="484" t="s">
        <v>126</v>
      </c>
      <c r="G183" s="480" t="s">
        <v>131</v>
      </c>
      <c r="H183" s="668" t="s">
        <v>133</v>
      </c>
      <c r="I183" s="668"/>
      <c r="J183" s="480" t="s">
        <v>132</v>
      </c>
      <c r="K183" s="158" t="s">
        <v>201</v>
      </c>
      <c r="L183" s="158" t="s">
        <v>1114</v>
      </c>
      <c r="M183" s="480" t="s">
        <v>139</v>
      </c>
      <c r="N183" s="669" t="s">
        <v>926</v>
      </c>
      <c r="O183" s="670"/>
      <c r="P183" s="670"/>
      <c r="Q183" s="670"/>
      <c r="R183" s="671"/>
      <c r="S183" s="16"/>
      <c r="T183" s="17"/>
      <c r="U183" s="17"/>
      <c r="V183" s="233"/>
      <c r="W183" s="17"/>
      <c r="X183" s="17"/>
      <c r="Y183" s="17"/>
      <c r="Z183" s="32"/>
      <c r="AC183" s="559"/>
    </row>
    <row r="184" spans="1:29" ht="22.5" customHeight="1" x14ac:dyDescent="0.25">
      <c r="B184" s="10"/>
      <c r="C184" s="140" t="str">
        <f>S184</f>
        <v>THERMEX Hope 30 V Slim</v>
      </c>
      <c r="D184" s="140"/>
      <c r="E184" s="140" t="s">
        <v>1005</v>
      </c>
      <c r="F184" s="51">
        <f>U184</f>
        <v>111386</v>
      </c>
      <c r="G184" s="479">
        <v>30</v>
      </c>
      <c r="H184" s="666">
        <v>1.5</v>
      </c>
      <c r="I184" s="666"/>
      <c r="J184" s="486" t="s">
        <v>2</v>
      </c>
      <c r="K184" s="553">
        <v>13.5</v>
      </c>
      <c r="L184" s="553">
        <v>7.0000000000000007E-2</v>
      </c>
      <c r="M184" s="464" t="s">
        <v>925</v>
      </c>
      <c r="N184" s="83">
        <v>0</v>
      </c>
      <c r="O184" s="83">
        <f>N184*Q184</f>
        <v>0</v>
      </c>
      <c r="P184" s="83"/>
      <c r="Q184" s="84">
        <f>Y184</f>
        <v>6990</v>
      </c>
      <c r="R184" s="334" t="str">
        <f>X184</f>
        <v>фикс.цена</v>
      </c>
      <c r="S184" s="485" t="s">
        <v>927</v>
      </c>
      <c r="T184" s="485" t="s">
        <v>928</v>
      </c>
      <c r="U184" s="75">
        <v>111386</v>
      </c>
      <c r="V184" s="230">
        <v>4670033317954</v>
      </c>
      <c r="W184" s="19"/>
      <c r="X184" s="482" t="str">
        <f>VLOOKUP(T184,'Печать Заказа'!B:F,5,FALSE)</f>
        <v>фикс.цена</v>
      </c>
      <c r="Y184" s="482">
        <f>IF(X184="фикс.цена",VLOOKUP(T184,'Печать Заказа'!B:F,4,FALSE),"")</f>
        <v>6990</v>
      </c>
      <c r="AA184" s="1" t="str">
        <f>IFERROR(VLOOKUP(T184,'Печать Заказа'!B:N,13,FALSE),"")</f>
        <v/>
      </c>
      <c r="AC184" s="559"/>
    </row>
    <row r="185" spans="1:29" ht="22.5" customHeight="1" x14ac:dyDescent="0.25">
      <c r="B185" s="10"/>
      <c r="C185" s="140" t="str">
        <f>S185</f>
        <v>THERMEX Hope 50 V Slim</v>
      </c>
      <c r="D185" s="140"/>
      <c r="E185" s="140" t="s">
        <v>1005</v>
      </c>
      <c r="F185" s="51">
        <f>U185</f>
        <v>111387</v>
      </c>
      <c r="G185" s="479">
        <v>50</v>
      </c>
      <c r="H185" s="666">
        <v>1.5</v>
      </c>
      <c r="I185" s="666"/>
      <c r="J185" s="486" t="s">
        <v>2</v>
      </c>
      <c r="K185" s="553">
        <v>16.8</v>
      </c>
      <c r="L185" s="553">
        <v>0.1</v>
      </c>
      <c r="M185" s="464" t="s">
        <v>810</v>
      </c>
      <c r="N185" s="83">
        <v>0</v>
      </c>
      <c r="O185" s="83">
        <f>N185*Q185</f>
        <v>0</v>
      </c>
      <c r="P185" s="83"/>
      <c r="Q185" s="84">
        <f t="shared" ref="Q185:Q187" si="46">Y185</f>
        <v>8090</v>
      </c>
      <c r="R185" s="334" t="str">
        <f>X185</f>
        <v>фикс.цена</v>
      </c>
      <c r="S185" s="485" t="s">
        <v>929</v>
      </c>
      <c r="T185" s="485" t="s">
        <v>930</v>
      </c>
      <c r="U185" s="75">
        <v>111387</v>
      </c>
      <c r="V185" s="230">
        <v>4670033318074</v>
      </c>
      <c r="W185" s="19"/>
      <c r="X185" s="482" t="str">
        <f>VLOOKUP(T185,'Печать Заказа'!B:F,5,FALSE)</f>
        <v>фикс.цена</v>
      </c>
      <c r="Y185" s="482">
        <f>IF(X185="фикс.цена",VLOOKUP(T185,'Печать Заказа'!B:F,4,FALSE),"")</f>
        <v>8090</v>
      </c>
      <c r="AA185" s="1" t="str">
        <f>IFERROR(VLOOKUP(T185,'Печать Заказа'!B:N,13,FALSE),"")</f>
        <v/>
      </c>
      <c r="AC185" s="559"/>
    </row>
    <row r="186" spans="1:29" ht="22.5" customHeight="1" x14ac:dyDescent="0.25">
      <c r="B186" s="10"/>
      <c r="C186" s="140" t="str">
        <f>S186</f>
        <v>THERMEX Hope 80 V</v>
      </c>
      <c r="D186" s="140"/>
      <c r="E186" s="140" t="s">
        <v>1005</v>
      </c>
      <c r="F186" s="51">
        <f>U186</f>
        <v>111389</v>
      </c>
      <c r="G186" s="479">
        <v>80</v>
      </c>
      <c r="H186" s="666">
        <v>1.5</v>
      </c>
      <c r="I186" s="666"/>
      <c r="J186" s="486" t="s">
        <v>2</v>
      </c>
      <c r="K186" s="553">
        <v>21.2</v>
      </c>
      <c r="L186" s="553">
        <v>0.15</v>
      </c>
      <c r="M186" s="464" t="s">
        <v>150</v>
      </c>
      <c r="N186" s="83">
        <v>0</v>
      </c>
      <c r="O186" s="83">
        <f>N186*Q186</f>
        <v>0</v>
      </c>
      <c r="P186" s="83"/>
      <c r="Q186" s="84">
        <f t="shared" si="46"/>
        <v>9090</v>
      </c>
      <c r="R186" s="334" t="str">
        <f>X186</f>
        <v>фикс.цена</v>
      </c>
      <c r="S186" s="485" t="s">
        <v>931</v>
      </c>
      <c r="T186" s="485" t="s">
        <v>932</v>
      </c>
      <c r="U186" s="75">
        <v>111389</v>
      </c>
      <c r="V186" s="230">
        <v>4670033318081</v>
      </c>
      <c r="W186" s="19"/>
      <c r="X186" s="482" t="str">
        <f>VLOOKUP(T186,'Печать Заказа'!B:F,5,FALSE)</f>
        <v>фикс.цена</v>
      </c>
      <c r="Y186" s="482">
        <f>IF(X186="фикс.цена",VLOOKUP(T186,'Печать Заказа'!B:F,4,FALSE),"")</f>
        <v>9090</v>
      </c>
      <c r="AA186" s="1" t="str">
        <f>IFERROR(VLOOKUP(T186,'Печать Заказа'!B:N,13,FALSE),"")</f>
        <v/>
      </c>
      <c r="AC186" s="559"/>
    </row>
    <row r="187" spans="1:29" ht="22.5" customHeight="1" thickBot="1" x14ac:dyDescent="0.3">
      <c r="B187" s="10"/>
      <c r="C187" s="140" t="str">
        <f>S187</f>
        <v>THERMEX Hope 100 V</v>
      </c>
      <c r="D187" s="140"/>
      <c r="E187" s="140" t="s">
        <v>1005</v>
      </c>
      <c r="F187" s="51">
        <f>U187</f>
        <v>111390</v>
      </c>
      <c r="G187" s="479">
        <v>100</v>
      </c>
      <c r="H187" s="666">
        <v>1.5</v>
      </c>
      <c r="I187" s="666"/>
      <c r="J187" s="486" t="s">
        <v>2</v>
      </c>
      <c r="K187" s="553">
        <v>24.4</v>
      </c>
      <c r="L187" s="553">
        <v>0.18</v>
      </c>
      <c r="M187" s="464" t="s">
        <v>151</v>
      </c>
      <c r="N187" s="83">
        <v>0</v>
      </c>
      <c r="O187" s="83">
        <f>N187*Q187</f>
        <v>0</v>
      </c>
      <c r="P187" s="83"/>
      <c r="Q187" s="84">
        <f t="shared" si="46"/>
        <v>10490</v>
      </c>
      <c r="R187" s="334" t="str">
        <f>X187</f>
        <v>фикс.цена</v>
      </c>
      <c r="S187" s="485" t="s">
        <v>933</v>
      </c>
      <c r="T187" s="485" t="s">
        <v>934</v>
      </c>
      <c r="U187" s="75">
        <v>111390</v>
      </c>
      <c r="V187" s="230">
        <v>4670033318098</v>
      </c>
      <c r="W187" s="19"/>
      <c r="X187" s="482" t="str">
        <f>VLOOKUP(T187,'Печать Заказа'!B:F,5,FALSE)</f>
        <v>фикс.цена</v>
      </c>
      <c r="Y187" s="482">
        <f>IF(X187="фикс.цена",VLOOKUP(T187,'Печать Заказа'!B:F,4,FALSE),"")</f>
        <v>10490</v>
      </c>
      <c r="AA187" s="1" t="str">
        <f>IFERROR(VLOOKUP(T187,'Печать Заказа'!B:N,13,FALSE),"")</f>
        <v/>
      </c>
      <c r="AC187" s="559"/>
    </row>
    <row r="188" spans="1:29" s="21" customFormat="1" ht="70.5" customHeight="1" thickTop="1" x14ac:dyDescent="0.25">
      <c r="A188" s="3"/>
      <c r="B188" s="48"/>
      <c r="C188" s="81" t="s">
        <v>808</v>
      </c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67"/>
      <c r="O188" s="67"/>
      <c r="P188" s="67"/>
      <c r="Q188" s="67"/>
      <c r="R188" s="67"/>
      <c r="S188" s="15"/>
      <c r="T188" s="18"/>
      <c r="U188" s="18"/>
      <c r="V188" s="232"/>
      <c r="W188" s="18"/>
      <c r="X188" s="18"/>
      <c r="Y188" s="18"/>
      <c r="Z188" s="1"/>
      <c r="AA188" s="1"/>
      <c r="AB188" s="1"/>
      <c r="AC188" s="559"/>
    </row>
    <row r="189" spans="1:29" ht="52.5" customHeight="1" x14ac:dyDescent="0.25">
      <c r="B189" s="70"/>
      <c r="C189" s="419" t="s">
        <v>39</v>
      </c>
      <c r="D189" s="419"/>
      <c r="E189" s="491" t="s">
        <v>1000</v>
      </c>
      <c r="F189" s="419" t="s">
        <v>126</v>
      </c>
      <c r="G189" s="416" t="s">
        <v>131</v>
      </c>
      <c r="H189" s="668" t="s">
        <v>133</v>
      </c>
      <c r="I189" s="668"/>
      <c r="J189" s="416" t="s">
        <v>132</v>
      </c>
      <c r="K189" s="158" t="s">
        <v>201</v>
      </c>
      <c r="L189" s="158" t="s">
        <v>1114</v>
      </c>
      <c r="M189" s="416" t="s">
        <v>139</v>
      </c>
      <c r="N189" s="669" t="s">
        <v>809</v>
      </c>
      <c r="O189" s="670"/>
      <c r="P189" s="670"/>
      <c r="Q189" s="670"/>
      <c r="R189" s="671"/>
      <c r="S189" s="16"/>
      <c r="T189" s="17"/>
      <c r="U189" s="17"/>
      <c r="V189" s="233"/>
      <c r="W189" s="17"/>
      <c r="X189" s="17"/>
      <c r="Y189" s="17"/>
      <c r="Z189" s="32"/>
      <c r="AC189" s="559"/>
    </row>
    <row r="190" spans="1:29" ht="22.5" customHeight="1" x14ac:dyDescent="0.25">
      <c r="B190" s="10"/>
      <c r="C190" s="140" t="str">
        <f>S190</f>
        <v>THERMEX ESD 50 V (pro)</v>
      </c>
      <c r="D190" s="140"/>
      <c r="E190" s="140" t="s">
        <v>272</v>
      </c>
      <c r="F190" s="51">
        <f>U190</f>
        <v>111056</v>
      </c>
      <c r="G190" s="414">
        <v>50</v>
      </c>
      <c r="H190" s="672">
        <v>1.5</v>
      </c>
      <c r="I190" s="672"/>
      <c r="J190" s="414" t="s">
        <v>2</v>
      </c>
      <c r="K190" s="553">
        <v>17.8</v>
      </c>
      <c r="L190" s="553">
        <v>0.1</v>
      </c>
      <c r="M190" s="418" t="s">
        <v>810</v>
      </c>
      <c r="N190" s="83">
        <v>0</v>
      </c>
      <c r="O190" s="83">
        <f>N190*Q190</f>
        <v>0</v>
      </c>
      <c r="P190" s="83"/>
      <c r="Q190" s="84">
        <f>R190*(1-$J$3)</f>
        <v>13890</v>
      </c>
      <c r="R190" s="334">
        <f>X190</f>
        <v>13890</v>
      </c>
      <c r="S190" s="417" t="s">
        <v>811</v>
      </c>
      <c r="T190" s="417" t="s">
        <v>812</v>
      </c>
      <c r="U190" s="75">
        <v>111056</v>
      </c>
      <c r="V190" s="230">
        <v>4670007717926</v>
      </c>
      <c r="W190" s="19"/>
      <c r="X190" s="417">
        <f>VLOOKUP(T190,'Печать Заказа'!B:F,5,FALSE)</f>
        <v>13890</v>
      </c>
      <c r="Y190" s="417" t="str">
        <f>IF(X190="фикс.цена",VLOOKUP(T190,'Печать Заказа'!B:F,4,FALSE),"")</f>
        <v/>
      </c>
      <c r="Z190" s="21"/>
      <c r="AA190" s="1" t="str">
        <f>IFERROR(VLOOKUP(T190,'Печать Заказа'!B:N,13,FALSE),"")</f>
        <v/>
      </c>
      <c r="AC190" s="559"/>
    </row>
    <row r="191" spans="1:29" ht="22.5" customHeight="1" x14ac:dyDescent="0.25">
      <c r="B191" s="10"/>
      <c r="C191" s="140" t="str">
        <f t="shared" ref="C191:C192" si="47">S191</f>
        <v>THERMEX ERD 80 V (pro)</v>
      </c>
      <c r="D191" s="140"/>
      <c r="E191" s="140" t="s">
        <v>272</v>
      </c>
      <c r="F191" s="51">
        <f>U191</f>
        <v>111058</v>
      </c>
      <c r="G191" s="414">
        <v>80</v>
      </c>
      <c r="H191" s="672">
        <v>1.5</v>
      </c>
      <c r="I191" s="672"/>
      <c r="J191" s="414" t="s">
        <v>2</v>
      </c>
      <c r="K191" s="553">
        <v>22.2</v>
      </c>
      <c r="L191" s="553">
        <v>0.15</v>
      </c>
      <c r="M191" s="418" t="s">
        <v>150</v>
      </c>
      <c r="N191" s="83">
        <v>0</v>
      </c>
      <c r="O191" s="83">
        <f>N191*Q191</f>
        <v>0</v>
      </c>
      <c r="P191" s="83"/>
      <c r="Q191" s="84">
        <f>R191*(1-$J$3)</f>
        <v>15590</v>
      </c>
      <c r="R191" s="334">
        <f>X191</f>
        <v>15590</v>
      </c>
      <c r="S191" s="417" t="s">
        <v>813</v>
      </c>
      <c r="T191" s="417" t="s">
        <v>814</v>
      </c>
      <c r="U191" s="75">
        <v>111058</v>
      </c>
      <c r="V191" s="230">
        <v>4670007715298</v>
      </c>
      <c r="W191" s="19"/>
      <c r="X191" s="417">
        <f>VLOOKUP(T191,'Печать Заказа'!B:F,5,FALSE)</f>
        <v>15590</v>
      </c>
      <c r="Y191" s="417" t="str">
        <f>IF(X191="фикс.цена",VLOOKUP(T191,'Печать Заказа'!B:F,4,FALSE),"")</f>
        <v/>
      </c>
      <c r="AA191" s="1" t="str">
        <f>IFERROR(VLOOKUP(T191,'Печать Заказа'!B:N,13,FALSE),"")</f>
        <v/>
      </c>
      <c r="AC191" s="559"/>
    </row>
    <row r="192" spans="1:29" ht="22.5" customHeight="1" thickBot="1" x14ac:dyDescent="0.3">
      <c r="B192" s="202"/>
      <c r="C192" s="140" t="str">
        <f t="shared" si="47"/>
        <v>THERMEX ERD 100 V (pro)</v>
      </c>
      <c r="D192" s="141"/>
      <c r="E192" s="141" t="s">
        <v>272</v>
      </c>
      <c r="F192" s="64">
        <f>U192</f>
        <v>111059</v>
      </c>
      <c r="G192" s="415">
        <v>100</v>
      </c>
      <c r="H192" s="673">
        <v>1.5</v>
      </c>
      <c r="I192" s="673"/>
      <c r="J192" s="415" t="s">
        <v>2</v>
      </c>
      <c r="K192" s="361">
        <v>25.4</v>
      </c>
      <c r="L192" s="361">
        <v>0.18</v>
      </c>
      <c r="M192" s="62" t="s">
        <v>151</v>
      </c>
      <c r="N192" s="85">
        <v>0</v>
      </c>
      <c r="O192" s="85">
        <f>N192*Q192</f>
        <v>0</v>
      </c>
      <c r="P192" s="85"/>
      <c r="Q192" s="86">
        <f>R192*(1-$J$3)</f>
        <v>17590</v>
      </c>
      <c r="R192" s="335">
        <f>X192</f>
        <v>17590</v>
      </c>
      <c r="S192" s="417" t="s">
        <v>815</v>
      </c>
      <c r="T192" s="417" t="s">
        <v>816</v>
      </c>
      <c r="U192" s="75">
        <v>111059</v>
      </c>
      <c r="V192" s="230">
        <v>4670007715304</v>
      </c>
      <c r="W192" s="19"/>
      <c r="X192" s="417">
        <f>VLOOKUP(T192,'Печать Заказа'!B:F,5,FALSE)</f>
        <v>17590</v>
      </c>
      <c r="Y192" s="417" t="str">
        <f>IF(X192="фикс.цена",VLOOKUP(T192,'Печать Заказа'!B:F,4,FALSE),"")</f>
        <v/>
      </c>
      <c r="AA192" s="1" t="str">
        <f>IFERROR(VLOOKUP(T192,'Печать Заказа'!B:N,13,FALSE),"")</f>
        <v/>
      </c>
      <c r="AC192" s="559"/>
    </row>
    <row r="193" spans="1:29" s="21" customFormat="1" ht="55.5" customHeight="1" thickTop="1" x14ac:dyDescent="0.25">
      <c r="A193" s="3"/>
      <c r="B193" s="48"/>
      <c r="C193" s="78" t="s">
        <v>80</v>
      </c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67"/>
      <c r="O193" s="67"/>
      <c r="P193" s="67"/>
      <c r="Q193" s="67"/>
      <c r="R193" s="67"/>
      <c r="S193" s="15"/>
      <c r="T193" s="18"/>
      <c r="U193" s="18"/>
      <c r="V193" s="232"/>
      <c r="W193" s="18"/>
      <c r="X193" s="18"/>
      <c r="Y193" s="18"/>
      <c r="AA193" s="1"/>
      <c r="AB193" s="1"/>
      <c r="AC193" s="559"/>
    </row>
    <row r="194" spans="1:29" ht="45" customHeight="1" x14ac:dyDescent="0.25">
      <c r="B194" s="70"/>
      <c r="C194" s="77" t="s">
        <v>39</v>
      </c>
      <c r="D194" s="77"/>
      <c r="E194" s="491" t="s">
        <v>1000</v>
      </c>
      <c r="F194" s="77" t="s">
        <v>126</v>
      </c>
      <c r="G194" s="57" t="s">
        <v>131</v>
      </c>
      <c r="H194" s="668" t="s">
        <v>133</v>
      </c>
      <c r="I194" s="668"/>
      <c r="J194" s="57" t="s">
        <v>132</v>
      </c>
      <c r="K194" s="158" t="s">
        <v>201</v>
      </c>
      <c r="L194" s="158" t="s">
        <v>1114</v>
      </c>
      <c r="M194" s="57" t="s">
        <v>139</v>
      </c>
      <c r="N194" s="669" t="s">
        <v>419</v>
      </c>
      <c r="O194" s="670"/>
      <c r="P194" s="670"/>
      <c r="Q194" s="670"/>
      <c r="R194" s="671"/>
      <c r="S194" s="16"/>
      <c r="T194" s="17"/>
      <c r="U194" s="17"/>
      <c r="V194" s="233"/>
      <c r="W194" s="17"/>
      <c r="X194" s="17"/>
      <c r="Y194" s="17"/>
      <c r="Z194" s="32"/>
      <c r="AC194" s="559"/>
    </row>
    <row r="195" spans="1:29" ht="22.5" customHeight="1" x14ac:dyDescent="0.25">
      <c r="B195" s="10"/>
      <c r="C195" s="140" t="str">
        <f>S195</f>
        <v>THERMEX Thermo 30 V Slim</v>
      </c>
      <c r="D195" s="140"/>
      <c r="E195" s="140" t="s">
        <v>1005</v>
      </c>
      <c r="F195" s="51">
        <f>U195</f>
        <v>111010</v>
      </c>
      <c r="G195" s="60">
        <v>30</v>
      </c>
      <c r="H195" s="666" t="s">
        <v>171</v>
      </c>
      <c r="I195" s="666"/>
      <c r="J195" s="60" t="s">
        <v>2</v>
      </c>
      <c r="K195" s="553">
        <v>13.4</v>
      </c>
      <c r="L195" s="553">
        <v>7.0000000000000007E-2</v>
      </c>
      <c r="M195" s="53" t="s">
        <v>326</v>
      </c>
      <c r="N195" s="83">
        <v>0</v>
      </c>
      <c r="O195" s="83">
        <f>N195*Q195</f>
        <v>0</v>
      </c>
      <c r="P195" s="83"/>
      <c r="Q195" s="84">
        <f>R195*(1-$J$3)</f>
        <v>9990</v>
      </c>
      <c r="R195" s="334">
        <f>X195</f>
        <v>9990</v>
      </c>
      <c r="S195" s="52" t="s">
        <v>75</v>
      </c>
      <c r="T195" s="52" t="s">
        <v>74</v>
      </c>
      <c r="U195" s="52">
        <v>111010</v>
      </c>
      <c r="V195" s="230">
        <v>4670007714116</v>
      </c>
      <c r="W195" s="19"/>
      <c r="X195" s="52">
        <f>VLOOKUP(T195,'Печать Заказа'!B:F,5,FALSE)</f>
        <v>9990</v>
      </c>
      <c r="Y195" s="52" t="str">
        <f>IF(X195="фикс.цена",VLOOKUP(T195,'Печать Заказа'!B:F,4,FALSE),"")</f>
        <v/>
      </c>
      <c r="AA195" s="1" t="str">
        <f>IFERROR(VLOOKUP(T195,'Печать Заказа'!B:N,13,FALSE),"")</f>
        <v/>
      </c>
      <c r="AC195" s="559"/>
    </row>
    <row r="196" spans="1:29" ht="22.5" customHeight="1" x14ac:dyDescent="0.25">
      <c r="B196" s="10"/>
      <c r="C196" s="140" t="str">
        <f>S196</f>
        <v>THERMEX Thermo 50 V Slim</v>
      </c>
      <c r="D196" s="140"/>
      <c r="E196" s="140" t="s">
        <v>1005</v>
      </c>
      <c r="F196" s="51">
        <f>U196</f>
        <v>111011</v>
      </c>
      <c r="G196" s="60">
        <v>50</v>
      </c>
      <c r="H196" s="666" t="s">
        <v>171</v>
      </c>
      <c r="I196" s="666"/>
      <c r="J196" s="60" t="s">
        <v>2</v>
      </c>
      <c r="K196" s="553">
        <v>16.8</v>
      </c>
      <c r="L196" s="553">
        <v>0.1</v>
      </c>
      <c r="M196" s="53" t="s">
        <v>327</v>
      </c>
      <c r="N196" s="83">
        <v>0</v>
      </c>
      <c r="O196" s="83">
        <f>N196*Q196</f>
        <v>0</v>
      </c>
      <c r="P196" s="83"/>
      <c r="Q196" s="84">
        <f>R196*(1-$J$3)</f>
        <v>12090</v>
      </c>
      <c r="R196" s="334">
        <f>X196</f>
        <v>12090</v>
      </c>
      <c r="S196" s="52" t="s">
        <v>77</v>
      </c>
      <c r="T196" s="52" t="s">
        <v>76</v>
      </c>
      <c r="U196" s="52">
        <v>111011</v>
      </c>
      <c r="V196" s="230">
        <v>4670007714123</v>
      </c>
      <c r="W196" s="19"/>
      <c r="X196" s="52">
        <f>VLOOKUP(T196,'Печать Заказа'!B:F,5,FALSE)</f>
        <v>12090</v>
      </c>
      <c r="Y196" s="52" t="str">
        <f>IF(X196="фикс.цена",VLOOKUP(T196,'Печать Заказа'!B:F,4,FALSE),"")</f>
        <v/>
      </c>
      <c r="AA196" s="1" t="str">
        <f>IFERROR(VLOOKUP(T196,'Печать Заказа'!B:N,13,FALSE),"")</f>
        <v/>
      </c>
      <c r="AC196" s="559"/>
    </row>
    <row r="197" spans="1:29" ht="22.5" customHeight="1" x14ac:dyDescent="0.25">
      <c r="B197" s="10"/>
      <c r="C197" s="140" t="str">
        <f>S197</f>
        <v>THERMEX Thermo 80 V</v>
      </c>
      <c r="D197" s="140"/>
      <c r="E197" s="140" t="s">
        <v>1005</v>
      </c>
      <c r="F197" s="51">
        <f>U197</f>
        <v>111012</v>
      </c>
      <c r="G197" s="60">
        <v>80</v>
      </c>
      <c r="H197" s="666" t="s">
        <v>171</v>
      </c>
      <c r="I197" s="666"/>
      <c r="J197" s="60" t="s">
        <v>2</v>
      </c>
      <c r="K197" s="553">
        <v>21.2</v>
      </c>
      <c r="L197" s="553">
        <v>0.15</v>
      </c>
      <c r="M197" s="53" t="s">
        <v>328</v>
      </c>
      <c r="N197" s="83">
        <v>0</v>
      </c>
      <c r="O197" s="83">
        <f>N197*Q197</f>
        <v>0</v>
      </c>
      <c r="P197" s="83"/>
      <c r="Q197" s="84">
        <f>R197*(1-$J$3)</f>
        <v>13890</v>
      </c>
      <c r="R197" s="334">
        <f>X197</f>
        <v>13890</v>
      </c>
      <c r="S197" s="52" t="s">
        <v>79</v>
      </c>
      <c r="T197" s="52" t="s">
        <v>78</v>
      </c>
      <c r="U197" s="52">
        <v>111012</v>
      </c>
      <c r="V197" s="230">
        <v>4670007714086</v>
      </c>
      <c r="W197" s="19"/>
      <c r="X197" s="52">
        <f>VLOOKUP(T197,'Печать Заказа'!B:F,5,FALSE)</f>
        <v>13890</v>
      </c>
      <c r="Y197" s="52" t="str">
        <f>IF(X197="фикс.цена",VLOOKUP(T197,'Печать Заказа'!B:F,4,FALSE),"")</f>
        <v/>
      </c>
      <c r="AA197" s="1" t="str">
        <f>IFERROR(VLOOKUP(T197,'Печать Заказа'!B:N,13,FALSE),"")</f>
        <v/>
      </c>
      <c r="AC197" s="559"/>
    </row>
    <row r="198" spans="1:29" ht="22.5" customHeight="1" x14ac:dyDescent="0.25">
      <c r="B198" s="10"/>
      <c r="C198" s="140" t="str">
        <f>S198</f>
        <v>THERMEX Thermo 100 V</v>
      </c>
      <c r="D198" s="140"/>
      <c r="E198" s="140" t="s">
        <v>1005</v>
      </c>
      <c r="F198" s="51">
        <f>U198</f>
        <v>111013</v>
      </c>
      <c r="G198" s="60">
        <v>100</v>
      </c>
      <c r="H198" s="666" t="s">
        <v>171</v>
      </c>
      <c r="I198" s="666"/>
      <c r="J198" s="60" t="s">
        <v>2</v>
      </c>
      <c r="K198" s="553">
        <v>24.4</v>
      </c>
      <c r="L198" s="553">
        <v>0.18</v>
      </c>
      <c r="M198" s="53" t="s">
        <v>329</v>
      </c>
      <c r="N198" s="83">
        <v>0</v>
      </c>
      <c r="O198" s="83">
        <f>N198*Q198</f>
        <v>0</v>
      </c>
      <c r="P198" s="83"/>
      <c r="Q198" s="84">
        <f>R198*(1-$J$3)</f>
        <v>15890</v>
      </c>
      <c r="R198" s="334">
        <f>X198</f>
        <v>15890</v>
      </c>
      <c r="S198" s="52" t="s">
        <v>71</v>
      </c>
      <c r="T198" s="52" t="s">
        <v>70</v>
      </c>
      <c r="U198" s="52">
        <v>111013</v>
      </c>
      <c r="V198" s="230">
        <v>4670007714093</v>
      </c>
      <c r="W198" s="19"/>
      <c r="X198" s="52">
        <f>VLOOKUP(T198,'Печать Заказа'!B:F,5,FALSE)</f>
        <v>15890</v>
      </c>
      <c r="Y198" s="52" t="str">
        <f>IF(X198="фикс.цена",VLOOKUP(T198,'Печать Заказа'!B:F,4,FALSE),"")</f>
        <v/>
      </c>
      <c r="AA198" s="1" t="str">
        <f>IFERROR(VLOOKUP(T198,'Печать Заказа'!B:N,13,FALSE),"")</f>
        <v/>
      </c>
      <c r="AC198" s="559"/>
    </row>
    <row r="199" spans="1:29" ht="22.5" customHeight="1" thickBot="1" x14ac:dyDescent="0.3">
      <c r="B199" s="10"/>
      <c r="C199" s="140" t="str">
        <f>S199</f>
        <v>THERMEX Thermo 150 V</v>
      </c>
      <c r="D199" s="140"/>
      <c r="E199" s="140" t="s">
        <v>1005</v>
      </c>
      <c r="F199" s="51">
        <f>U199</f>
        <v>111014</v>
      </c>
      <c r="G199" s="60">
        <v>150</v>
      </c>
      <c r="H199" s="666" t="s">
        <v>171</v>
      </c>
      <c r="I199" s="666"/>
      <c r="J199" s="60" t="s">
        <v>2</v>
      </c>
      <c r="K199" s="553">
        <v>35.4</v>
      </c>
      <c r="L199" s="553">
        <v>0.26</v>
      </c>
      <c r="M199" s="53" t="s">
        <v>330</v>
      </c>
      <c r="N199" s="83">
        <v>0</v>
      </c>
      <c r="O199" s="83">
        <f>N199*Q199</f>
        <v>0</v>
      </c>
      <c r="P199" s="83"/>
      <c r="Q199" s="84">
        <f>R199*(1-$J$3)</f>
        <v>18590</v>
      </c>
      <c r="R199" s="334">
        <f>X199</f>
        <v>18590</v>
      </c>
      <c r="S199" s="52" t="s">
        <v>73</v>
      </c>
      <c r="T199" s="52" t="s">
        <v>72</v>
      </c>
      <c r="U199" s="52">
        <v>111014</v>
      </c>
      <c r="V199" s="230">
        <v>4670007714109</v>
      </c>
      <c r="W199" s="19"/>
      <c r="X199" s="52">
        <f>VLOOKUP(T199,'Печать Заказа'!B:F,5,FALSE)</f>
        <v>18590</v>
      </c>
      <c r="Y199" s="52" t="str">
        <f>IF(X199="фикс.цена",VLOOKUP(T199,'Печать Заказа'!B:F,4,FALSE),"")</f>
        <v/>
      </c>
      <c r="AA199" s="1" t="str">
        <f>IFERROR(VLOOKUP(T199,'Печать Заказа'!B:N,13,FALSE),"")</f>
        <v/>
      </c>
      <c r="AC199" s="559"/>
    </row>
    <row r="200" spans="1:29" s="21" customFormat="1" ht="62.25" customHeight="1" thickTop="1" x14ac:dyDescent="0.25">
      <c r="A200" s="3"/>
      <c r="B200" s="48"/>
      <c r="C200" s="81" t="s">
        <v>205</v>
      </c>
      <c r="D200" s="78"/>
      <c r="E200" s="78"/>
      <c r="F200" s="78"/>
      <c r="G200" s="78"/>
      <c r="H200" s="78"/>
      <c r="I200" s="78"/>
      <c r="J200" s="78"/>
      <c r="K200" s="556"/>
      <c r="L200" s="556"/>
      <c r="M200" s="78"/>
      <c r="N200" s="67"/>
      <c r="O200" s="67"/>
      <c r="P200" s="67"/>
      <c r="Q200" s="67"/>
      <c r="R200" s="67"/>
      <c r="S200" s="15"/>
      <c r="T200" s="18"/>
      <c r="U200" s="18"/>
      <c r="V200" s="232"/>
      <c r="W200" s="18"/>
      <c r="X200" s="18"/>
      <c r="Y200" s="18"/>
      <c r="AA200" s="1"/>
      <c r="AB200" s="1"/>
      <c r="AC200" s="559"/>
    </row>
    <row r="201" spans="1:29" ht="45" customHeight="1" x14ac:dyDescent="0.25">
      <c r="B201" s="70"/>
      <c r="C201" s="77" t="s">
        <v>39</v>
      </c>
      <c r="D201" s="77"/>
      <c r="E201" s="491" t="s">
        <v>1000</v>
      </c>
      <c r="F201" s="77" t="s">
        <v>126</v>
      </c>
      <c r="G201" s="57" t="s">
        <v>131</v>
      </c>
      <c r="H201" s="668" t="s">
        <v>133</v>
      </c>
      <c r="I201" s="668"/>
      <c r="J201" s="57" t="s">
        <v>132</v>
      </c>
      <c r="K201" s="158" t="s">
        <v>201</v>
      </c>
      <c r="L201" s="158" t="s">
        <v>1114</v>
      </c>
      <c r="M201" s="57" t="s">
        <v>139</v>
      </c>
      <c r="N201" s="669" t="s">
        <v>903</v>
      </c>
      <c r="O201" s="670"/>
      <c r="P201" s="670"/>
      <c r="Q201" s="670"/>
      <c r="R201" s="671"/>
      <c r="S201" s="16"/>
      <c r="T201" s="17"/>
      <c r="U201" s="17"/>
      <c r="V201" s="233"/>
      <c r="W201" s="17"/>
      <c r="X201" s="17"/>
      <c r="Y201" s="17"/>
      <c r="Z201" s="32"/>
      <c r="AC201" s="559"/>
    </row>
    <row r="202" spans="1:29" ht="22.5" customHeight="1" x14ac:dyDescent="0.25">
      <c r="B202" s="10"/>
      <c r="C202" s="140" t="str">
        <f>S202</f>
        <v>THERMEX Nova 50 V Slim</v>
      </c>
      <c r="D202" s="140"/>
      <c r="E202" s="140" t="s">
        <v>272</v>
      </c>
      <c r="F202" s="51">
        <f>U202</f>
        <v>111019</v>
      </c>
      <c r="G202" s="103">
        <v>50</v>
      </c>
      <c r="H202" s="676">
        <v>2</v>
      </c>
      <c r="I202" s="676"/>
      <c r="J202" s="103" t="s">
        <v>2</v>
      </c>
      <c r="K202" s="553">
        <v>16.8</v>
      </c>
      <c r="L202" s="553">
        <v>0.1</v>
      </c>
      <c r="M202" s="53" t="s">
        <v>327</v>
      </c>
      <c r="N202" s="83">
        <v>0</v>
      </c>
      <c r="O202" s="83">
        <f>N202*Q202</f>
        <v>0</v>
      </c>
      <c r="P202" s="83"/>
      <c r="Q202" s="84">
        <f>R202*(1-$J$3)</f>
        <v>10790</v>
      </c>
      <c r="R202" s="334">
        <f>X202</f>
        <v>10790</v>
      </c>
      <c r="S202" s="102" t="s">
        <v>231</v>
      </c>
      <c r="T202" s="102" t="s">
        <v>232</v>
      </c>
      <c r="U202" s="75">
        <v>111019</v>
      </c>
      <c r="V202" s="230">
        <v>4670007715205</v>
      </c>
      <c r="W202" s="19"/>
      <c r="X202" s="102">
        <f>VLOOKUP(T202,'Печать Заказа'!B:F,5,FALSE)</f>
        <v>10790</v>
      </c>
      <c r="Y202" s="102" t="str">
        <f>IF(X202="фикс.цена",VLOOKUP(T202,'Печать Заказа'!B:F,4,FALSE),"")</f>
        <v/>
      </c>
      <c r="AA202" s="1" t="str">
        <f>IFERROR(VLOOKUP(T202,'Печать Заказа'!B:N,13,FALSE),"")</f>
        <v/>
      </c>
      <c r="AC202" s="559"/>
    </row>
    <row r="203" spans="1:29" ht="22.5" customHeight="1" x14ac:dyDescent="0.25">
      <c r="B203" s="10"/>
      <c r="C203" s="140" t="str">
        <f>S203</f>
        <v>THERMEX Nova 50 V</v>
      </c>
      <c r="D203" s="140"/>
      <c r="E203" s="140" t="s">
        <v>272</v>
      </c>
      <c r="F203" s="51">
        <f>U203</f>
        <v>111022</v>
      </c>
      <c r="G203" s="60">
        <v>50</v>
      </c>
      <c r="H203" s="676">
        <v>2</v>
      </c>
      <c r="I203" s="676"/>
      <c r="J203" s="60" t="s">
        <v>2</v>
      </c>
      <c r="K203" s="553">
        <v>16.5</v>
      </c>
      <c r="L203" s="553">
        <v>0.11</v>
      </c>
      <c r="M203" s="53" t="s">
        <v>337</v>
      </c>
      <c r="N203" s="83">
        <v>0</v>
      </c>
      <c r="O203" s="83">
        <f>N203*Q203</f>
        <v>0</v>
      </c>
      <c r="P203" s="83"/>
      <c r="Q203" s="84">
        <f>R203*(1-$J$3)</f>
        <v>11190</v>
      </c>
      <c r="R203" s="334">
        <f>X203</f>
        <v>11190</v>
      </c>
      <c r="S203" s="58" t="s">
        <v>146</v>
      </c>
      <c r="T203" s="58" t="s">
        <v>143</v>
      </c>
      <c r="U203" s="75">
        <v>111022</v>
      </c>
      <c r="V203" s="230">
        <v>4670007715151</v>
      </c>
      <c r="W203" s="19"/>
      <c r="X203" s="58">
        <f>VLOOKUP(T203,'Печать Заказа'!B:F,5,FALSE)</f>
        <v>11190</v>
      </c>
      <c r="Y203" s="58" t="str">
        <f>IF(X203="фикс.цена",VLOOKUP(T203,'Печать Заказа'!B:F,4,FALSE),"")</f>
        <v/>
      </c>
      <c r="AA203" s="1" t="str">
        <f>IFERROR(VLOOKUP(T203,'Печать Заказа'!B:N,13,FALSE),"")</f>
        <v/>
      </c>
      <c r="AC203" s="559"/>
    </row>
    <row r="204" spans="1:29" ht="22.5" customHeight="1" x14ac:dyDescent="0.25">
      <c r="B204" s="10"/>
      <c r="C204" s="140" t="str">
        <f>S204</f>
        <v>THERMEX Nova 80 V</v>
      </c>
      <c r="D204" s="140"/>
      <c r="E204" s="140" t="s">
        <v>272</v>
      </c>
      <c r="F204" s="51">
        <f>U204</f>
        <v>111023</v>
      </c>
      <c r="G204" s="420">
        <v>80</v>
      </c>
      <c r="H204" s="676">
        <v>2</v>
      </c>
      <c r="I204" s="676"/>
      <c r="J204" s="420" t="s">
        <v>2</v>
      </c>
      <c r="K204" s="553">
        <v>21.2</v>
      </c>
      <c r="L204" s="553">
        <v>0.15</v>
      </c>
      <c r="M204" s="422" t="s">
        <v>328</v>
      </c>
      <c r="N204" s="83">
        <v>0</v>
      </c>
      <c r="O204" s="83">
        <f>N204*Q204</f>
        <v>0</v>
      </c>
      <c r="P204" s="83"/>
      <c r="Q204" s="84">
        <f>R204*(1-$J$3)</f>
        <v>13490</v>
      </c>
      <c r="R204" s="334">
        <f>X204</f>
        <v>13490</v>
      </c>
      <c r="S204" s="421" t="s">
        <v>147</v>
      </c>
      <c r="T204" s="421" t="s">
        <v>144</v>
      </c>
      <c r="U204" s="75">
        <v>111023</v>
      </c>
      <c r="V204" s="230">
        <v>4670007715168</v>
      </c>
      <c r="W204" s="19"/>
      <c r="X204" s="421">
        <f>VLOOKUP(T204,'Печать Заказа'!B:F,5,FALSE)</f>
        <v>13490</v>
      </c>
      <c r="Y204" s="421" t="str">
        <f>IF(X204="фикс.цена",VLOOKUP(T204,'Печать Заказа'!B:F,4,FALSE),"")</f>
        <v/>
      </c>
      <c r="AA204" s="1" t="str">
        <f>IFERROR(VLOOKUP(T204,'Печать Заказа'!B:N,13,FALSE),"")</f>
        <v/>
      </c>
      <c r="AC204" s="559"/>
    </row>
    <row r="205" spans="1:29" ht="18" x14ac:dyDescent="0.25">
      <c r="B205" s="10"/>
      <c r="C205" s="140" t="str">
        <f>S205</f>
        <v>THERMEX Nova 100 V</v>
      </c>
      <c r="D205" s="140"/>
      <c r="E205" s="140" t="s">
        <v>272</v>
      </c>
      <c r="F205" s="51">
        <f>U205</f>
        <v>111024</v>
      </c>
      <c r="G205" s="420">
        <v>100</v>
      </c>
      <c r="H205" s="676">
        <v>2</v>
      </c>
      <c r="I205" s="676"/>
      <c r="J205" s="420" t="s">
        <v>2</v>
      </c>
      <c r="K205" s="553">
        <v>24.4</v>
      </c>
      <c r="L205" s="553">
        <v>0.18</v>
      </c>
      <c r="M205" s="422" t="s">
        <v>329</v>
      </c>
      <c r="N205" s="83">
        <v>0</v>
      </c>
      <c r="O205" s="83">
        <f>N205*Q205</f>
        <v>0</v>
      </c>
      <c r="P205" s="83"/>
      <c r="Q205" s="84">
        <f>R205*(1-$J$3)</f>
        <v>15090</v>
      </c>
      <c r="R205" s="334">
        <f>X205</f>
        <v>15090</v>
      </c>
      <c r="S205" s="421" t="s">
        <v>145</v>
      </c>
      <c r="T205" s="421" t="s">
        <v>142</v>
      </c>
      <c r="U205" s="75">
        <v>111024</v>
      </c>
      <c r="V205" s="230">
        <v>4670007715175</v>
      </c>
      <c r="W205" s="19"/>
      <c r="X205" s="421">
        <f>VLOOKUP(T205,'Печать Заказа'!B:F,5,FALSE)</f>
        <v>15090</v>
      </c>
      <c r="Y205" s="421" t="str">
        <f>IF(X205="фикс.цена",VLOOKUP(T205,'Печать Заказа'!B:F,4,FALSE),"")</f>
        <v/>
      </c>
      <c r="AA205" s="1" t="str">
        <f>IFERROR(VLOOKUP(T205,'Печать Заказа'!B:N,13,FALSE),"")</f>
        <v/>
      </c>
      <c r="AC205" s="559"/>
    </row>
    <row r="206" spans="1:29" ht="18.75" thickBot="1" x14ac:dyDescent="0.3">
      <c r="B206" s="10"/>
      <c r="C206" s="140" t="str">
        <f>S206</f>
        <v>THERMEX Nova 150 V</v>
      </c>
      <c r="D206" s="140"/>
      <c r="E206" s="140" t="s">
        <v>272</v>
      </c>
      <c r="F206" s="51">
        <f>U206</f>
        <v>111025</v>
      </c>
      <c r="G206" s="420">
        <v>150</v>
      </c>
      <c r="H206" s="676">
        <v>2</v>
      </c>
      <c r="I206" s="676"/>
      <c r="J206" s="420" t="s">
        <v>2</v>
      </c>
      <c r="K206" s="553">
        <v>35.4</v>
      </c>
      <c r="L206" s="553">
        <v>0.26</v>
      </c>
      <c r="M206" s="422" t="s">
        <v>817</v>
      </c>
      <c r="N206" s="83">
        <v>0</v>
      </c>
      <c r="O206" s="83">
        <f>N206*Q206</f>
        <v>0</v>
      </c>
      <c r="P206" s="83"/>
      <c r="Q206" s="84">
        <f>R206*(1-$J$3)</f>
        <v>17290</v>
      </c>
      <c r="R206" s="334">
        <f>X206</f>
        <v>17290</v>
      </c>
      <c r="S206" s="421" t="s">
        <v>818</v>
      </c>
      <c r="T206" s="421" t="s">
        <v>819</v>
      </c>
      <c r="U206" s="75">
        <v>111025</v>
      </c>
      <c r="V206" s="230">
        <v>4670007715182</v>
      </c>
      <c r="W206" s="19"/>
      <c r="X206" s="421">
        <f>VLOOKUP(T206,'Печать Заказа'!B:F,5,FALSE)</f>
        <v>17290</v>
      </c>
      <c r="Y206" s="421" t="str">
        <f>IF(X206="фикс.цена",VLOOKUP(T206,'Печать Заказа'!B:F,4,FALSE),"")</f>
        <v/>
      </c>
      <c r="AA206" s="1" t="str">
        <f>IFERROR(VLOOKUP(T206,'Печать Заказа'!B:N,13,FALSE),"")</f>
        <v/>
      </c>
      <c r="AC206" s="559"/>
    </row>
    <row r="207" spans="1:29" ht="60" customHeight="1" thickTop="1" x14ac:dyDescent="0.25">
      <c r="B207" s="48"/>
      <c r="C207" s="81" t="s">
        <v>592</v>
      </c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67"/>
      <c r="O207" s="67"/>
      <c r="P207" s="67"/>
      <c r="Q207" s="67"/>
      <c r="R207" s="67"/>
      <c r="S207" s="15"/>
      <c r="T207" s="18"/>
      <c r="U207" s="18"/>
      <c r="V207" s="232"/>
      <c r="W207" s="18"/>
      <c r="X207" s="18"/>
      <c r="Y207" s="18"/>
      <c r="AC207" s="559"/>
    </row>
    <row r="208" spans="1:29" ht="46.5" customHeight="1" x14ac:dyDescent="0.25">
      <c r="B208" s="70"/>
      <c r="C208" s="77" t="s">
        <v>39</v>
      </c>
      <c r="D208" s="77"/>
      <c r="E208" s="491" t="s">
        <v>1000</v>
      </c>
      <c r="F208" s="77" t="s">
        <v>126</v>
      </c>
      <c r="G208" s="288" t="s">
        <v>131</v>
      </c>
      <c r="H208" s="668" t="s">
        <v>133</v>
      </c>
      <c r="I208" s="668"/>
      <c r="J208" s="288" t="s">
        <v>132</v>
      </c>
      <c r="K208" s="158" t="s">
        <v>201</v>
      </c>
      <c r="L208" s="158" t="s">
        <v>1114</v>
      </c>
      <c r="M208" s="288" t="s">
        <v>139</v>
      </c>
      <c r="N208" s="669" t="s">
        <v>599</v>
      </c>
      <c r="O208" s="670"/>
      <c r="P208" s="670"/>
      <c r="Q208" s="670"/>
      <c r="R208" s="671"/>
      <c r="S208" s="16"/>
      <c r="T208" s="17"/>
      <c r="U208" s="17"/>
      <c r="V208" s="233"/>
      <c r="W208" s="17"/>
      <c r="X208" s="17"/>
      <c r="Y208" s="17"/>
      <c r="Z208" s="32"/>
      <c r="AC208" s="559"/>
    </row>
    <row r="209" spans="1:29" ht="22.5" customHeight="1" x14ac:dyDescent="0.25">
      <c r="B209" s="10"/>
      <c r="C209" s="140" t="str">
        <f t="shared" ref="C209:C211" si="48">S209</f>
        <v>THERMEX Circle 50 V Slim</v>
      </c>
      <c r="D209" s="143"/>
      <c r="E209" s="146" t="s">
        <v>272</v>
      </c>
      <c r="F209" s="51">
        <f t="shared" ref="F209:F211" si="49">U209</f>
        <v>111193</v>
      </c>
      <c r="G209" s="287">
        <v>50</v>
      </c>
      <c r="H209" s="672">
        <v>1.5</v>
      </c>
      <c r="I209" s="672"/>
      <c r="J209" s="287" t="s">
        <v>2</v>
      </c>
      <c r="K209" s="553">
        <v>16.8</v>
      </c>
      <c r="L209" s="553">
        <v>0.1</v>
      </c>
      <c r="M209" s="290" t="s">
        <v>327</v>
      </c>
      <c r="N209" s="83">
        <v>0</v>
      </c>
      <c r="O209" s="83">
        <f t="shared" ref="O209:O211" si="50">N209*Q209</f>
        <v>0</v>
      </c>
      <c r="P209" s="83"/>
      <c r="Q209" s="84">
        <f t="shared" ref="Q209:Q211" si="51">R209*(1-$J$3)</f>
        <v>9390</v>
      </c>
      <c r="R209" s="334">
        <f>X209</f>
        <v>9390</v>
      </c>
      <c r="S209" s="289" t="s">
        <v>595</v>
      </c>
      <c r="T209" s="289" t="s">
        <v>596</v>
      </c>
      <c r="U209" s="75">
        <v>111193</v>
      </c>
      <c r="V209" s="230">
        <v>4670033315325</v>
      </c>
      <c r="W209" s="19"/>
      <c r="X209" s="289">
        <f>VLOOKUP(T209,'Печать Заказа'!B:F,5,FALSE)</f>
        <v>9390</v>
      </c>
      <c r="Y209" s="289" t="str">
        <f>IF(X209="фикс.цена",VLOOKUP(T209,'Печать Заказа'!B:F,4,FALSE),"")</f>
        <v/>
      </c>
      <c r="AA209" s="1" t="str">
        <f>IFERROR(VLOOKUP(T209,'Печать Заказа'!B:N,13,FALSE),"")</f>
        <v/>
      </c>
      <c r="AC209" s="559"/>
    </row>
    <row r="210" spans="1:29" ht="22.5" customHeight="1" x14ac:dyDescent="0.25">
      <c r="B210" s="10"/>
      <c r="C210" s="140" t="str">
        <f t="shared" si="48"/>
        <v>THERMEX Circle 80 V</v>
      </c>
      <c r="D210" s="143"/>
      <c r="E210" s="146" t="s">
        <v>272</v>
      </c>
      <c r="F210" s="51">
        <f t="shared" si="49"/>
        <v>111194</v>
      </c>
      <c r="G210" s="287">
        <v>80</v>
      </c>
      <c r="H210" s="672">
        <v>1.5</v>
      </c>
      <c r="I210" s="672"/>
      <c r="J210" s="287" t="s">
        <v>2</v>
      </c>
      <c r="K210" s="553">
        <v>21.2</v>
      </c>
      <c r="L210" s="553">
        <v>0.15</v>
      </c>
      <c r="M210" s="290" t="s">
        <v>328</v>
      </c>
      <c r="N210" s="83">
        <v>0</v>
      </c>
      <c r="O210" s="83">
        <f t="shared" si="50"/>
        <v>0</v>
      </c>
      <c r="P210" s="83"/>
      <c r="Q210" s="84">
        <f t="shared" si="51"/>
        <v>10390</v>
      </c>
      <c r="R210" s="334">
        <f t="shared" ref="R210:R211" si="52">X210</f>
        <v>10390</v>
      </c>
      <c r="S210" s="289" t="s">
        <v>593</v>
      </c>
      <c r="T210" s="289" t="s">
        <v>597</v>
      </c>
      <c r="U210" s="75">
        <v>111194</v>
      </c>
      <c r="V210" s="230">
        <v>4670033315332</v>
      </c>
      <c r="W210" s="19"/>
      <c r="X210" s="289">
        <f>VLOOKUP(T210,'Печать Заказа'!B:F,5,FALSE)</f>
        <v>10390</v>
      </c>
      <c r="Y210" s="289" t="str">
        <f>IF(X210="фикс.цена",VLOOKUP(T210,'Печать Заказа'!B:F,4,FALSE),"")</f>
        <v/>
      </c>
      <c r="AA210" s="1" t="str">
        <f>IFERROR(VLOOKUP(T210,'Печать Заказа'!B:N,13,FALSE),"")</f>
        <v/>
      </c>
      <c r="AC210" s="559"/>
    </row>
    <row r="211" spans="1:29" ht="22.5" customHeight="1" thickBot="1" x14ac:dyDescent="0.3">
      <c r="B211" s="202"/>
      <c r="C211" s="268" t="str">
        <f t="shared" si="48"/>
        <v>THERMEX Circle 100 V</v>
      </c>
      <c r="D211" s="410"/>
      <c r="E211" s="148" t="s">
        <v>272</v>
      </c>
      <c r="F211" s="82">
        <f t="shared" si="49"/>
        <v>111191</v>
      </c>
      <c r="G211" s="407">
        <v>100</v>
      </c>
      <c r="H211" s="677">
        <v>1.5</v>
      </c>
      <c r="I211" s="677"/>
      <c r="J211" s="407" t="s">
        <v>2</v>
      </c>
      <c r="K211" s="554">
        <v>24.4</v>
      </c>
      <c r="L211" s="554">
        <v>0.18</v>
      </c>
      <c r="M211" s="411" t="s">
        <v>329</v>
      </c>
      <c r="N211" s="85">
        <v>0</v>
      </c>
      <c r="O211" s="85">
        <f t="shared" si="50"/>
        <v>0</v>
      </c>
      <c r="P211" s="85"/>
      <c r="Q211" s="223">
        <f t="shared" si="51"/>
        <v>12390</v>
      </c>
      <c r="R211" s="335">
        <f t="shared" si="52"/>
        <v>12390</v>
      </c>
      <c r="S211" s="289" t="s">
        <v>594</v>
      </c>
      <c r="T211" s="289" t="s">
        <v>598</v>
      </c>
      <c r="U211" s="75">
        <v>111191</v>
      </c>
      <c r="V211" s="230">
        <v>4670033315301</v>
      </c>
      <c r="W211" s="19"/>
      <c r="X211" s="289">
        <f>VLOOKUP(T211,'Печать Заказа'!B:F,5,FALSE)</f>
        <v>12390</v>
      </c>
      <c r="Y211" s="289" t="str">
        <f>IF(X211="фикс.цена",VLOOKUP(T211,'Печать Заказа'!B:F,4,FALSE),"")</f>
        <v/>
      </c>
      <c r="AA211" s="1" t="str">
        <f>IFERROR(VLOOKUP(T211,'Печать Заказа'!B:N,13,FALSE),"")</f>
        <v/>
      </c>
      <c r="AC211" s="559"/>
    </row>
    <row r="212" spans="1:29" s="21" customFormat="1" ht="57" customHeight="1" thickTop="1" x14ac:dyDescent="0.25">
      <c r="A212" s="3"/>
      <c r="B212" s="48"/>
      <c r="C212" s="81" t="s">
        <v>261</v>
      </c>
      <c r="D212" s="78"/>
      <c r="E212" s="78"/>
      <c r="F212" s="78"/>
      <c r="G212" s="78"/>
      <c r="H212" s="78"/>
      <c r="I212" s="78"/>
      <c r="J212" s="78"/>
      <c r="K212" s="556"/>
      <c r="L212" s="556"/>
      <c r="M212" s="78"/>
      <c r="N212" s="67"/>
      <c r="O212" s="67"/>
      <c r="P212" s="67"/>
      <c r="Q212" s="67"/>
      <c r="R212" s="67"/>
      <c r="S212" s="15"/>
      <c r="T212" s="18"/>
      <c r="U212" s="18"/>
      <c r="V212" s="232"/>
      <c r="W212" s="18"/>
      <c r="X212" s="18"/>
      <c r="Y212" s="18"/>
      <c r="AA212" s="1"/>
      <c r="AB212" s="1"/>
      <c r="AC212" s="559"/>
    </row>
    <row r="213" spans="1:29" ht="45" customHeight="1" x14ac:dyDescent="0.25">
      <c r="B213" s="70"/>
      <c r="C213" s="77" t="s">
        <v>39</v>
      </c>
      <c r="D213" s="77"/>
      <c r="E213" s="491" t="s">
        <v>1000</v>
      </c>
      <c r="F213" s="77" t="s">
        <v>126</v>
      </c>
      <c r="G213" s="125" t="s">
        <v>131</v>
      </c>
      <c r="H213" s="668" t="s">
        <v>133</v>
      </c>
      <c r="I213" s="668"/>
      <c r="J213" s="125" t="s">
        <v>132</v>
      </c>
      <c r="K213" s="158" t="s">
        <v>201</v>
      </c>
      <c r="L213" s="158" t="s">
        <v>1114</v>
      </c>
      <c r="M213" s="125" t="s">
        <v>139</v>
      </c>
      <c r="N213" s="669" t="s">
        <v>421</v>
      </c>
      <c r="O213" s="670"/>
      <c r="P213" s="670"/>
      <c r="Q213" s="670"/>
      <c r="R213" s="671"/>
      <c r="S213" s="16"/>
      <c r="T213" s="17"/>
      <c r="U213" s="17"/>
      <c r="V213" s="233"/>
      <c r="W213" s="17"/>
      <c r="X213" s="17"/>
      <c r="Y213" s="17"/>
      <c r="Z213" s="32"/>
      <c r="AC213" s="559"/>
    </row>
    <row r="214" spans="1:29" ht="22.5" customHeight="1" x14ac:dyDescent="0.25">
      <c r="B214" s="10"/>
      <c r="C214" s="143" t="str">
        <f>S214</f>
        <v>THERMEX GIRO 50</v>
      </c>
      <c r="D214" s="143"/>
      <c r="E214" s="146" t="s">
        <v>272</v>
      </c>
      <c r="F214" s="51">
        <f>U214</f>
        <v>111053</v>
      </c>
      <c r="G214" s="126">
        <v>50</v>
      </c>
      <c r="H214" s="672">
        <v>1.5</v>
      </c>
      <c r="I214" s="672"/>
      <c r="J214" s="126" t="s">
        <v>262</v>
      </c>
      <c r="K214" s="553">
        <v>16.5</v>
      </c>
      <c r="L214" s="553">
        <v>0.11</v>
      </c>
      <c r="M214" s="53" t="s">
        <v>337</v>
      </c>
      <c r="N214" s="83">
        <v>0</v>
      </c>
      <c r="O214" s="83">
        <f>N214*Q214</f>
        <v>0</v>
      </c>
      <c r="P214" s="83"/>
      <c r="Q214" s="84">
        <f>R214*(1-$J$3)</f>
        <v>9090</v>
      </c>
      <c r="R214" s="334">
        <f>X214</f>
        <v>9090</v>
      </c>
      <c r="S214" s="127" t="s">
        <v>255</v>
      </c>
      <c r="T214" s="127" t="s">
        <v>258</v>
      </c>
      <c r="U214" s="75">
        <v>111053</v>
      </c>
      <c r="V214" s="230">
        <v>4670007717780</v>
      </c>
      <c r="W214" s="19"/>
      <c r="X214" s="127">
        <f>VLOOKUP(T214,'Печать Заказа'!B:F,5,FALSE)</f>
        <v>9090</v>
      </c>
      <c r="Y214" s="127" t="str">
        <f>IF(X214="фикс.цена",VLOOKUP(T214,'Печать Заказа'!B:F,4,FALSE),"")</f>
        <v/>
      </c>
      <c r="AA214" s="1" t="str">
        <f>IFERROR(VLOOKUP(T214,'Печать Заказа'!B:N,13,FALSE),"")</f>
        <v/>
      </c>
      <c r="AC214" s="559"/>
    </row>
    <row r="215" spans="1:29" ht="22.5" customHeight="1" x14ac:dyDescent="0.25">
      <c r="B215" s="10"/>
      <c r="C215" s="143" t="str">
        <f>S215</f>
        <v>THERMEX GIRO 80</v>
      </c>
      <c r="D215" s="143"/>
      <c r="E215" s="146" t="s">
        <v>272</v>
      </c>
      <c r="F215" s="51">
        <f>U215</f>
        <v>111054</v>
      </c>
      <c r="G215" s="126">
        <v>80</v>
      </c>
      <c r="H215" s="672">
        <v>1.5</v>
      </c>
      <c r="I215" s="672"/>
      <c r="J215" s="126" t="s">
        <v>262</v>
      </c>
      <c r="K215" s="553">
        <v>21.2</v>
      </c>
      <c r="L215" s="553">
        <v>0.15</v>
      </c>
      <c r="M215" s="53" t="s">
        <v>328</v>
      </c>
      <c r="N215" s="83">
        <v>0</v>
      </c>
      <c r="O215" s="83">
        <f>N215*Q215</f>
        <v>0</v>
      </c>
      <c r="P215" s="83"/>
      <c r="Q215" s="84">
        <f>R215*(1-$J$3)</f>
        <v>10290</v>
      </c>
      <c r="R215" s="334">
        <f>X215</f>
        <v>10290</v>
      </c>
      <c r="S215" s="127" t="s">
        <v>256</v>
      </c>
      <c r="T215" s="127" t="s">
        <v>259</v>
      </c>
      <c r="U215" s="75">
        <v>111054</v>
      </c>
      <c r="V215" s="230">
        <v>4670007717797</v>
      </c>
      <c r="W215" s="19"/>
      <c r="X215" s="127">
        <f>VLOOKUP(T215,'Печать Заказа'!B:F,5,FALSE)</f>
        <v>10290</v>
      </c>
      <c r="Y215" s="127" t="str">
        <f>IF(X215="фикс.цена",VLOOKUP(T215,'Печать Заказа'!B:F,4,FALSE),"")</f>
        <v/>
      </c>
      <c r="AA215" s="1" t="str">
        <f>IFERROR(VLOOKUP(T215,'Печать Заказа'!B:N,13,FALSE),"")</f>
        <v/>
      </c>
      <c r="AC215" s="559"/>
    </row>
    <row r="216" spans="1:29" ht="22.5" customHeight="1" thickBot="1" x14ac:dyDescent="0.3">
      <c r="B216" s="202"/>
      <c r="C216" s="176" t="str">
        <f>S216</f>
        <v>THERMEX GIRO 100</v>
      </c>
      <c r="D216" s="176"/>
      <c r="E216" s="246" t="s">
        <v>272</v>
      </c>
      <c r="F216" s="64">
        <f>U216</f>
        <v>111055</v>
      </c>
      <c r="G216" s="310">
        <v>100</v>
      </c>
      <c r="H216" s="673">
        <v>1.5</v>
      </c>
      <c r="I216" s="673"/>
      <c r="J216" s="310" t="s">
        <v>262</v>
      </c>
      <c r="K216" s="361">
        <v>24.4</v>
      </c>
      <c r="L216" s="361">
        <v>0.18</v>
      </c>
      <c r="M216" s="62" t="s">
        <v>329</v>
      </c>
      <c r="N216" s="85">
        <v>0</v>
      </c>
      <c r="O216" s="85">
        <f>N216*Q216</f>
        <v>0</v>
      </c>
      <c r="P216" s="85"/>
      <c r="Q216" s="86">
        <f>R216*(1-$J$3)</f>
        <v>12290</v>
      </c>
      <c r="R216" s="335">
        <f>X216</f>
        <v>12290</v>
      </c>
      <c r="S216" s="127" t="s">
        <v>257</v>
      </c>
      <c r="T216" s="127" t="s">
        <v>260</v>
      </c>
      <c r="U216" s="75">
        <v>111055</v>
      </c>
      <c r="V216" s="230">
        <v>4670007717803</v>
      </c>
      <c r="W216" s="19"/>
      <c r="X216" s="127">
        <f>VLOOKUP(T216,'Печать Заказа'!B:F,5,FALSE)</f>
        <v>12290</v>
      </c>
      <c r="Y216" s="127" t="str">
        <f>IF(X216="фикс.цена",VLOOKUP(T216,'Печать Заказа'!B:F,4,FALSE),"")</f>
        <v/>
      </c>
      <c r="AA216" s="1" t="str">
        <f>IFERROR(VLOOKUP(T216,'Печать Заказа'!B:N,13,FALSE),"")</f>
        <v/>
      </c>
      <c r="AC216" s="559"/>
    </row>
    <row r="217" spans="1:29" ht="60" customHeight="1" x14ac:dyDescent="0.25">
      <c r="B217" s="267"/>
      <c r="C217" s="81" t="s">
        <v>315</v>
      </c>
      <c r="D217" s="78"/>
      <c r="E217" s="78"/>
      <c r="F217" s="78"/>
      <c r="G217" s="284"/>
      <c r="H217" s="78"/>
      <c r="I217" s="78"/>
      <c r="J217" s="284"/>
      <c r="K217" s="284"/>
      <c r="L217" s="284"/>
      <c r="M217" s="78"/>
      <c r="N217" s="274"/>
      <c r="O217" s="274"/>
      <c r="P217" s="274"/>
      <c r="Q217" s="67"/>
      <c r="R217" s="274"/>
      <c r="S217" s="15"/>
      <c r="T217" s="18"/>
      <c r="U217" s="18"/>
      <c r="V217" s="232"/>
      <c r="W217" s="18"/>
      <c r="X217" s="18"/>
      <c r="Y217" s="18"/>
      <c r="AC217" s="559"/>
    </row>
    <row r="218" spans="1:29" ht="41.25" customHeight="1" x14ac:dyDescent="0.25">
      <c r="B218" s="70"/>
      <c r="C218" s="77" t="s">
        <v>39</v>
      </c>
      <c r="D218" s="77"/>
      <c r="E218" s="491" t="s">
        <v>1000</v>
      </c>
      <c r="F218" s="77" t="s">
        <v>126</v>
      </c>
      <c r="G218" s="166" t="s">
        <v>131</v>
      </c>
      <c r="H218" s="668" t="s">
        <v>133</v>
      </c>
      <c r="I218" s="668"/>
      <c r="J218" s="166" t="s">
        <v>132</v>
      </c>
      <c r="K218" s="158" t="s">
        <v>201</v>
      </c>
      <c r="L218" s="158" t="s">
        <v>1114</v>
      </c>
      <c r="M218" s="166" t="s">
        <v>139</v>
      </c>
      <c r="N218" s="669" t="s">
        <v>420</v>
      </c>
      <c r="O218" s="670"/>
      <c r="P218" s="670"/>
      <c r="Q218" s="670"/>
      <c r="R218" s="671"/>
      <c r="S218" s="16"/>
      <c r="T218" s="17"/>
      <c r="U218" s="17"/>
      <c r="V218" s="233"/>
      <c r="W218" s="17"/>
      <c r="X218" s="17"/>
      <c r="Y218" s="17"/>
      <c r="Z218" s="32"/>
      <c r="AC218" s="559"/>
    </row>
    <row r="219" spans="1:29" ht="22.5" customHeight="1" x14ac:dyDescent="0.25">
      <c r="B219" s="10"/>
      <c r="C219" s="169" t="str">
        <f>S219</f>
        <v>THERMEX TitaniumHeat 30 V Slim</v>
      </c>
      <c r="D219" s="143"/>
      <c r="E219" s="146" t="s">
        <v>1005</v>
      </c>
      <c r="F219" s="51">
        <f t="shared" ref="F219:F228" si="53">U219</f>
        <v>111080</v>
      </c>
      <c r="G219" s="168">
        <v>30</v>
      </c>
      <c r="H219" s="672">
        <v>1.5</v>
      </c>
      <c r="I219" s="672"/>
      <c r="J219" s="168" t="s">
        <v>2</v>
      </c>
      <c r="K219" s="553">
        <v>13.5</v>
      </c>
      <c r="L219" s="553">
        <v>7.0000000000000007E-2</v>
      </c>
      <c r="M219" s="53" t="s">
        <v>326</v>
      </c>
      <c r="N219" s="83">
        <v>0</v>
      </c>
      <c r="O219" s="83">
        <f>N219*Q219</f>
        <v>0</v>
      </c>
      <c r="P219" s="83"/>
      <c r="Q219" s="84">
        <f t="shared" ref="Q219:Q227" si="54">R219*(1-$J$3)</f>
        <v>7990</v>
      </c>
      <c r="R219" s="334">
        <f>X219</f>
        <v>7990</v>
      </c>
      <c r="S219" s="167" t="s">
        <v>299</v>
      </c>
      <c r="T219" s="167" t="s">
        <v>300</v>
      </c>
      <c r="U219" s="167">
        <v>111080</v>
      </c>
      <c r="V219" s="230">
        <v>4670007719579</v>
      </c>
      <c r="W219" s="19"/>
      <c r="X219" s="167">
        <f>VLOOKUP(T219,'Печать Заказа'!B:F,5,FALSE)</f>
        <v>7990</v>
      </c>
      <c r="Y219" s="167" t="str">
        <f>IF(X219="фикс.цена",VLOOKUP(T219,'Печать Заказа'!B:F,4,FALSE),"")</f>
        <v/>
      </c>
      <c r="AA219" s="1" t="str">
        <f>IFERROR(VLOOKUP(T219,'Печать Заказа'!B:N,13,FALSE),"")</f>
        <v/>
      </c>
      <c r="AC219" s="559"/>
    </row>
    <row r="220" spans="1:29" ht="22.5" customHeight="1" x14ac:dyDescent="0.25">
      <c r="B220" s="10"/>
      <c r="C220" s="169" t="str">
        <f t="shared" ref="C220:C228" si="55">S220</f>
        <v>THERMEX TitaniumHeat 50 V Slim</v>
      </c>
      <c r="D220" s="143"/>
      <c r="E220" s="146" t="s">
        <v>1005</v>
      </c>
      <c r="F220" s="51">
        <f t="shared" si="53"/>
        <v>111081</v>
      </c>
      <c r="G220" s="168">
        <v>50</v>
      </c>
      <c r="H220" s="672">
        <v>1.5</v>
      </c>
      <c r="I220" s="672"/>
      <c r="J220" s="168" t="s">
        <v>2</v>
      </c>
      <c r="K220" s="553">
        <v>16.8</v>
      </c>
      <c r="L220" s="553">
        <v>0.1</v>
      </c>
      <c r="M220" s="53" t="s">
        <v>327</v>
      </c>
      <c r="N220" s="83">
        <v>0</v>
      </c>
      <c r="O220" s="83">
        <f t="shared" ref="O220:O228" si="56">N220*Q220</f>
        <v>0</v>
      </c>
      <c r="P220" s="83"/>
      <c r="Q220" s="84">
        <f t="shared" si="54"/>
        <v>8990</v>
      </c>
      <c r="R220" s="334">
        <f>X220</f>
        <v>8990</v>
      </c>
      <c r="S220" s="167" t="s">
        <v>305</v>
      </c>
      <c r="T220" s="167" t="s">
        <v>306</v>
      </c>
      <c r="U220" s="167">
        <v>111081</v>
      </c>
      <c r="V220" s="230">
        <v>4670007719586</v>
      </c>
      <c r="W220" s="19"/>
      <c r="X220" s="167">
        <f>VLOOKUP(T220,'Печать Заказа'!B:F,5,FALSE)</f>
        <v>8990</v>
      </c>
      <c r="Y220" s="167" t="str">
        <f>IF(X220="фикс.цена",VLOOKUP(T220,'Печать Заказа'!B:F,4,FALSE),"")</f>
        <v/>
      </c>
      <c r="AA220" s="1" t="str">
        <f>IFERROR(VLOOKUP(T220,'Печать Заказа'!B:N,13,FALSE),"")</f>
        <v/>
      </c>
      <c r="AC220" s="559"/>
    </row>
    <row r="221" spans="1:29" ht="22.5" customHeight="1" x14ac:dyDescent="0.25">
      <c r="B221" s="10"/>
      <c r="C221" s="169" t="str">
        <f t="shared" si="55"/>
        <v>THERMEX TitaniumHeat 60 V Slim</v>
      </c>
      <c r="D221" s="143"/>
      <c r="E221" s="146" t="s">
        <v>1005</v>
      </c>
      <c r="F221" s="51">
        <f t="shared" si="53"/>
        <v>111083</v>
      </c>
      <c r="G221" s="168">
        <v>60</v>
      </c>
      <c r="H221" s="672">
        <v>1.5</v>
      </c>
      <c r="I221" s="672"/>
      <c r="J221" s="168" t="s">
        <v>2</v>
      </c>
      <c r="K221" s="553">
        <v>18.7</v>
      </c>
      <c r="L221" s="553">
        <v>0.12</v>
      </c>
      <c r="M221" s="53" t="s">
        <v>338</v>
      </c>
      <c r="N221" s="83">
        <v>0</v>
      </c>
      <c r="O221" s="83">
        <f t="shared" si="56"/>
        <v>0</v>
      </c>
      <c r="P221" s="83"/>
      <c r="Q221" s="84">
        <f t="shared" si="54"/>
        <v>9390</v>
      </c>
      <c r="R221" s="334">
        <f t="shared" ref="R221:R228" si="57">X221</f>
        <v>9390</v>
      </c>
      <c r="S221" s="167" t="s">
        <v>307</v>
      </c>
      <c r="T221" s="167" t="s">
        <v>308</v>
      </c>
      <c r="U221" s="167">
        <v>111083</v>
      </c>
      <c r="V221" s="230">
        <v>4670007719609</v>
      </c>
      <c r="W221" s="19"/>
      <c r="X221" s="167">
        <f>VLOOKUP(T221,'Печать Заказа'!B:F,5,FALSE)</f>
        <v>9390</v>
      </c>
      <c r="Y221" s="167" t="str">
        <f>IF(X221="фикс.цена",VLOOKUP(T221,'Печать Заказа'!B:F,4,FALSE),"")</f>
        <v/>
      </c>
      <c r="AA221" s="1" t="str">
        <f>IFERROR(VLOOKUP(T221,'Печать Заказа'!B:N,13,FALSE),"")</f>
        <v/>
      </c>
      <c r="AC221" s="559"/>
    </row>
    <row r="222" spans="1:29" ht="22.5" customHeight="1" x14ac:dyDescent="0.25">
      <c r="B222" s="10"/>
      <c r="C222" s="169" t="str">
        <f t="shared" si="55"/>
        <v>THERMEX TitaniumHeat 70 V Slim</v>
      </c>
      <c r="D222" s="143"/>
      <c r="E222" s="146" t="s">
        <v>1005</v>
      </c>
      <c r="F222" s="51">
        <f t="shared" si="53"/>
        <v>111084</v>
      </c>
      <c r="G222" s="168">
        <v>70</v>
      </c>
      <c r="H222" s="672">
        <v>1.5</v>
      </c>
      <c r="I222" s="672"/>
      <c r="J222" s="168" t="s">
        <v>2</v>
      </c>
      <c r="K222" s="553">
        <v>21</v>
      </c>
      <c r="L222" s="553">
        <v>0.13</v>
      </c>
      <c r="M222" s="53" t="s">
        <v>339</v>
      </c>
      <c r="N222" s="83">
        <v>0</v>
      </c>
      <c r="O222" s="83">
        <f t="shared" si="56"/>
        <v>0</v>
      </c>
      <c r="P222" s="83"/>
      <c r="Q222" s="84">
        <f t="shared" si="54"/>
        <v>9790</v>
      </c>
      <c r="R222" s="334">
        <f t="shared" si="57"/>
        <v>9790</v>
      </c>
      <c r="S222" s="167" t="s">
        <v>309</v>
      </c>
      <c r="T222" s="167" t="s">
        <v>310</v>
      </c>
      <c r="U222" s="167">
        <v>111084</v>
      </c>
      <c r="V222" s="230">
        <v>4670007719616</v>
      </c>
      <c r="W222" s="19"/>
      <c r="X222" s="167">
        <f>VLOOKUP(T222,'Печать Заказа'!B:F,5,FALSE)</f>
        <v>9790</v>
      </c>
      <c r="Y222" s="167" t="str">
        <f>IF(X222="фикс.цена",VLOOKUP(T222,'Печать Заказа'!B:F,4,FALSE),"")</f>
        <v/>
      </c>
      <c r="AA222" s="1" t="str">
        <f>IFERROR(VLOOKUP(T222,'Печать Заказа'!B:N,13,FALSE),"")</f>
        <v/>
      </c>
      <c r="AC222" s="559"/>
    </row>
    <row r="223" spans="1:29" ht="22.5" customHeight="1" x14ac:dyDescent="0.25">
      <c r="B223" s="10"/>
      <c r="C223" s="169" t="str">
        <f t="shared" si="55"/>
        <v>THERMEX TitaniumHeat 50 V</v>
      </c>
      <c r="D223" s="143"/>
      <c r="E223" s="146" t="s">
        <v>1005</v>
      </c>
      <c r="F223" s="51">
        <f t="shared" si="53"/>
        <v>111085</v>
      </c>
      <c r="G223" s="168">
        <v>50</v>
      </c>
      <c r="H223" s="672">
        <v>1.5</v>
      </c>
      <c r="I223" s="672"/>
      <c r="J223" s="168" t="s">
        <v>2</v>
      </c>
      <c r="K223" s="553">
        <v>16.5</v>
      </c>
      <c r="L223" s="553">
        <v>0.11</v>
      </c>
      <c r="M223" s="53" t="s">
        <v>337</v>
      </c>
      <c r="N223" s="83">
        <v>0</v>
      </c>
      <c r="O223" s="83">
        <f t="shared" si="56"/>
        <v>0</v>
      </c>
      <c r="P223" s="83"/>
      <c r="Q223" s="84">
        <f t="shared" si="54"/>
        <v>8490</v>
      </c>
      <c r="R223" s="334">
        <f t="shared" si="57"/>
        <v>8490</v>
      </c>
      <c r="S223" s="167" t="s">
        <v>303</v>
      </c>
      <c r="T223" s="167" t="s">
        <v>304</v>
      </c>
      <c r="U223" s="167">
        <v>111085</v>
      </c>
      <c r="V223" s="230">
        <v>4670007719623</v>
      </c>
      <c r="W223" s="19"/>
      <c r="X223" s="167">
        <f>VLOOKUP(T223,'Печать Заказа'!B:F,5,FALSE)</f>
        <v>8490</v>
      </c>
      <c r="Y223" s="167" t="str">
        <f>IF(X223="фикс.цена",VLOOKUP(T223,'Печать Заказа'!B:F,4,FALSE),"")</f>
        <v/>
      </c>
      <c r="AA223" s="1" t="str">
        <f>IFERROR(VLOOKUP(T223,'Печать Заказа'!B:N,13,FALSE),"")</f>
        <v/>
      </c>
      <c r="AC223" s="559"/>
    </row>
    <row r="224" spans="1:29" s="21" customFormat="1" ht="18" x14ac:dyDescent="0.25">
      <c r="A224" s="3"/>
      <c r="B224" s="10"/>
      <c r="C224" s="169" t="str">
        <f t="shared" si="55"/>
        <v>THERMEX TitaniumHeat 80 V</v>
      </c>
      <c r="D224" s="143"/>
      <c r="E224" s="146" t="s">
        <v>1005</v>
      </c>
      <c r="F224" s="51">
        <f t="shared" si="53"/>
        <v>111086</v>
      </c>
      <c r="G224" s="168">
        <v>80</v>
      </c>
      <c r="H224" s="672">
        <v>1.5</v>
      </c>
      <c r="I224" s="672"/>
      <c r="J224" s="168" t="s">
        <v>2</v>
      </c>
      <c r="K224" s="553">
        <v>21.2</v>
      </c>
      <c r="L224" s="553">
        <v>0.15</v>
      </c>
      <c r="M224" s="53" t="s">
        <v>328</v>
      </c>
      <c r="N224" s="83">
        <v>0</v>
      </c>
      <c r="O224" s="83">
        <f t="shared" si="56"/>
        <v>0</v>
      </c>
      <c r="P224" s="83"/>
      <c r="Q224" s="84">
        <f t="shared" si="54"/>
        <v>9990</v>
      </c>
      <c r="R224" s="334">
        <f t="shared" si="57"/>
        <v>9990</v>
      </c>
      <c r="S224" s="167" t="s">
        <v>313</v>
      </c>
      <c r="T224" s="167" t="s">
        <v>314</v>
      </c>
      <c r="U224" s="167">
        <v>111086</v>
      </c>
      <c r="V224" s="230">
        <v>4670007719630</v>
      </c>
      <c r="W224" s="19"/>
      <c r="X224" s="167">
        <f>VLOOKUP(T224,'Печать Заказа'!B:F,5,FALSE)</f>
        <v>9990</v>
      </c>
      <c r="Y224" s="167" t="str">
        <f>IF(X224="фикс.цена",VLOOKUP(T224,'Печать Заказа'!B:F,4,FALSE),"")</f>
        <v/>
      </c>
      <c r="AA224" s="1" t="str">
        <f>IFERROR(VLOOKUP(T224,'Печать Заказа'!B:N,13,FALSE),"")</f>
        <v/>
      </c>
      <c r="AB224" s="1"/>
      <c r="AC224" s="559"/>
    </row>
    <row r="225" spans="1:29" ht="18" x14ac:dyDescent="0.25">
      <c r="B225" s="10"/>
      <c r="C225" s="169" t="str">
        <f t="shared" si="55"/>
        <v>THERMEX TitaniumHeat 100 V</v>
      </c>
      <c r="D225" s="143"/>
      <c r="E225" s="146" t="s">
        <v>1005</v>
      </c>
      <c r="F225" s="51">
        <f t="shared" si="53"/>
        <v>111088</v>
      </c>
      <c r="G225" s="168">
        <v>100</v>
      </c>
      <c r="H225" s="672">
        <v>1.5</v>
      </c>
      <c r="I225" s="672"/>
      <c r="J225" s="168" t="s">
        <v>2</v>
      </c>
      <c r="K225" s="553">
        <v>24.4</v>
      </c>
      <c r="L225" s="553">
        <v>0.18</v>
      </c>
      <c r="M225" s="53" t="s">
        <v>329</v>
      </c>
      <c r="N225" s="83">
        <v>0</v>
      </c>
      <c r="O225" s="83">
        <f t="shared" si="56"/>
        <v>0</v>
      </c>
      <c r="P225" s="83"/>
      <c r="Q225" s="84">
        <f t="shared" si="54"/>
        <v>11990</v>
      </c>
      <c r="R225" s="334">
        <f t="shared" si="57"/>
        <v>11990</v>
      </c>
      <c r="S225" s="167" t="s">
        <v>295</v>
      </c>
      <c r="T225" s="167" t="s">
        <v>296</v>
      </c>
      <c r="U225" s="167">
        <v>111088</v>
      </c>
      <c r="V225" s="230">
        <v>4670007719654</v>
      </c>
      <c r="W225" s="19"/>
      <c r="X225" s="167">
        <f>VLOOKUP(T225,'Печать Заказа'!B:F,5,FALSE)</f>
        <v>11990</v>
      </c>
      <c r="Y225" s="167" t="str">
        <f>IF(X225="фикс.цена",VLOOKUP(T225,'Печать Заказа'!B:F,4,FALSE),"")</f>
        <v/>
      </c>
      <c r="AA225" s="1" t="str">
        <f>IFERROR(VLOOKUP(T225,'Печать Заказа'!B:N,13,FALSE),"")</f>
        <v/>
      </c>
      <c r="AC225" s="559"/>
    </row>
    <row r="226" spans="1:29" ht="22.5" customHeight="1" x14ac:dyDescent="0.25">
      <c r="B226" s="10"/>
      <c r="C226" s="169" t="str">
        <f t="shared" si="55"/>
        <v>THERMEX TitaniumHeat 150 V</v>
      </c>
      <c r="D226" s="143"/>
      <c r="E226" s="146" t="s">
        <v>1005</v>
      </c>
      <c r="F226" s="51">
        <f t="shared" si="53"/>
        <v>111089</v>
      </c>
      <c r="G226" s="168">
        <v>150</v>
      </c>
      <c r="H226" s="672">
        <v>1.5</v>
      </c>
      <c r="I226" s="672"/>
      <c r="J226" s="168" t="s">
        <v>2</v>
      </c>
      <c r="K226" s="553">
        <v>35.4</v>
      </c>
      <c r="L226" s="553">
        <v>0.26</v>
      </c>
      <c r="M226" s="53" t="s">
        <v>330</v>
      </c>
      <c r="N226" s="83">
        <v>0</v>
      </c>
      <c r="O226" s="83">
        <f t="shared" si="56"/>
        <v>0</v>
      </c>
      <c r="P226" s="83"/>
      <c r="Q226" s="84">
        <f t="shared" si="54"/>
        <v>15590</v>
      </c>
      <c r="R226" s="334">
        <f t="shared" si="57"/>
        <v>15590</v>
      </c>
      <c r="S226" s="167" t="s">
        <v>297</v>
      </c>
      <c r="T226" s="167" t="s">
        <v>298</v>
      </c>
      <c r="U226" s="167">
        <v>111089</v>
      </c>
      <c r="V226" s="230">
        <v>4670007719661</v>
      </c>
      <c r="W226" s="19"/>
      <c r="X226" s="167">
        <f>VLOOKUP(T226,'Печать Заказа'!B:F,5,FALSE)</f>
        <v>15590</v>
      </c>
      <c r="Y226" s="167" t="str">
        <f>IF(X226="фикс.цена",VLOOKUP(T226,'Печать Заказа'!B:F,4,FALSE),"")</f>
        <v/>
      </c>
      <c r="AA226" s="1" t="str">
        <f>IFERROR(VLOOKUP(T226,'Печать Заказа'!B:N,13,FALSE),"")</f>
        <v/>
      </c>
      <c r="AC226" s="559"/>
    </row>
    <row r="227" spans="1:29" ht="22.5" customHeight="1" x14ac:dyDescent="0.25">
      <c r="B227" s="10"/>
      <c r="C227" s="169" t="str">
        <f t="shared" si="55"/>
        <v>THERMEX TitaniumHeat 50 H Slim</v>
      </c>
      <c r="D227" s="143"/>
      <c r="E227" s="146" t="s">
        <v>1005</v>
      </c>
      <c r="F227" s="51">
        <f t="shared" si="53"/>
        <v>111082</v>
      </c>
      <c r="G227" s="168">
        <v>50</v>
      </c>
      <c r="H227" s="672">
        <v>1.5</v>
      </c>
      <c r="I227" s="672"/>
      <c r="J227" s="168" t="s">
        <v>3</v>
      </c>
      <c r="K227" s="553">
        <v>16.8</v>
      </c>
      <c r="L227" s="553">
        <v>0.11</v>
      </c>
      <c r="M227" s="53" t="s">
        <v>340</v>
      </c>
      <c r="N227" s="83">
        <v>0</v>
      </c>
      <c r="O227" s="83">
        <f t="shared" si="56"/>
        <v>0</v>
      </c>
      <c r="P227" s="83"/>
      <c r="Q227" s="84">
        <f t="shared" si="54"/>
        <v>9290</v>
      </c>
      <c r="R227" s="334">
        <f t="shared" si="57"/>
        <v>9290</v>
      </c>
      <c r="S227" s="167" t="s">
        <v>301</v>
      </c>
      <c r="T227" s="167" t="s">
        <v>302</v>
      </c>
      <c r="U227" s="167">
        <v>111082</v>
      </c>
      <c r="V227" s="230">
        <v>4670007719593</v>
      </c>
      <c r="W227" s="19"/>
      <c r="X227" s="167">
        <f>VLOOKUP(T227,'Печать Заказа'!B:F,5,FALSE)</f>
        <v>9290</v>
      </c>
      <c r="Y227" s="167" t="str">
        <f>IF(X227="фикс.цена",VLOOKUP(T227,'Печать Заказа'!B:F,4,FALSE),"")</f>
        <v/>
      </c>
      <c r="AA227" s="1" t="str">
        <f>IFERROR(VLOOKUP(T227,'Печать Заказа'!B:N,13,FALSE),"")</f>
        <v/>
      </c>
      <c r="AC227" s="559"/>
    </row>
    <row r="228" spans="1:29" ht="22.5" customHeight="1" thickBot="1" x14ac:dyDescent="0.3">
      <c r="A228" s="105"/>
      <c r="B228" s="202"/>
      <c r="C228" s="312" t="str">
        <f t="shared" si="55"/>
        <v>THERMEX TitaniumHeat 80 H</v>
      </c>
      <c r="D228" s="176"/>
      <c r="E228" s="246" t="s">
        <v>1005</v>
      </c>
      <c r="F228" s="64">
        <f t="shared" si="53"/>
        <v>111087</v>
      </c>
      <c r="G228" s="310">
        <v>80</v>
      </c>
      <c r="H228" s="673">
        <v>1.5</v>
      </c>
      <c r="I228" s="673"/>
      <c r="J228" s="310" t="s">
        <v>3</v>
      </c>
      <c r="K228" s="361">
        <v>21.2</v>
      </c>
      <c r="L228" s="361">
        <v>0.16</v>
      </c>
      <c r="M228" s="62" t="s">
        <v>341</v>
      </c>
      <c r="N228" s="85">
        <v>0</v>
      </c>
      <c r="O228" s="85">
        <f t="shared" si="56"/>
        <v>0</v>
      </c>
      <c r="P228" s="85"/>
      <c r="Q228" s="86">
        <f>R228*(1-$J$3)</f>
        <v>10290</v>
      </c>
      <c r="R228" s="335">
        <f t="shared" si="57"/>
        <v>10290</v>
      </c>
      <c r="S228" s="167" t="s">
        <v>311</v>
      </c>
      <c r="T228" s="167" t="s">
        <v>312</v>
      </c>
      <c r="U228" s="167">
        <v>111087</v>
      </c>
      <c r="V228" s="230">
        <v>4670007719647</v>
      </c>
      <c r="W228" s="19"/>
      <c r="X228" s="167">
        <f>VLOOKUP(T228,'Печать Заказа'!B:F,5,FALSE)</f>
        <v>10290</v>
      </c>
      <c r="Y228" s="167" t="str">
        <f>IF(X228="фикс.цена",VLOOKUP(T228,'Печать Заказа'!B:F,4,FALSE),"")</f>
        <v/>
      </c>
      <c r="AA228" s="1" t="str">
        <f>IFERROR(VLOOKUP(T228,'Печать Заказа'!B:N,13,FALSE),"")</f>
        <v/>
      </c>
      <c r="AC228" s="559"/>
    </row>
    <row r="229" spans="1:29" s="21" customFormat="1" ht="28.5" thickTop="1" x14ac:dyDescent="0.25">
      <c r="A229" s="3"/>
      <c r="B229" s="48"/>
      <c r="C229" s="78" t="s">
        <v>33</v>
      </c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198" t="s">
        <v>433</v>
      </c>
      <c r="O229" s="67"/>
      <c r="P229" s="67"/>
      <c r="Q229" s="67"/>
      <c r="R229" s="198"/>
      <c r="S229" s="15"/>
      <c r="T229" s="18"/>
      <c r="U229" s="18"/>
      <c r="V229" s="232"/>
      <c r="W229" s="18"/>
      <c r="X229" s="18"/>
      <c r="Y229" s="18"/>
      <c r="AA229" s="1"/>
      <c r="AB229" s="1"/>
      <c r="AC229" s="559"/>
    </row>
    <row r="230" spans="1:29" ht="45" customHeight="1" x14ac:dyDescent="0.25">
      <c r="B230" s="70"/>
      <c r="C230" s="77" t="s">
        <v>39</v>
      </c>
      <c r="D230" s="77"/>
      <c r="E230" s="491" t="s">
        <v>1000</v>
      </c>
      <c r="F230" s="77" t="s">
        <v>126</v>
      </c>
      <c r="G230" s="57" t="s">
        <v>131</v>
      </c>
      <c r="H230" s="668" t="s">
        <v>133</v>
      </c>
      <c r="I230" s="668"/>
      <c r="J230" s="57" t="s">
        <v>132</v>
      </c>
      <c r="K230" s="158" t="s">
        <v>201</v>
      </c>
      <c r="L230" s="158" t="s">
        <v>1114</v>
      </c>
      <c r="M230" s="57" t="s">
        <v>139</v>
      </c>
      <c r="N230" s="669" t="s">
        <v>436</v>
      </c>
      <c r="O230" s="670"/>
      <c r="P230" s="670"/>
      <c r="Q230" s="670"/>
      <c r="R230" s="671"/>
      <c r="S230" s="16"/>
      <c r="T230" s="17"/>
      <c r="U230" s="17"/>
      <c r="V230" s="233"/>
      <c r="W230" s="17"/>
      <c r="X230" s="17"/>
      <c r="Y230" s="17"/>
      <c r="Z230" s="32"/>
      <c r="AC230" s="559"/>
    </row>
    <row r="231" spans="1:29" ht="22.5" customHeight="1" x14ac:dyDescent="0.25">
      <c r="B231" s="10"/>
      <c r="C231" s="203" t="str">
        <f t="shared" ref="C231:C234" si="58">S231</f>
        <v>Garanterm ES 30 V</v>
      </c>
      <c r="D231" s="140"/>
      <c r="E231" s="140" t="s">
        <v>272</v>
      </c>
      <c r="F231" s="51">
        <f t="shared" ref="F231:F234" si="59">U231</f>
        <v>116004</v>
      </c>
      <c r="G231" s="199">
        <v>30</v>
      </c>
      <c r="H231" s="672">
        <v>1.5</v>
      </c>
      <c r="I231" s="672"/>
      <c r="J231" s="199" t="s">
        <v>2</v>
      </c>
      <c r="K231" s="553">
        <v>13.5</v>
      </c>
      <c r="L231" s="553">
        <v>7.0000000000000007E-2</v>
      </c>
      <c r="M231" s="53" t="s">
        <v>149</v>
      </c>
      <c r="N231" s="83">
        <v>0</v>
      </c>
      <c r="O231" s="83">
        <f t="shared" ref="O231:O234" si="60">N231*Q231</f>
        <v>0</v>
      </c>
      <c r="P231" s="83"/>
      <c r="Q231" s="84">
        <f t="shared" ref="Q231:Q234" si="61">R231*(1-$J$3)</f>
        <v>6990</v>
      </c>
      <c r="R231" s="334">
        <f t="shared" ref="R231:R234" si="62">X231</f>
        <v>6990</v>
      </c>
      <c r="S231" s="200" t="s">
        <v>238</v>
      </c>
      <c r="T231" s="200" t="s">
        <v>239</v>
      </c>
      <c r="U231" s="200">
        <v>116004</v>
      </c>
      <c r="V231" s="230">
        <v>4607166960382</v>
      </c>
      <c r="W231" s="19"/>
      <c r="X231" s="200">
        <f>VLOOKUP(T231,'Печать Заказа'!B:F,5,FALSE)</f>
        <v>6990</v>
      </c>
      <c r="Y231" s="200" t="str">
        <f>IF(X231="фикс.цена",VLOOKUP(T231,'Печать Заказа'!B:F,4,FALSE),"")</f>
        <v/>
      </c>
      <c r="AA231" s="1" t="str">
        <f>IFERROR(VLOOKUP(T231,'Печать Заказа'!B:N,13,FALSE),"")</f>
        <v/>
      </c>
      <c r="AC231" s="559"/>
    </row>
    <row r="232" spans="1:29" ht="22.5" customHeight="1" x14ac:dyDescent="0.25">
      <c r="B232" s="10"/>
      <c r="C232" s="203" t="str">
        <f t="shared" si="58"/>
        <v>Garanterm ES 50 V</v>
      </c>
      <c r="D232" s="140"/>
      <c r="E232" s="140" t="s">
        <v>272</v>
      </c>
      <c r="F232" s="51">
        <f t="shared" si="59"/>
        <v>116005</v>
      </c>
      <c r="G232" s="199">
        <v>50</v>
      </c>
      <c r="H232" s="672">
        <v>1.5</v>
      </c>
      <c r="I232" s="672"/>
      <c r="J232" s="199" t="s">
        <v>2</v>
      </c>
      <c r="K232" s="553">
        <v>16.899999999999999</v>
      </c>
      <c r="L232" s="553">
        <v>0.1</v>
      </c>
      <c r="M232" s="53" t="s">
        <v>327</v>
      </c>
      <c r="N232" s="83">
        <v>0</v>
      </c>
      <c r="O232" s="83">
        <f t="shared" si="60"/>
        <v>0</v>
      </c>
      <c r="P232" s="83"/>
      <c r="Q232" s="84">
        <f t="shared" si="61"/>
        <v>8290</v>
      </c>
      <c r="R232" s="334">
        <f t="shared" si="62"/>
        <v>8290</v>
      </c>
      <c r="S232" s="200" t="s">
        <v>240</v>
      </c>
      <c r="T232" s="200" t="s">
        <v>241</v>
      </c>
      <c r="U232" s="200">
        <v>116005</v>
      </c>
      <c r="V232" s="230">
        <v>4607166960405</v>
      </c>
      <c r="W232" s="19"/>
      <c r="X232" s="200">
        <f>VLOOKUP(T232,'Печать Заказа'!B:F,5,FALSE)</f>
        <v>8290</v>
      </c>
      <c r="Y232" s="200" t="str">
        <f>IF(X232="фикс.цена",VLOOKUP(T232,'Печать Заказа'!B:F,4,FALSE),"")</f>
        <v/>
      </c>
      <c r="AA232" s="1" t="str">
        <f>IFERROR(VLOOKUP(T232,'Печать Заказа'!B:N,13,FALSE),"")</f>
        <v/>
      </c>
      <c r="AC232" s="559"/>
    </row>
    <row r="233" spans="1:29" ht="22.5" customHeight="1" x14ac:dyDescent="0.25">
      <c r="B233" s="10"/>
      <c r="C233" s="140" t="str">
        <f t="shared" si="58"/>
        <v>Garanterm ER 50 V</v>
      </c>
      <c r="D233" s="140"/>
      <c r="E233" s="140" t="s">
        <v>272</v>
      </c>
      <c r="F233" s="51">
        <f t="shared" si="59"/>
        <v>116001</v>
      </c>
      <c r="G233" s="60">
        <v>50</v>
      </c>
      <c r="H233" s="672">
        <v>1.5</v>
      </c>
      <c r="I233" s="672"/>
      <c r="J233" s="60" t="s">
        <v>2</v>
      </c>
      <c r="K233" s="553">
        <v>16.7</v>
      </c>
      <c r="L233" s="553">
        <v>0.11</v>
      </c>
      <c r="M233" s="53" t="s">
        <v>152</v>
      </c>
      <c r="N233" s="83">
        <v>0</v>
      </c>
      <c r="O233" s="83">
        <f t="shared" si="60"/>
        <v>0</v>
      </c>
      <c r="P233" s="83"/>
      <c r="Q233" s="84">
        <f t="shared" si="61"/>
        <v>7790</v>
      </c>
      <c r="R233" s="334">
        <f t="shared" si="62"/>
        <v>7790</v>
      </c>
      <c r="S233" s="58" t="s">
        <v>448</v>
      </c>
      <c r="T233" s="58" t="s">
        <v>30</v>
      </c>
      <c r="U233" s="58">
        <v>116001</v>
      </c>
      <c r="V233" s="230">
        <v>4607166960443</v>
      </c>
      <c r="W233" s="19"/>
      <c r="X233" s="58">
        <f>VLOOKUP(T233,'Печать Заказа'!B:F,5,FALSE)</f>
        <v>7790</v>
      </c>
      <c r="Y233" s="58" t="str">
        <f>IF(X233="фикс.цена",VLOOKUP(T233,'Печать Заказа'!B:F,4,FALSE),"")</f>
        <v/>
      </c>
      <c r="AA233" s="1" t="str">
        <f>IFERROR(VLOOKUP(T233,'Печать Заказа'!B:N,13,FALSE),"")</f>
        <v/>
      </c>
      <c r="AC233" s="559"/>
    </row>
    <row r="234" spans="1:29" ht="22.5" customHeight="1" x14ac:dyDescent="0.25">
      <c r="B234" s="10"/>
      <c r="C234" s="140" t="str">
        <f t="shared" si="58"/>
        <v>Garanterm ER 80 V</v>
      </c>
      <c r="D234" s="140"/>
      <c r="E234" s="140" t="s">
        <v>272</v>
      </c>
      <c r="F234" s="51">
        <f t="shared" si="59"/>
        <v>116002</v>
      </c>
      <c r="G234" s="60">
        <v>80</v>
      </c>
      <c r="H234" s="672">
        <v>1.5</v>
      </c>
      <c r="I234" s="672"/>
      <c r="J234" s="60" t="s">
        <v>2</v>
      </c>
      <c r="K234" s="553">
        <v>21.5</v>
      </c>
      <c r="L234" s="553">
        <v>0.15</v>
      </c>
      <c r="M234" s="53" t="s">
        <v>150</v>
      </c>
      <c r="N234" s="83">
        <v>0</v>
      </c>
      <c r="O234" s="83">
        <f t="shared" si="60"/>
        <v>0</v>
      </c>
      <c r="P234" s="83"/>
      <c r="Q234" s="84">
        <f t="shared" si="61"/>
        <v>9290</v>
      </c>
      <c r="R234" s="334">
        <f t="shared" si="62"/>
        <v>9290</v>
      </c>
      <c r="S234" s="58" t="s">
        <v>449</v>
      </c>
      <c r="T234" s="58" t="s">
        <v>31</v>
      </c>
      <c r="U234" s="58">
        <v>116002</v>
      </c>
      <c r="V234" s="230">
        <v>4607166960450</v>
      </c>
      <c r="W234" s="19"/>
      <c r="X234" s="58">
        <f>VLOOKUP(T234,'Печать Заказа'!B:F,5,FALSE)</f>
        <v>9290</v>
      </c>
      <c r="Y234" s="350" t="str">
        <f>IF(X234="фикс.цена",VLOOKUP(T234,'Печать Заказа'!B:F,4,FALSE),"")</f>
        <v/>
      </c>
      <c r="AA234" s="1" t="str">
        <f>IFERROR(VLOOKUP(T234,'Печать Заказа'!B:N,13,FALSE),"")</f>
        <v/>
      </c>
      <c r="AC234" s="559"/>
    </row>
    <row r="235" spans="1:29" ht="22.5" customHeight="1" thickBot="1" x14ac:dyDescent="0.3">
      <c r="B235" s="10"/>
      <c r="C235" s="140" t="str">
        <f>S235</f>
        <v>Garanterm ER 100 V</v>
      </c>
      <c r="D235" s="268"/>
      <c r="E235" s="140" t="s">
        <v>272</v>
      </c>
      <c r="F235" s="51">
        <f>U235</f>
        <v>116003</v>
      </c>
      <c r="G235" s="342">
        <v>100</v>
      </c>
      <c r="H235" s="672">
        <v>1.5</v>
      </c>
      <c r="I235" s="672"/>
      <c r="J235" s="345" t="s">
        <v>2</v>
      </c>
      <c r="K235" s="553">
        <v>24.7</v>
      </c>
      <c r="L235" s="553">
        <v>0.18</v>
      </c>
      <c r="M235" s="344" t="s">
        <v>151</v>
      </c>
      <c r="N235" s="83">
        <v>0</v>
      </c>
      <c r="O235" s="83">
        <f>N235*Q235</f>
        <v>0</v>
      </c>
      <c r="P235" s="343"/>
      <c r="Q235" s="84">
        <f>R235*(1-$J$3)</f>
        <v>11190</v>
      </c>
      <c r="R235" s="334">
        <f>X235</f>
        <v>11190</v>
      </c>
      <c r="S235" s="58" t="s">
        <v>34</v>
      </c>
      <c r="T235" s="58" t="s">
        <v>32</v>
      </c>
      <c r="U235" s="58">
        <v>116003</v>
      </c>
      <c r="V235" s="230">
        <v>4607166960467</v>
      </c>
      <c r="W235" s="19"/>
      <c r="X235" s="58">
        <f>VLOOKUP(T235,'Печать Заказа'!B:F,5,FALSE)</f>
        <v>11190</v>
      </c>
      <c r="Y235" s="350" t="str">
        <f>IF(X235="фикс.цена",VLOOKUP(T235,'Печать Заказа'!B:F,4,FALSE),"")</f>
        <v/>
      </c>
      <c r="AA235" s="1" t="str">
        <f>IFERROR(VLOOKUP(T235,'Печать Заказа'!B:N,13,FALSE),"")</f>
        <v/>
      </c>
      <c r="AC235" s="559"/>
    </row>
    <row r="236" spans="1:29" s="21" customFormat="1" ht="28.5" thickTop="1" x14ac:dyDescent="0.25">
      <c r="A236" s="3"/>
      <c r="B236" s="48"/>
      <c r="C236" s="81" t="s">
        <v>586</v>
      </c>
      <c r="D236" s="78"/>
      <c r="E236" s="78"/>
      <c r="F236" s="78"/>
      <c r="G236" s="78"/>
      <c r="H236" s="78"/>
      <c r="I236" s="78"/>
      <c r="J236" s="78"/>
      <c r="K236" s="556"/>
      <c r="L236" s="556"/>
      <c r="M236" s="78"/>
      <c r="N236" s="198" t="s">
        <v>432</v>
      </c>
      <c r="O236" s="67"/>
      <c r="P236" s="67"/>
      <c r="Q236" s="67"/>
      <c r="R236" s="197"/>
      <c r="S236" s="15"/>
      <c r="T236" s="18"/>
      <c r="U236" s="18"/>
      <c r="V236" s="232"/>
      <c r="W236" s="18"/>
      <c r="X236" s="18"/>
      <c r="Y236" s="18"/>
      <c r="AA236" s="1"/>
      <c r="AB236" s="1"/>
      <c r="AC236" s="559"/>
    </row>
    <row r="237" spans="1:29" ht="45" customHeight="1" x14ac:dyDescent="0.25">
      <c r="B237" s="70"/>
      <c r="C237" s="77" t="s">
        <v>39</v>
      </c>
      <c r="D237" s="77"/>
      <c r="E237" s="491" t="s">
        <v>1000</v>
      </c>
      <c r="F237" s="77" t="s">
        <v>126</v>
      </c>
      <c r="G237" s="57" t="s">
        <v>131</v>
      </c>
      <c r="H237" s="668" t="s">
        <v>133</v>
      </c>
      <c r="I237" s="668"/>
      <c r="J237" s="57" t="s">
        <v>132</v>
      </c>
      <c r="K237" s="158" t="s">
        <v>201</v>
      </c>
      <c r="L237" s="158" t="s">
        <v>1114</v>
      </c>
      <c r="M237" s="57" t="s">
        <v>139</v>
      </c>
      <c r="N237" s="669" t="s">
        <v>141</v>
      </c>
      <c r="O237" s="670"/>
      <c r="P237" s="670"/>
      <c r="Q237" s="670"/>
      <c r="R237" s="671"/>
      <c r="S237" s="16"/>
      <c r="T237" s="17"/>
      <c r="U237" s="17"/>
      <c r="V237" s="233"/>
      <c r="W237" s="17"/>
      <c r="X237" s="17"/>
      <c r="Y237" s="17"/>
      <c r="Z237" s="32"/>
      <c r="AC237" s="559"/>
    </row>
    <row r="238" spans="1:29" ht="22.5" customHeight="1" x14ac:dyDescent="0.25">
      <c r="B238" s="10"/>
      <c r="C238" s="140" t="s">
        <v>99</v>
      </c>
      <c r="D238" s="140"/>
      <c r="E238" s="140" t="s">
        <v>272</v>
      </c>
      <c r="F238" s="51">
        <f>U238</f>
        <v>121001</v>
      </c>
      <c r="G238" s="60">
        <v>30</v>
      </c>
      <c r="H238" s="672">
        <v>1.5</v>
      </c>
      <c r="I238" s="672"/>
      <c r="J238" s="60" t="s">
        <v>2</v>
      </c>
      <c r="K238" s="553">
        <v>13.5</v>
      </c>
      <c r="L238" s="553">
        <v>7.0000000000000007E-2</v>
      </c>
      <c r="M238" s="53" t="s">
        <v>149</v>
      </c>
      <c r="N238" s="83">
        <v>0</v>
      </c>
      <c r="O238" s="83">
        <f>N238*Q238</f>
        <v>0</v>
      </c>
      <c r="P238" s="83"/>
      <c r="Q238" s="84">
        <f>Y238</f>
        <v>4990</v>
      </c>
      <c r="R238" s="99" t="str">
        <f>X238</f>
        <v>фикс.цена</v>
      </c>
      <c r="S238" s="58" t="s">
        <v>99</v>
      </c>
      <c r="T238" s="58" t="s">
        <v>100</v>
      </c>
      <c r="U238" s="58">
        <v>121001</v>
      </c>
      <c r="V238" s="230">
        <v>4670007715311</v>
      </c>
      <c r="W238" s="19"/>
      <c r="X238" s="58" t="str">
        <f>VLOOKUP(T238,'Печать Заказа'!B:F,5,FALSE)</f>
        <v>фикс.цена</v>
      </c>
      <c r="Y238" s="58">
        <f>IF(X238="фикс.цена",VLOOKUP(T238,'Печать Заказа'!B:F,4,FALSE),"")</f>
        <v>4990</v>
      </c>
      <c r="AA238" s="1" t="str">
        <f>IFERROR(VLOOKUP(T238,'Печать Заказа'!B:N,13,FALSE),"")</f>
        <v/>
      </c>
      <c r="AC238" s="559"/>
    </row>
    <row r="239" spans="1:29" ht="22.5" customHeight="1" x14ac:dyDescent="0.25">
      <c r="B239" s="10"/>
      <c r="C239" s="140" t="s">
        <v>58</v>
      </c>
      <c r="D239" s="140"/>
      <c r="E239" s="140" t="s">
        <v>272</v>
      </c>
      <c r="F239" s="51">
        <f>U239</f>
        <v>121002</v>
      </c>
      <c r="G239" s="60">
        <v>50</v>
      </c>
      <c r="H239" s="672">
        <v>1.5</v>
      </c>
      <c r="I239" s="672"/>
      <c r="J239" s="60" t="s">
        <v>2</v>
      </c>
      <c r="K239" s="553">
        <v>16.5</v>
      </c>
      <c r="L239" s="553">
        <v>0.11</v>
      </c>
      <c r="M239" s="53" t="s">
        <v>152</v>
      </c>
      <c r="N239" s="83">
        <v>0</v>
      </c>
      <c r="O239" s="83">
        <f>N239*Q239</f>
        <v>0</v>
      </c>
      <c r="P239" s="83"/>
      <c r="Q239" s="84">
        <f t="shared" ref="Q239:Q241" si="63">Y239</f>
        <v>5490</v>
      </c>
      <c r="R239" s="99" t="str">
        <f t="shared" ref="R239:R241" si="64">X239</f>
        <v>фикс.цена</v>
      </c>
      <c r="S239" s="58" t="s">
        <v>58</v>
      </c>
      <c r="T239" s="58" t="s">
        <v>61</v>
      </c>
      <c r="U239" s="58">
        <v>121002</v>
      </c>
      <c r="V239" s="230">
        <v>4607084195446</v>
      </c>
      <c r="W239" s="19"/>
      <c r="X239" s="58" t="str">
        <f>VLOOKUP(T239,'Печать Заказа'!B:F,5,FALSE)</f>
        <v>фикс.цена</v>
      </c>
      <c r="Y239" s="58">
        <f>IF(X239="фикс.цена",VLOOKUP(T239,'Печать Заказа'!B:F,4,FALSE),"")</f>
        <v>5490</v>
      </c>
      <c r="AA239" s="1" t="str">
        <f>IFERROR(VLOOKUP(T239,'Печать Заказа'!B:N,13,FALSE),"")</f>
        <v/>
      </c>
      <c r="AC239" s="559"/>
    </row>
    <row r="240" spans="1:29" ht="22.5" customHeight="1" x14ac:dyDescent="0.25">
      <c r="B240" s="10"/>
      <c r="C240" s="140" t="s">
        <v>59</v>
      </c>
      <c r="D240" s="140"/>
      <c r="E240" s="140" t="s">
        <v>272</v>
      </c>
      <c r="F240" s="51">
        <f>U240</f>
        <v>121003</v>
      </c>
      <c r="G240" s="60">
        <v>80</v>
      </c>
      <c r="H240" s="672">
        <v>1.5</v>
      </c>
      <c r="I240" s="672"/>
      <c r="J240" s="60" t="s">
        <v>2</v>
      </c>
      <c r="K240" s="553">
        <v>21.2</v>
      </c>
      <c r="L240" s="553">
        <v>0.15</v>
      </c>
      <c r="M240" s="53" t="s">
        <v>150</v>
      </c>
      <c r="N240" s="83">
        <v>0</v>
      </c>
      <c r="O240" s="83">
        <f>N240*Q240</f>
        <v>0</v>
      </c>
      <c r="P240" s="83"/>
      <c r="Q240" s="84">
        <f t="shared" si="63"/>
        <v>6590</v>
      </c>
      <c r="R240" s="99" t="str">
        <f t="shared" si="64"/>
        <v>фикс.цена</v>
      </c>
      <c r="S240" s="58" t="s">
        <v>59</v>
      </c>
      <c r="T240" s="58" t="s">
        <v>62</v>
      </c>
      <c r="U240" s="58">
        <v>121003</v>
      </c>
      <c r="V240" s="230">
        <v>4607084195453</v>
      </c>
      <c r="W240" s="19"/>
      <c r="X240" s="58" t="str">
        <f>VLOOKUP(T240,'Печать Заказа'!B:F,5,FALSE)</f>
        <v>фикс.цена</v>
      </c>
      <c r="Y240" s="58">
        <f>IF(X240="фикс.цена",VLOOKUP(T240,'Печать Заказа'!B:F,4,FALSE),"")</f>
        <v>6590</v>
      </c>
      <c r="AA240" s="1" t="str">
        <f>IFERROR(VLOOKUP(T240,'Печать Заказа'!B:N,13,FALSE),"")</f>
        <v/>
      </c>
      <c r="AC240" s="559"/>
    </row>
    <row r="241" spans="1:29" ht="22.5" customHeight="1" thickBot="1" x14ac:dyDescent="0.3">
      <c r="B241" s="65"/>
      <c r="C241" s="141" t="s">
        <v>67</v>
      </c>
      <c r="D241" s="141"/>
      <c r="E241" s="141" t="s">
        <v>272</v>
      </c>
      <c r="F241" s="64">
        <f>U241</f>
        <v>121004</v>
      </c>
      <c r="G241" s="63">
        <v>100</v>
      </c>
      <c r="H241" s="673">
        <v>1.5</v>
      </c>
      <c r="I241" s="673"/>
      <c r="J241" s="63" t="s">
        <v>2</v>
      </c>
      <c r="K241" s="361">
        <v>24.4</v>
      </c>
      <c r="L241" s="361">
        <v>0.18</v>
      </c>
      <c r="M241" s="62" t="s">
        <v>151</v>
      </c>
      <c r="N241" s="85">
        <v>0</v>
      </c>
      <c r="O241" s="85">
        <f>N241*Q241</f>
        <v>0</v>
      </c>
      <c r="P241" s="85"/>
      <c r="Q241" s="86">
        <f t="shared" si="63"/>
        <v>7990</v>
      </c>
      <c r="R241" s="100" t="str">
        <f t="shared" si="64"/>
        <v>фикс.цена</v>
      </c>
      <c r="S241" s="58" t="s">
        <v>67</v>
      </c>
      <c r="T241" s="58" t="s">
        <v>68</v>
      </c>
      <c r="U241" s="58">
        <v>121004</v>
      </c>
      <c r="V241" s="230">
        <v>4670007714543</v>
      </c>
      <c r="W241" s="19"/>
      <c r="X241" s="58" t="str">
        <f>VLOOKUP(T241,'Печать Заказа'!B:F,5,FALSE)</f>
        <v>фикс.цена</v>
      </c>
      <c r="Y241" s="58">
        <f>IF(X241="фикс.цена",VLOOKUP(T241,'Печать Заказа'!B:F,4,FALSE),"")</f>
        <v>7990</v>
      </c>
      <c r="AA241" s="1" t="str">
        <f>IFERROR(VLOOKUP(T241,'Печать Заказа'!B:N,13,FALSE),"")</f>
        <v/>
      </c>
      <c r="AC241" s="559"/>
    </row>
    <row r="242" spans="1:29" s="55" customFormat="1" ht="38.25" customHeight="1" thickTop="1" thickBot="1" x14ac:dyDescent="0.3">
      <c r="A242" s="54"/>
      <c r="B242" s="90" t="s">
        <v>203</v>
      </c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90"/>
      <c r="O242" s="90"/>
      <c r="P242" s="90"/>
      <c r="Q242" s="90"/>
      <c r="R242" s="90"/>
      <c r="S242" s="23"/>
      <c r="T242" s="24"/>
      <c r="U242" s="24"/>
      <c r="V242" s="231"/>
      <c r="W242" s="31"/>
      <c r="X242" s="24"/>
      <c r="Y242" s="24"/>
      <c r="AA242" s="1"/>
      <c r="AB242" s="1"/>
      <c r="AC242" s="559"/>
    </row>
    <row r="243" spans="1:29" s="55" customFormat="1" ht="38.25" customHeight="1" thickBot="1" x14ac:dyDescent="0.3">
      <c r="A243" s="54"/>
      <c r="B243" s="68" t="s">
        <v>659</v>
      </c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69"/>
      <c r="O243" s="69"/>
      <c r="P243" s="69"/>
      <c r="Q243" s="69"/>
      <c r="R243" s="69"/>
      <c r="S243" s="23"/>
      <c r="T243" s="24"/>
      <c r="U243" s="24"/>
      <c r="V243" s="231"/>
      <c r="W243" s="31"/>
      <c r="X243" s="24"/>
      <c r="Y243" s="24"/>
      <c r="AA243" s="1"/>
      <c r="AB243" s="1"/>
      <c r="AC243" s="559"/>
    </row>
    <row r="244" spans="1:29" ht="46.5" customHeight="1" thickTop="1" x14ac:dyDescent="0.25">
      <c r="B244" s="48"/>
      <c r="C244" s="81" t="s">
        <v>173</v>
      </c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67"/>
      <c r="O244" s="67"/>
      <c r="P244" s="67"/>
      <c r="Q244" s="67"/>
      <c r="R244" s="67"/>
      <c r="S244" s="15"/>
      <c r="T244" s="18"/>
      <c r="U244" s="18"/>
      <c r="V244" s="232"/>
      <c r="W244" s="18"/>
      <c r="X244" s="18"/>
      <c r="Y244" s="18"/>
      <c r="Z244" s="21"/>
      <c r="AC244" s="559"/>
    </row>
    <row r="245" spans="1:29" ht="39" customHeight="1" x14ac:dyDescent="0.25">
      <c r="B245" s="70"/>
      <c r="C245" s="77" t="s">
        <v>39</v>
      </c>
      <c r="D245" s="77"/>
      <c r="E245" s="491" t="s">
        <v>1000</v>
      </c>
      <c r="F245" s="77" t="s">
        <v>126</v>
      </c>
      <c r="G245" s="57" t="s">
        <v>131</v>
      </c>
      <c r="H245" s="668" t="s">
        <v>133</v>
      </c>
      <c r="I245" s="668"/>
      <c r="J245" s="57" t="s">
        <v>132</v>
      </c>
      <c r="K245" s="158" t="s">
        <v>201</v>
      </c>
      <c r="L245" s="158" t="s">
        <v>1114</v>
      </c>
      <c r="M245" s="57" t="s">
        <v>139</v>
      </c>
      <c r="N245" s="669" t="s">
        <v>148</v>
      </c>
      <c r="O245" s="670"/>
      <c r="P245" s="670"/>
      <c r="Q245" s="670"/>
      <c r="R245" s="671"/>
      <c r="S245" s="16"/>
      <c r="T245" s="17"/>
      <c r="U245" s="17"/>
      <c r="V245" s="233"/>
      <c r="W245" s="17"/>
      <c r="X245" s="17"/>
      <c r="Y245" s="17"/>
      <c r="Z245" s="32"/>
      <c r="AC245" s="559"/>
    </row>
    <row r="246" spans="1:29" ht="22.5" customHeight="1" x14ac:dyDescent="0.25">
      <c r="B246" s="10"/>
      <c r="C246" s="140" t="str">
        <f>S246</f>
        <v>THERMEX IBL 10 O</v>
      </c>
      <c r="D246" s="140"/>
      <c r="E246" s="140" t="s">
        <v>272</v>
      </c>
      <c r="F246" s="51">
        <f>U246</f>
        <v>151033</v>
      </c>
      <c r="G246" s="60">
        <v>10</v>
      </c>
      <c r="H246" s="666" t="s">
        <v>171</v>
      </c>
      <c r="I246" s="666"/>
      <c r="J246" s="60" t="s">
        <v>1</v>
      </c>
      <c r="K246" s="553">
        <v>5.6</v>
      </c>
      <c r="L246" s="553">
        <v>0.04</v>
      </c>
      <c r="M246" s="53" t="s">
        <v>153</v>
      </c>
      <c r="N246" s="83">
        <v>0</v>
      </c>
      <c r="O246" s="83">
        <f>N246*Q246</f>
        <v>0</v>
      </c>
      <c r="P246" s="83"/>
      <c r="Q246" s="84">
        <f>R246*(1-$J$3)</f>
        <v>8390</v>
      </c>
      <c r="R246" s="334">
        <f>X246</f>
        <v>8390</v>
      </c>
      <c r="S246" s="58" t="s">
        <v>10</v>
      </c>
      <c r="T246" s="58" t="s">
        <v>21</v>
      </c>
      <c r="U246" s="58">
        <v>151033</v>
      </c>
      <c r="V246" s="230">
        <v>4670007712006</v>
      </c>
      <c r="W246" s="19"/>
      <c r="X246" s="58">
        <f>VLOOKUP(T246,'Печать Заказа'!B:F,5,FALSE)</f>
        <v>8390</v>
      </c>
      <c r="Y246" s="58" t="str">
        <f>IF(X246="фикс.цена",VLOOKUP(T246,'Печать Заказа'!B:F,4,FALSE),"")</f>
        <v/>
      </c>
      <c r="AA246" s="1" t="str">
        <f>IFERROR(VLOOKUP(T246,'Печать Заказа'!B:N,13,FALSE),"")</f>
        <v/>
      </c>
      <c r="AC246" s="559"/>
    </row>
    <row r="247" spans="1:29" ht="22.5" customHeight="1" x14ac:dyDescent="0.25">
      <c r="B247" s="10"/>
      <c r="C247" s="140" t="str">
        <f>S247</f>
        <v>THERMEX IBL 15 O</v>
      </c>
      <c r="D247" s="140"/>
      <c r="E247" s="140" t="s">
        <v>272</v>
      </c>
      <c r="F247" s="51">
        <f>U247</f>
        <v>151034</v>
      </c>
      <c r="G247" s="60">
        <v>15</v>
      </c>
      <c r="H247" s="666" t="s">
        <v>171</v>
      </c>
      <c r="I247" s="666"/>
      <c r="J247" s="60" t="s">
        <v>1</v>
      </c>
      <c r="K247" s="553">
        <v>6.4</v>
      </c>
      <c r="L247" s="553">
        <v>0.05</v>
      </c>
      <c r="M247" s="53" t="s">
        <v>154</v>
      </c>
      <c r="N247" s="83">
        <v>0</v>
      </c>
      <c r="O247" s="83">
        <f>N247*Q247</f>
        <v>0</v>
      </c>
      <c r="P247" s="83"/>
      <c r="Q247" s="84">
        <f>R247*(1-$J$3)</f>
        <v>9590</v>
      </c>
      <c r="R247" s="334">
        <f>X247</f>
        <v>9590</v>
      </c>
      <c r="S247" s="58" t="s">
        <v>11</v>
      </c>
      <c r="T247" s="58" t="s">
        <v>22</v>
      </c>
      <c r="U247" s="58">
        <v>151034</v>
      </c>
      <c r="V247" s="230">
        <v>4670007712013</v>
      </c>
      <c r="W247" s="19"/>
      <c r="X247" s="58">
        <f>VLOOKUP(T247,'Печать Заказа'!B:F,5,FALSE)</f>
        <v>9590</v>
      </c>
      <c r="Y247" s="58" t="str">
        <f>IF(X247="фикс.цена",VLOOKUP(T247,'Печать Заказа'!B:F,4,FALSE),"")</f>
        <v/>
      </c>
      <c r="AA247" s="1" t="str">
        <f>IFERROR(VLOOKUP(T247,'Печать Заказа'!B:N,13,FALSE),"")</f>
        <v/>
      </c>
      <c r="AC247" s="559"/>
    </row>
    <row r="248" spans="1:29" ht="22.5" customHeight="1" x14ac:dyDescent="0.25">
      <c r="B248" s="10"/>
      <c r="C248" s="140" t="str">
        <f>S248</f>
        <v>THERMEX IBL 10 U</v>
      </c>
      <c r="D248" s="140"/>
      <c r="E248" s="140" t="s">
        <v>272</v>
      </c>
      <c r="F248" s="51">
        <f>U248</f>
        <v>151105</v>
      </c>
      <c r="G248" s="171">
        <v>10</v>
      </c>
      <c r="H248" s="666" t="s">
        <v>171</v>
      </c>
      <c r="I248" s="666"/>
      <c r="J248" s="171" t="s">
        <v>0</v>
      </c>
      <c r="K248" s="553">
        <v>5.6</v>
      </c>
      <c r="L248" s="553">
        <v>0.04</v>
      </c>
      <c r="M248" s="53" t="s">
        <v>153</v>
      </c>
      <c r="N248" s="83">
        <v>0</v>
      </c>
      <c r="O248" s="83">
        <f>N248*Q248</f>
        <v>0</v>
      </c>
      <c r="P248" s="83"/>
      <c r="Q248" s="84">
        <f>R248*(1-$J$3)</f>
        <v>8390</v>
      </c>
      <c r="R248" s="334">
        <f>X248</f>
        <v>8390</v>
      </c>
      <c r="S248" s="170" t="s">
        <v>342</v>
      </c>
      <c r="T248" s="170" t="s">
        <v>343</v>
      </c>
      <c r="U248" s="170">
        <v>151105</v>
      </c>
      <c r="V248" s="230">
        <v>4670007718084</v>
      </c>
      <c r="W248" s="19"/>
      <c r="X248" s="170">
        <f>VLOOKUP(T248,'Печать Заказа'!B:F,5,FALSE)</f>
        <v>8390</v>
      </c>
      <c r="Y248" s="170" t="str">
        <f>IF(X248="фикс.цена",VLOOKUP(T248,'Печать Заказа'!B:F,4,FALSE),"")</f>
        <v/>
      </c>
      <c r="AA248" s="1" t="str">
        <f>IFERROR(VLOOKUP(T248,'Печать Заказа'!B:N,13,FALSE),"")</f>
        <v/>
      </c>
      <c r="AC248" s="559"/>
    </row>
    <row r="249" spans="1:29" ht="22.5" customHeight="1" thickBot="1" x14ac:dyDescent="0.3">
      <c r="B249" s="10"/>
      <c r="C249" s="140" t="str">
        <f>S249</f>
        <v>THERMEX IBL 15 U</v>
      </c>
      <c r="D249" s="140"/>
      <c r="E249" s="140" t="s">
        <v>272</v>
      </c>
      <c r="F249" s="51">
        <f>U249</f>
        <v>151106</v>
      </c>
      <c r="G249" s="171">
        <v>15</v>
      </c>
      <c r="H249" s="666" t="s">
        <v>171</v>
      </c>
      <c r="I249" s="666"/>
      <c r="J249" s="171" t="s">
        <v>0</v>
      </c>
      <c r="K249" s="553">
        <v>6.4</v>
      </c>
      <c r="L249" s="553">
        <v>0.05</v>
      </c>
      <c r="M249" s="53" t="s">
        <v>154</v>
      </c>
      <c r="N249" s="83">
        <v>0</v>
      </c>
      <c r="O249" s="83">
        <f>N249*Q249</f>
        <v>0</v>
      </c>
      <c r="P249" s="83"/>
      <c r="Q249" s="84">
        <f>R249*(1-$J$3)</f>
        <v>9590</v>
      </c>
      <c r="R249" s="334">
        <f>X249</f>
        <v>9590</v>
      </c>
      <c r="S249" s="170" t="s">
        <v>344</v>
      </c>
      <c r="T249" s="170" t="s">
        <v>345</v>
      </c>
      <c r="U249" s="170">
        <v>151106</v>
      </c>
      <c r="V249" s="230">
        <v>4670007718091</v>
      </c>
      <c r="W249" s="19"/>
      <c r="X249" s="170">
        <f>VLOOKUP(T249,'Печать Заказа'!B:F,5,FALSE)</f>
        <v>9590</v>
      </c>
      <c r="Y249" s="170" t="str">
        <f>IF(X249="фикс.цена",VLOOKUP(T249,'Печать Заказа'!B:F,4,FALSE),"")</f>
        <v/>
      </c>
      <c r="AA249" s="1" t="str">
        <f>IFERROR(VLOOKUP(T249,'Печать Заказа'!B:N,13,FALSE),"")</f>
        <v/>
      </c>
      <c r="AC249" s="559"/>
    </row>
    <row r="250" spans="1:29" ht="57" customHeight="1" thickTop="1" x14ac:dyDescent="0.25">
      <c r="B250" s="48"/>
      <c r="C250" s="81" t="s">
        <v>1024</v>
      </c>
      <c r="D250" s="78"/>
      <c r="E250" s="78"/>
      <c r="F250" s="78"/>
      <c r="G250" s="78"/>
      <c r="H250" s="78"/>
      <c r="I250" s="78"/>
      <c r="J250" s="78"/>
      <c r="K250" s="556"/>
      <c r="L250" s="556"/>
      <c r="M250" s="78"/>
      <c r="N250" s="67"/>
      <c r="O250" s="67"/>
      <c r="P250" s="67"/>
      <c r="Q250" s="67"/>
      <c r="R250" s="67"/>
      <c r="S250" s="15"/>
      <c r="T250" s="18"/>
      <c r="U250" s="18"/>
      <c r="V250" s="232"/>
      <c r="W250" s="18"/>
      <c r="X250" s="18"/>
      <c r="Y250" s="18"/>
      <c r="AC250" s="559"/>
    </row>
    <row r="251" spans="1:29" ht="62.25" customHeight="1" x14ac:dyDescent="0.25">
      <c r="B251" s="70"/>
      <c r="C251" s="509" t="s">
        <v>39</v>
      </c>
      <c r="D251" s="509"/>
      <c r="E251" s="507" t="s">
        <v>1000</v>
      </c>
      <c r="F251" s="509" t="s">
        <v>126</v>
      </c>
      <c r="G251" s="502" t="s">
        <v>131</v>
      </c>
      <c r="H251" s="668" t="s">
        <v>133</v>
      </c>
      <c r="I251" s="668"/>
      <c r="J251" s="502" t="s">
        <v>132</v>
      </c>
      <c r="K251" s="158" t="s">
        <v>201</v>
      </c>
      <c r="L251" s="158" t="s">
        <v>1114</v>
      </c>
      <c r="M251" s="502" t="s">
        <v>139</v>
      </c>
      <c r="N251" s="669" t="s">
        <v>1025</v>
      </c>
      <c r="O251" s="670"/>
      <c r="P251" s="670"/>
      <c r="Q251" s="670"/>
      <c r="R251" s="671"/>
      <c r="S251" s="16"/>
      <c r="T251" s="17"/>
      <c r="U251" s="17"/>
      <c r="V251" s="233"/>
      <c r="W251" s="17"/>
      <c r="X251" s="17"/>
      <c r="Y251" s="17"/>
      <c r="Z251" s="32"/>
      <c r="AC251" s="559"/>
    </row>
    <row r="252" spans="1:29" ht="18" x14ac:dyDescent="0.25">
      <c r="B252" s="10"/>
      <c r="C252" s="140" t="str">
        <f>S252</f>
        <v>THERMEX Golf 10 O</v>
      </c>
      <c r="D252" s="140"/>
      <c r="E252" s="140" t="s">
        <v>1005</v>
      </c>
      <c r="F252" s="51">
        <f>U252</f>
        <v>151253</v>
      </c>
      <c r="G252" s="503">
        <v>10</v>
      </c>
      <c r="H252" s="672">
        <v>1.5</v>
      </c>
      <c r="I252" s="672"/>
      <c r="J252" s="503" t="s">
        <v>1</v>
      </c>
      <c r="K252" s="553">
        <v>4.9000000000000004</v>
      </c>
      <c r="L252" s="553">
        <v>0.03</v>
      </c>
      <c r="M252" s="464" t="s">
        <v>990</v>
      </c>
      <c r="N252" s="83">
        <v>0</v>
      </c>
      <c r="O252" s="83">
        <f>N252*Q252</f>
        <v>0</v>
      </c>
      <c r="P252" s="83"/>
      <c r="Q252" s="84">
        <f>R252*(1-$J$3)</f>
        <v>7490</v>
      </c>
      <c r="R252" s="334">
        <f>X252</f>
        <v>7490</v>
      </c>
      <c r="S252" s="500" t="s">
        <v>1026</v>
      </c>
      <c r="T252" s="189" t="s">
        <v>1027</v>
      </c>
      <c r="U252" s="367">
        <v>151253</v>
      </c>
      <c r="V252" s="234">
        <v>4670033318159</v>
      </c>
      <c r="W252" s="19"/>
      <c r="X252" s="500">
        <f>VLOOKUP(T252,'Печать Заказа'!B:F,5,FALSE)</f>
        <v>7490</v>
      </c>
      <c r="Y252" s="626" t="str">
        <f>IF(X252="фикс.цена",VLOOKUP(T254,'Печать Заказа'!B:F,4,FALSE),"")</f>
        <v/>
      </c>
      <c r="AA252" s="1" t="str">
        <f>IFERROR(VLOOKUP(T252,'Печать Заказа'!B:N,13,FALSE),"")</f>
        <v/>
      </c>
      <c r="AC252" s="559"/>
    </row>
    <row r="253" spans="1:29" ht="18" x14ac:dyDescent="0.25">
      <c r="B253" s="10"/>
      <c r="C253" s="140" t="str">
        <f>S253</f>
        <v>THERMEX Golf 10 U</v>
      </c>
      <c r="D253" s="140"/>
      <c r="E253" s="140" t="s">
        <v>1005</v>
      </c>
      <c r="F253" s="51">
        <f>U253</f>
        <v>151254</v>
      </c>
      <c r="G253" s="503">
        <v>10</v>
      </c>
      <c r="H253" s="672">
        <v>1.5</v>
      </c>
      <c r="I253" s="672"/>
      <c r="J253" s="503" t="s">
        <v>0</v>
      </c>
      <c r="K253" s="553">
        <v>4.9000000000000004</v>
      </c>
      <c r="L253" s="553">
        <v>0.03</v>
      </c>
      <c r="M253" s="464" t="s">
        <v>990</v>
      </c>
      <c r="N253" s="83">
        <v>0</v>
      </c>
      <c r="O253" s="83">
        <f>N253*Q253</f>
        <v>0</v>
      </c>
      <c r="P253" s="83"/>
      <c r="Q253" s="84">
        <f t="shared" ref="Q253:Q255" si="65">R253*(1-$J$3)</f>
        <v>7490</v>
      </c>
      <c r="R253" s="334">
        <f>X253</f>
        <v>7490</v>
      </c>
      <c r="S253" s="500" t="s">
        <v>1028</v>
      </c>
      <c r="T253" s="189" t="s">
        <v>1029</v>
      </c>
      <c r="U253" s="367">
        <v>151254</v>
      </c>
      <c r="V253" s="234">
        <v>4670033318166</v>
      </c>
      <c r="W253" s="19"/>
      <c r="X253" s="500">
        <f>VLOOKUP(T253,'Печать Заказа'!B:F,5,FALSE)</f>
        <v>7490</v>
      </c>
      <c r="Y253" s="626" t="str">
        <f>IF(X253="фикс.цена",VLOOKUP(T255,'Печать Заказа'!B:F,4,FALSE),"")</f>
        <v/>
      </c>
      <c r="AA253" s="1" t="str">
        <f>IFERROR(VLOOKUP(T253,'Печать Заказа'!B:N,13,FALSE),"")</f>
        <v/>
      </c>
      <c r="AC253" s="559"/>
    </row>
    <row r="254" spans="1:29" ht="18" x14ac:dyDescent="0.25">
      <c r="B254" s="10"/>
      <c r="C254" s="140" t="str">
        <f>S254</f>
        <v>THERMEX Golf 15 O</v>
      </c>
      <c r="D254" s="140"/>
      <c r="E254" s="140" t="s">
        <v>1005</v>
      </c>
      <c r="F254" s="51">
        <f>U254</f>
        <v>151255</v>
      </c>
      <c r="G254" s="503">
        <v>15</v>
      </c>
      <c r="H254" s="672">
        <v>1.5</v>
      </c>
      <c r="I254" s="672"/>
      <c r="J254" s="503" t="s">
        <v>1</v>
      </c>
      <c r="K254" s="553">
        <v>5.7</v>
      </c>
      <c r="L254" s="553">
        <v>0.04</v>
      </c>
      <c r="M254" s="464" t="s">
        <v>1034</v>
      </c>
      <c r="N254" s="83">
        <v>0</v>
      </c>
      <c r="O254" s="83">
        <f>N254*Q254</f>
        <v>0</v>
      </c>
      <c r="P254" s="83"/>
      <c r="Q254" s="84">
        <f t="shared" si="65"/>
        <v>8490</v>
      </c>
      <c r="R254" s="334">
        <f>X254</f>
        <v>8490</v>
      </c>
      <c r="S254" s="500" t="s">
        <v>1030</v>
      </c>
      <c r="T254" s="189" t="s">
        <v>1031</v>
      </c>
      <c r="U254" s="367">
        <v>151255</v>
      </c>
      <c r="V254" s="234">
        <v>4670033318173</v>
      </c>
      <c r="W254" s="19"/>
      <c r="X254" s="500">
        <f>VLOOKUP(T254,'Печать Заказа'!B:F,5,FALSE)</f>
        <v>8490</v>
      </c>
      <c r="Y254" s="626" t="str">
        <f>IF(X254="фикс.цена",VLOOKUP(T256,'Печать Заказа'!B:F,4,FALSE),"")</f>
        <v/>
      </c>
      <c r="AA254" s="1" t="str">
        <f>IFERROR(VLOOKUP(T254,'Печать Заказа'!B:N,13,FALSE),"")</f>
        <v/>
      </c>
      <c r="AC254" s="559"/>
    </row>
    <row r="255" spans="1:29" ht="18.75" thickBot="1" x14ac:dyDescent="0.3">
      <c r="A255" s="105"/>
      <c r="B255" s="202"/>
      <c r="C255" s="141" t="str">
        <f>S255</f>
        <v>THERMEX Golf 15 U</v>
      </c>
      <c r="D255" s="141"/>
      <c r="E255" s="141" t="s">
        <v>1005</v>
      </c>
      <c r="F255" s="64">
        <f>U255</f>
        <v>151256</v>
      </c>
      <c r="G255" s="501">
        <v>15</v>
      </c>
      <c r="H255" s="673">
        <v>1.5</v>
      </c>
      <c r="I255" s="673"/>
      <c r="J255" s="501" t="s">
        <v>0</v>
      </c>
      <c r="K255" s="361">
        <v>5.7</v>
      </c>
      <c r="L255" s="361">
        <v>0.04</v>
      </c>
      <c r="M255" s="508" t="s">
        <v>1034</v>
      </c>
      <c r="N255" s="85">
        <v>0</v>
      </c>
      <c r="O255" s="85">
        <f>N255*Q255</f>
        <v>0</v>
      </c>
      <c r="P255" s="85"/>
      <c r="Q255" s="84">
        <f t="shared" si="65"/>
        <v>8490</v>
      </c>
      <c r="R255" s="335">
        <f>X255</f>
        <v>8490</v>
      </c>
      <c r="S255" s="500" t="s">
        <v>1032</v>
      </c>
      <c r="T255" s="189" t="s">
        <v>1033</v>
      </c>
      <c r="U255" s="367">
        <v>151256</v>
      </c>
      <c r="V255" s="234">
        <v>4670033318180</v>
      </c>
      <c r="W255" s="19"/>
      <c r="X255" s="500">
        <f>VLOOKUP(T255,'Печать Заказа'!B:F,5,FALSE)</f>
        <v>8490</v>
      </c>
      <c r="Y255" s="626" t="str">
        <f>IF(X255="фикс.цена",VLOOKUP(T257,'Печать Заказа'!B:F,4,FALSE),"")</f>
        <v/>
      </c>
      <c r="AA255" s="1" t="str">
        <f>IFERROR(VLOOKUP(T255,'Печать Заказа'!B:N,13,FALSE),"")</f>
        <v/>
      </c>
      <c r="AC255" s="559"/>
    </row>
    <row r="256" spans="1:29" ht="57" customHeight="1" thickTop="1" x14ac:dyDescent="0.25">
      <c r="B256" s="48"/>
      <c r="C256" s="81" t="s">
        <v>206</v>
      </c>
      <c r="D256" s="78"/>
      <c r="E256" s="78"/>
      <c r="F256" s="78"/>
      <c r="G256" s="78"/>
      <c r="H256" s="78"/>
      <c r="I256" s="78"/>
      <c r="J256" s="78"/>
      <c r="K256" s="556"/>
      <c r="L256" s="556"/>
      <c r="M256" s="78"/>
      <c r="N256" s="67"/>
      <c r="O256" s="67"/>
      <c r="P256" s="67"/>
      <c r="Q256" s="67"/>
      <c r="R256" s="67"/>
      <c r="S256" s="15"/>
      <c r="T256" s="18"/>
      <c r="U256" s="18"/>
      <c r="V256" s="232"/>
      <c r="W256" s="18"/>
      <c r="X256" s="18"/>
      <c r="Y256" s="626"/>
      <c r="AC256" s="559"/>
    </row>
    <row r="257" spans="1:29" ht="39.75" customHeight="1" x14ac:dyDescent="0.25">
      <c r="B257" s="70"/>
      <c r="C257" s="77" t="s">
        <v>39</v>
      </c>
      <c r="D257" s="77"/>
      <c r="E257" s="491" t="s">
        <v>1000</v>
      </c>
      <c r="F257" s="77" t="s">
        <v>126</v>
      </c>
      <c r="G257" s="57" t="s">
        <v>131</v>
      </c>
      <c r="H257" s="668" t="s">
        <v>133</v>
      </c>
      <c r="I257" s="668"/>
      <c r="J257" s="57" t="s">
        <v>132</v>
      </c>
      <c r="K257" s="158" t="s">
        <v>201</v>
      </c>
      <c r="L257" s="158" t="s">
        <v>1114</v>
      </c>
      <c r="M257" s="57" t="s">
        <v>139</v>
      </c>
      <c r="N257" s="669" t="s">
        <v>276</v>
      </c>
      <c r="O257" s="670"/>
      <c r="P257" s="670"/>
      <c r="Q257" s="670"/>
      <c r="R257" s="671"/>
      <c r="S257" s="16"/>
      <c r="T257" s="17"/>
      <c r="U257" s="17"/>
      <c r="V257" s="233"/>
      <c r="W257" s="17"/>
      <c r="X257" s="17"/>
      <c r="Y257" s="626"/>
      <c r="Z257" s="32"/>
      <c r="AC257" s="559"/>
    </row>
    <row r="258" spans="1:29" ht="18" x14ac:dyDescent="0.25">
      <c r="B258" s="10"/>
      <c r="C258" s="140" t="str">
        <f>S258</f>
        <v>THERMEX IC 10 O</v>
      </c>
      <c r="D258" s="140"/>
      <c r="E258" s="140" t="s">
        <v>272</v>
      </c>
      <c r="F258" s="51">
        <f>U258</f>
        <v>151156</v>
      </c>
      <c r="G258" s="60">
        <v>10</v>
      </c>
      <c r="H258" s="672">
        <v>1.5</v>
      </c>
      <c r="I258" s="672"/>
      <c r="J258" s="60" t="s">
        <v>1</v>
      </c>
      <c r="K258" s="553">
        <v>4.9000000000000004</v>
      </c>
      <c r="L258" s="553">
        <v>0.03</v>
      </c>
      <c r="M258" s="53" t="s">
        <v>155</v>
      </c>
      <c r="N258" s="83">
        <v>0</v>
      </c>
      <c r="O258" s="83">
        <f>N258*Q258</f>
        <v>0</v>
      </c>
      <c r="P258" s="83"/>
      <c r="Q258" s="84">
        <f>R258*(1-$J$3)</f>
        <v>6790</v>
      </c>
      <c r="R258" s="334">
        <f>X258</f>
        <v>6790</v>
      </c>
      <c r="S258" s="58" t="s">
        <v>122</v>
      </c>
      <c r="T258" s="189" t="s">
        <v>490</v>
      </c>
      <c r="U258" s="189">
        <v>151156</v>
      </c>
      <c r="V258" s="234">
        <v>4670007715830</v>
      </c>
      <c r="W258" s="19"/>
      <c r="X258" s="58">
        <f>VLOOKUP(T258,'Печать Заказа'!B:F,5,FALSE)</f>
        <v>6790</v>
      </c>
      <c r="Y258" s="58" t="str">
        <f>IF(X258="фикс.цена",VLOOKUP(T260,'Печать Заказа'!B:F,4,FALSE),"")</f>
        <v/>
      </c>
      <c r="AA258" s="1" t="str">
        <f>IFERROR(VLOOKUP(T258,'Печать Заказа'!B:N,13,FALSE),"")</f>
        <v/>
      </c>
      <c r="AC258" s="559"/>
    </row>
    <row r="259" spans="1:29" ht="18" x14ac:dyDescent="0.25">
      <c r="B259" s="10"/>
      <c r="C259" s="140" t="str">
        <f t="shared" ref="C259:C261" si="66">S259</f>
        <v>THERMEX IC 15 O</v>
      </c>
      <c r="D259" s="140"/>
      <c r="E259" s="140" t="s">
        <v>272</v>
      </c>
      <c r="F259" s="51">
        <f>U259</f>
        <v>151158</v>
      </c>
      <c r="G259" s="60">
        <v>15</v>
      </c>
      <c r="H259" s="672">
        <v>1.5</v>
      </c>
      <c r="I259" s="672"/>
      <c r="J259" s="60" t="s">
        <v>1</v>
      </c>
      <c r="K259" s="553" t="s">
        <v>1115</v>
      </c>
      <c r="L259" s="553">
        <v>0.03</v>
      </c>
      <c r="M259" s="53" t="s">
        <v>156</v>
      </c>
      <c r="N259" s="83">
        <v>0</v>
      </c>
      <c r="O259" s="83">
        <f>N259*Q259</f>
        <v>0</v>
      </c>
      <c r="P259" s="83"/>
      <c r="Q259" s="84">
        <f>R259*(1-$J$3)</f>
        <v>7790</v>
      </c>
      <c r="R259" s="334">
        <f>X259</f>
        <v>7790</v>
      </c>
      <c r="S259" s="58" t="s">
        <v>124</v>
      </c>
      <c r="T259" s="189" t="s">
        <v>491</v>
      </c>
      <c r="U259" s="189">
        <v>151158</v>
      </c>
      <c r="V259" s="234">
        <v>4670007715854</v>
      </c>
      <c r="W259" s="19"/>
      <c r="X259" s="365">
        <f>VLOOKUP(T259,'Печать Заказа'!B:F,5,FALSE)</f>
        <v>7790</v>
      </c>
      <c r="Y259" s="58" t="str">
        <f>IF(X259="фикс.цена",VLOOKUP(T261,'Печать Заказа'!B:F,4,FALSE),"")</f>
        <v/>
      </c>
      <c r="AA259" s="1" t="str">
        <f>IFERROR(VLOOKUP(T259,'Печать Заказа'!B:N,13,FALSE),"")</f>
        <v/>
      </c>
      <c r="AC259" s="559"/>
    </row>
    <row r="260" spans="1:29" ht="18" x14ac:dyDescent="0.25">
      <c r="B260" s="10"/>
      <c r="C260" s="140" t="str">
        <f t="shared" si="66"/>
        <v>THERMEX IC 10 U</v>
      </c>
      <c r="D260" s="140"/>
      <c r="E260" s="140" t="s">
        <v>272</v>
      </c>
      <c r="F260" s="51">
        <f>U260</f>
        <v>151157</v>
      </c>
      <c r="G260" s="60">
        <v>10</v>
      </c>
      <c r="H260" s="672">
        <v>1.5</v>
      </c>
      <c r="I260" s="672"/>
      <c r="J260" s="60" t="s">
        <v>0</v>
      </c>
      <c r="K260" s="553">
        <v>4.9000000000000004</v>
      </c>
      <c r="L260" s="553">
        <v>0.03</v>
      </c>
      <c r="M260" s="53" t="s">
        <v>155</v>
      </c>
      <c r="N260" s="83">
        <v>0</v>
      </c>
      <c r="O260" s="83">
        <f>N260*Q260</f>
        <v>0</v>
      </c>
      <c r="P260" s="83"/>
      <c r="Q260" s="84">
        <f>R260*(1-$J$3)</f>
        <v>6790</v>
      </c>
      <c r="R260" s="334">
        <f>X260</f>
        <v>6790</v>
      </c>
      <c r="S260" s="58" t="s">
        <v>123</v>
      </c>
      <c r="T260" s="189" t="s">
        <v>492</v>
      </c>
      <c r="U260" s="189">
        <v>151157</v>
      </c>
      <c r="V260" s="234">
        <v>4670007715847</v>
      </c>
      <c r="W260" s="19"/>
      <c r="X260" s="365">
        <f>VLOOKUP(T260,'Печать Заказа'!B:F,5,FALSE)</f>
        <v>6790</v>
      </c>
      <c r="Y260" s="58" t="str">
        <f>IF(X260="фикс.цена",VLOOKUP(T258,'Печать Заказа'!B:F,4,FALSE),"")</f>
        <v/>
      </c>
      <c r="AA260" s="1" t="str">
        <f>IFERROR(VLOOKUP(T260,'Печать Заказа'!B:N,13,FALSE),"")</f>
        <v/>
      </c>
      <c r="AC260" s="559"/>
    </row>
    <row r="261" spans="1:29" ht="18.75" thickBot="1" x14ac:dyDescent="0.3">
      <c r="A261" s="105"/>
      <c r="B261" s="202"/>
      <c r="C261" s="141" t="str">
        <f t="shared" si="66"/>
        <v>THERMEX IC 15 U</v>
      </c>
      <c r="D261" s="141"/>
      <c r="E261" s="141" t="s">
        <v>272</v>
      </c>
      <c r="F261" s="64">
        <f>U261</f>
        <v>151159</v>
      </c>
      <c r="G261" s="386">
        <v>15</v>
      </c>
      <c r="H261" s="673">
        <v>1.5</v>
      </c>
      <c r="I261" s="673"/>
      <c r="J261" s="386" t="s">
        <v>0</v>
      </c>
      <c r="K261" s="361">
        <v>5.7</v>
      </c>
      <c r="L261" s="361">
        <v>0.03</v>
      </c>
      <c r="M261" s="62" t="s">
        <v>156</v>
      </c>
      <c r="N261" s="85">
        <v>0</v>
      </c>
      <c r="O261" s="85">
        <f>N261*Q261</f>
        <v>0</v>
      </c>
      <c r="P261" s="85"/>
      <c r="Q261" s="86">
        <f>R261*(1-$J$3)</f>
        <v>7790</v>
      </c>
      <c r="R261" s="335">
        <f>X261</f>
        <v>7790</v>
      </c>
      <c r="S261" s="58" t="s">
        <v>125</v>
      </c>
      <c r="T261" s="189" t="s">
        <v>493</v>
      </c>
      <c r="U261" s="189">
        <v>151159</v>
      </c>
      <c r="V261" s="234">
        <v>4670007715861</v>
      </c>
      <c r="W261" s="19"/>
      <c r="X261" s="365">
        <f>VLOOKUP(T261,'Печать Заказа'!B:F,5,FALSE)</f>
        <v>7790</v>
      </c>
      <c r="Y261" s="58" t="str">
        <f>IF(X261="фикс.цена",VLOOKUP(T259,'Печать Заказа'!B:F,4,FALSE),"")</f>
        <v/>
      </c>
      <c r="AA261" s="1" t="str">
        <f>IFERROR(VLOOKUP(T261,'Печать Заказа'!B:N,13,FALSE),"")</f>
        <v/>
      </c>
      <c r="AC261" s="559"/>
    </row>
    <row r="262" spans="1:29" s="21" customFormat="1" ht="58.5" customHeight="1" thickTop="1" x14ac:dyDescent="0.25">
      <c r="A262" s="3"/>
      <c r="B262" s="48"/>
      <c r="C262" s="81" t="s">
        <v>765</v>
      </c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67"/>
      <c r="O262" s="67"/>
      <c r="P262" s="67"/>
      <c r="Q262" s="67"/>
      <c r="R262" s="67"/>
      <c r="S262" s="15"/>
      <c r="T262" s="18"/>
      <c r="U262" s="18"/>
      <c r="V262" s="232"/>
      <c r="W262" s="18"/>
      <c r="X262" s="18"/>
      <c r="Y262" s="18"/>
      <c r="AA262" s="1"/>
      <c r="AB262" s="1"/>
      <c r="AC262" s="559"/>
    </row>
    <row r="263" spans="1:29" ht="45" customHeight="1" x14ac:dyDescent="0.25">
      <c r="B263" s="70"/>
      <c r="C263" s="77" t="s">
        <v>39</v>
      </c>
      <c r="D263" s="77"/>
      <c r="E263" s="491" t="s">
        <v>1000</v>
      </c>
      <c r="F263" s="77" t="s">
        <v>126</v>
      </c>
      <c r="G263" s="399" t="s">
        <v>131</v>
      </c>
      <c r="H263" s="668" t="s">
        <v>133</v>
      </c>
      <c r="I263" s="668"/>
      <c r="J263" s="399" t="s">
        <v>132</v>
      </c>
      <c r="K263" s="158" t="s">
        <v>201</v>
      </c>
      <c r="L263" s="158" t="s">
        <v>1114</v>
      </c>
      <c r="M263" s="399" t="s">
        <v>139</v>
      </c>
      <c r="N263" s="667" t="s">
        <v>781</v>
      </c>
      <c r="O263" s="667"/>
      <c r="P263" s="667"/>
      <c r="Q263" s="667"/>
      <c r="R263" s="667"/>
      <c r="S263" s="16"/>
      <c r="T263" s="17"/>
      <c r="U263" s="17"/>
      <c r="V263" s="233"/>
      <c r="W263" s="17"/>
      <c r="X263" s="17"/>
      <c r="Y263" s="17"/>
      <c r="Z263" s="32"/>
      <c r="AC263" s="559"/>
    </row>
    <row r="264" spans="1:29" ht="22.5" customHeight="1" x14ac:dyDescent="0.25">
      <c r="B264" s="10"/>
      <c r="C264" s="144" t="str">
        <f t="shared" ref="C264:C269" si="67">S264</f>
        <v>THERMEX Mera 7 O</v>
      </c>
      <c r="D264" s="140"/>
      <c r="E264" s="146" t="s">
        <v>272</v>
      </c>
      <c r="F264" s="51">
        <f t="shared" ref="F264:F269" si="68">U264</f>
        <v>151241</v>
      </c>
      <c r="G264" s="398">
        <v>7</v>
      </c>
      <c r="H264" s="672">
        <v>1.5</v>
      </c>
      <c r="I264" s="672"/>
      <c r="J264" s="398" t="s">
        <v>1</v>
      </c>
      <c r="K264" s="553">
        <v>3.9</v>
      </c>
      <c r="L264" s="553">
        <v>0.03</v>
      </c>
      <c r="M264" s="401" t="s">
        <v>778</v>
      </c>
      <c r="N264" s="83">
        <v>0</v>
      </c>
      <c r="O264" s="83">
        <f t="shared" ref="O264:O269" si="69">N264*Q264</f>
        <v>0</v>
      </c>
      <c r="P264" s="83"/>
      <c r="Q264" s="84">
        <f t="shared" ref="Q264:Q269" si="70">R264*(1-$J$3)</f>
        <v>6990</v>
      </c>
      <c r="R264" s="334">
        <f t="shared" ref="R264:R269" si="71">X264</f>
        <v>6990</v>
      </c>
      <c r="S264" s="400" t="s">
        <v>766</v>
      </c>
      <c r="T264" s="400" t="s">
        <v>772</v>
      </c>
      <c r="U264" s="75">
        <v>151241</v>
      </c>
      <c r="V264" s="230">
        <v>4670033316933</v>
      </c>
      <c r="W264" s="19"/>
      <c r="X264" s="400">
        <f>VLOOKUP(T264,'Печать Заказа'!B:F,5,FALSE)</f>
        <v>6990</v>
      </c>
      <c r="Y264" s="400" t="str">
        <f>IF(X264="фикс.цена",VLOOKUP(T269,'Печать Заказа'!B:F,4,FALSE),"")</f>
        <v/>
      </c>
      <c r="AA264" s="1" t="str">
        <f>IFERROR(VLOOKUP(T264,'Печать Заказа'!B:N,13,FALSE),"")</f>
        <v/>
      </c>
      <c r="AC264" s="559"/>
    </row>
    <row r="265" spans="1:29" ht="22.5" customHeight="1" x14ac:dyDescent="0.25">
      <c r="B265" s="10"/>
      <c r="C265" s="144" t="str">
        <f t="shared" si="67"/>
        <v>THERMEX Mera 10 O</v>
      </c>
      <c r="D265" s="140"/>
      <c r="E265" s="146" t="s">
        <v>272</v>
      </c>
      <c r="F265" s="51">
        <f t="shared" si="68"/>
        <v>151243</v>
      </c>
      <c r="G265" s="398">
        <v>10</v>
      </c>
      <c r="H265" s="672">
        <v>1.5</v>
      </c>
      <c r="I265" s="672"/>
      <c r="J265" s="398" t="s">
        <v>1</v>
      </c>
      <c r="K265" s="553">
        <v>4.5999999999999996</v>
      </c>
      <c r="L265" s="553">
        <v>0.03</v>
      </c>
      <c r="M265" s="401" t="s">
        <v>779</v>
      </c>
      <c r="N265" s="83">
        <v>0</v>
      </c>
      <c r="O265" s="83">
        <f t="shared" si="69"/>
        <v>0</v>
      </c>
      <c r="P265" s="83"/>
      <c r="Q265" s="84">
        <f t="shared" si="70"/>
        <v>7190</v>
      </c>
      <c r="R265" s="334">
        <f t="shared" si="71"/>
        <v>7190</v>
      </c>
      <c r="S265" s="400" t="s">
        <v>767</v>
      </c>
      <c r="T265" s="400" t="s">
        <v>773</v>
      </c>
      <c r="U265" s="75">
        <v>151243</v>
      </c>
      <c r="V265" s="230">
        <v>4670033316919</v>
      </c>
      <c r="W265" s="19"/>
      <c r="X265" s="400">
        <f>VLOOKUP(T265,'Печать Заказа'!B:F,5,FALSE)</f>
        <v>7190</v>
      </c>
      <c r="Y265" s="400" t="str">
        <f>IF(X265="фикс.цена",VLOOKUP(#REF!,'Печать Заказа'!B:F,4,FALSE),"")</f>
        <v/>
      </c>
      <c r="AA265" s="1" t="str">
        <f>IFERROR(VLOOKUP(T265,'Печать Заказа'!B:N,13,FALSE),"")</f>
        <v/>
      </c>
      <c r="AC265" s="559"/>
    </row>
    <row r="266" spans="1:29" ht="22.5" customHeight="1" x14ac:dyDescent="0.25">
      <c r="B266" s="10"/>
      <c r="C266" s="144" t="str">
        <f t="shared" si="67"/>
        <v>THERMEX Mera 15 O</v>
      </c>
      <c r="D266" s="140"/>
      <c r="E266" s="146" t="s">
        <v>272</v>
      </c>
      <c r="F266" s="51">
        <f t="shared" si="68"/>
        <v>151245</v>
      </c>
      <c r="G266" s="398">
        <v>15</v>
      </c>
      <c r="H266" s="672">
        <v>1.5</v>
      </c>
      <c r="I266" s="672"/>
      <c r="J266" s="398" t="s">
        <v>1</v>
      </c>
      <c r="K266" s="553">
        <v>5.6</v>
      </c>
      <c r="L266" s="553">
        <v>0.05</v>
      </c>
      <c r="M266" s="401" t="s">
        <v>780</v>
      </c>
      <c r="N266" s="83">
        <v>0</v>
      </c>
      <c r="O266" s="83">
        <f t="shared" si="69"/>
        <v>0</v>
      </c>
      <c r="P266" s="83"/>
      <c r="Q266" s="84">
        <f t="shared" si="70"/>
        <v>8190</v>
      </c>
      <c r="R266" s="334">
        <f t="shared" si="71"/>
        <v>8190</v>
      </c>
      <c r="S266" s="400" t="s">
        <v>768</v>
      </c>
      <c r="T266" s="400" t="s">
        <v>774</v>
      </c>
      <c r="U266" s="75">
        <v>151245</v>
      </c>
      <c r="V266" s="230">
        <v>4670033316889</v>
      </c>
      <c r="W266" s="19"/>
      <c r="X266" s="400">
        <f>VLOOKUP(T266,'Печать Заказа'!B:F,5,FALSE)</f>
        <v>8190</v>
      </c>
      <c r="Y266" s="400" t="str">
        <f>IF(X266="фикс.цена",VLOOKUP(#REF!,'Печать Заказа'!B:F,4,FALSE),"")</f>
        <v/>
      </c>
      <c r="AA266" s="1" t="str">
        <f>IFERROR(VLOOKUP(T266,'Печать Заказа'!B:N,13,FALSE),"")</f>
        <v/>
      </c>
      <c r="AC266" s="559"/>
    </row>
    <row r="267" spans="1:29" ht="22.5" customHeight="1" x14ac:dyDescent="0.25">
      <c r="B267" s="10"/>
      <c r="C267" s="144" t="str">
        <f t="shared" si="67"/>
        <v>THERMEX Mera 7 U</v>
      </c>
      <c r="D267" s="140"/>
      <c r="E267" s="146" t="s">
        <v>272</v>
      </c>
      <c r="F267" s="51">
        <f t="shared" si="68"/>
        <v>151242</v>
      </c>
      <c r="G267" s="398">
        <v>7</v>
      </c>
      <c r="H267" s="672">
        <v>1.5</v>
      </c>
      <c r="I267" s="672"/>
      <c r="J267" s="398" t="s">
        <v>0</v>
      </c>
      <c r="K267" s="553">
        <v>3.9</v>
      </c>
      <c r="L267" s="553">
        <v>0.03</v>
      </c>
      <c r="M267" s="401" t="s">
        <v>778</v>
      </c>
      <c r="N267" s="83">
        <v>0</v>
      </c>
      <c r="O267" s="83">
        <f t="shared" si="69"/>
        <v>0</v>
      </c>
      <c r="P267" s="83"/>
      <c r="Q267" s="84">
        <f t="shared" si="70"/>
        <v>6990</v>
      </c>
      <c r="R267" s="334">
        <f t="shared" si="71"/>
        <v>6990</v>
      </c>
      <c r="S267" s="400" t="s">
        <v>769</v>
      </c>
      <c r="T267" s="400" t="s">
        <v>775</v>
      </c>
      <c r="U267" s="75">
        <v>151242</v>
      </c>
      <c r="V267" s="230">
        <v>4670033316926</v>
      </c>
      <c r="W267" s="19"/>
      <c r="X267" s="400">
        <f>VLOOKUP(T267,'Печать Заказа'!B:F,5,FALSE)</f>
        <v>6990</v>
      </c>
      <c r="Y267" s="400" t="str">
        <f>IF(X267="фикс.цена",VLOOKUP(T256,'Печать Заказа'!B:F,4,FALSE),"")</f>
        <v/>
      </c>
      <c r="AA267" s="1" t="str">
        <f>IFERROR(VLOOKUP(T267,'Печать Заказа'!B:N,13,FALSE),"")</f>
        <v/>
      </c>
      <c r="AC267" s="559"/>
    </row>
    <row r="268" spans="1:29" ht="22.5" customHeight="1" x14ac:dyDescent="0.25">
      <c r="B268" s="10"/>
      <c r="C268" s="144" t="str">
        <f t="shared" si="67"/>
        <v>THERMEX Mera 10 U</v>
      </c>
      <c r="D268" s="140"/>
      <c r="E268" s="146" t="s">
        <v>272</v>
      </c>
      <c r="F268" s="51">
        <f t="shared" si="68"/>
        <v>151244</v>
      </c>
      <c r="G268" s="398">
        <v>10</v>
      </c>
      <c r="H268" s="672">
        <v>1.5</v>
      </c>
      <c r="I268" s="672"/>
      <c r="J268" s="398" t="s">
        <v>0</v>
      </c>
      <c r="K268" s="553">
        <v>4.5999999999999996</v>
      </c>
      <c r="L268" s="553">
        <v>0.03</v>
      </c>
      <c r="M268" s="401" t="s">
        <v>779</v>
      </c>
      <c r="N268" s="83">
        <v>0</v>
      </c>
      <c r="O268" s="83">
        <f t="shared" si="69"/>
        <v>0</v>
      </c>
      <c r="P268" s="83"/>
      <c r="Q268" s="84">
        <f t="shared" si="70"/>
        <v>7190</v>
      </c>
      <c r="R268" s="334">
        <f t="shared" si="71"/>
        <v>7190</v>
      </c>
      <c r="S268" s="400" t="s">
        <v>770</v>
      </c>
      <c r="T268" s="400" t="s">
        <v>776</v>
      </c>
      <c r="U268" s="75">
        <v>151244</v>
      </c>
      <c r="V268" s="230">
        <v>4670033316902</v>
      </c>
      <c r="W268" s="19"/>
      <c r="X268" s="400">
        <f>VLOOKUP(T268,'Печать Заказа'!B:F,5,FALSE)</f>
        <v>7190</v>
      </c>
      <c r="Y268" s="400" t="str">
        <f>IF(X268="фикс.цена",VLOOKUP(T256,'Печать Заказа'!B:F,4,FALSE),"")</f>
        <v/>
      </c>
      <c r="AA268" s="1" t="str">
        <f>IFERROR(VLOOKUP(T268,'Печать Заказа'!B:N,13,FALSE),"")</f>
        <v/>
      </c>
      <c r="AC268" s="559"/>
    </row>
    <row r="269" spans="1:29" ht="22.5" customHeight="1" thickBot="1" x14ac:dyDescent="0.3">
      <c r="B269" s="10"/>
      <c r="C269" s="144" t="str">
        <f t="shared" si="67"/>
        <v>THERMEX Mera 15 U</v>
      </c>
      <c r="D269" s="157"/>
      <c r="E269" s="146" t="s">
        <v>272</v>
      </c>
      <c r="F269" s="51">
        <f t="shared" si="68"/>
        <v>151246</v>
      </c>
      <c r="G269" s="398">
        <v>15</v>
      </c>
      <c r="H269" s="672">
        <v>1.5</v>
      </c>
      <c r="I269" s="672"/>
      <c r="J269" s="398" t="s">
        <v>0</v>
      </c>
      <c r="K269" s="553">
        <v>5.6</v>
      </c>
      <c r="L269" s="553">
        <v>0.05</v>
      </c>
      <c r="M269" s="401" t="s">
        <v>780</v>
      </c>
      <c r="N269" s="83">
        <v>0</v>
      </c>
      <c r="O269" s="83">
        <f t="shared" si="69"/>
        <v>0</v>
      </c>
      <c r="P269" s="83"/>
      <c r="Q269" s="84">
        <f t="shared" si="70"/>
        <v>8190</v>
      </c>
      <c r="R269" s="334">
        <f t="shared" si="71"/>
        <v>8190</v>
      </c>
      <c r="S269" s="400" t="s">
        <v>771</v>
      </c>
      <c r="T269" s="400" t="s">
        <v>777</v>
      </c>
      <c r="U269" s="75">
        <v>151246</v>
      </c>
      <c r="V269" s="230">
        <v>4670033316896</v>
      </c>
      <c r="W269" s="19"/>
      <c r="X269" s="400">
        <f>VLOOKUP(T269,'Печать Заказа'!B:F,5,FALSE)</f>
        <v>8190</v>
      </c>
      <c r="Y269" s="400" t="str">
        <f>IF(X269="фикс.цена",VLOOKUP(T257,'Печать Заказа'!B:F,4,FALSE),"")</f>
        <v/>
      </c>
      <c r="AA269" s="1" t="str">
        <f>IFERROR(VLOOKUP(T269,'Печать Заказа'!B:N,13,FALSE),"")</f>
        <v/>
      </c>
      <c r="AC269" s="559"/>
    </row>
    <row r="270" spans="1:29" ht="47.25" customHeight="1" thickTop="1" x14ac:dyDescent="0.25">
      <c r="B270" s="48"/>
      <c r="C270" s="81" t="s">
        <v>248</v>
      </c>
      <c r="D270" s="78"/>
      <c r="E270" s="78"/>
      <c r="F270" s="78"/>
      <c r="G270" s="78"/>
      <c r="H270" s="78"/>
      <c r="I270" s="78"/>
      <c r="J270" s="78"/>
      <c r="K270" s="556"/>
      <c r="L270" s="556"/>
      <c r="M270" s="78"/>
      <c r="N270" s="67"/>
      <c r="O270" s="67"/>
      <c r="P270" s="67"/>
      <c r="Q270" s="67"/>
      <c r="R270" s="67"/>
      <c r="S270" s="15"/>
      <c r="T270" s="18"/>
      <c r="U270" s="18"/>
      <c r="V270" s="232"/>
      <c r="W270" s="18"/>
      <c r="X270" s="18"/>
      <c r="Y270" s="18"/>
      <c r="Z270" s="21"/>
      <c r="AC270" s="559"/>
    </row>
    <row r="271" spans="1:29" ht="36" customHeight="1" x14ac:dyDescent="0.25">
      <c r="B271" s="70"/>
      <c r="C271" s="77" t="s">
        <v>39</v>
      </c>
      <c r="D271" s="77"/>
      <c r="E271" s="491" t="s">
        <v>1000</v>
      </c>
      <c r="F271" s="77" t="s">
        <v>126</v>
      </c>
      <c r="G271" s="123" t="s">
        <v>131</v>
      </c>
      <c r="H271" s="668" t="s">
        <v>133</v>
      </c>
      <c r="I271" s="668"/>
      <c r="J271" s="123" t="s">
        <v>132</v>
      </c>
      <c r="K271" s="158" t="s">
        <v>201</v>
      </c>
      <c r="L271" s="158" t="s">
        <v>1114</v>
      </c>
      <c r="M271" s="123" t="s">
        <v>139</v>
      </c>
      <c r="N271" s="669" t="s">
        <v>284</v>
      </c>
      <c r="O271" s="670"/>
      <c r="P271" s="670"/>
      <c r="Q271" s="670"/>
      <c r="R271" s="671"/>
      <c r="S271" s="16"/>
      <c r="T271" s="17"/>
      <c r="U271" s="17"/>
      <c r="V271" s="233"/>
      <c r="W271" s="17"/>
      <c r="X271" s="17"/>
      <c r="Y271" s="17"/>
      <c r="Z271" s="32"/>
      <c r="AC271" s="559"/>
    </row>
    <row r="272" spans="1:29" ht="22.5" customHeight="1" x14ac:dyDescent="0.25">
      <c r="B272" s="10"/>
      <c r="C272" s="144" t="str">
        <f>S272</f>
        <v>THERMEX N 10 O</v>
      </c>
      <c r="D272" s="140"/>
      <c r="E272" s="146" t="s">
        <v>272</v>
      </c>
      <c r="F272" s="51">
        <f>U272</f>
        <v>151095</v>
      </c>
      <c r="G272" s="124">
        <v>10</v>
      </c>
      <c r="H272" s="676">
        <v>2</v>
      </c>
      <c r="I272" s="676"/>
      <c r="J272" s="124" t="s">
        <v>1</v>
      </c>
      <c r="K272" s="553">
        <v>5.6</v>
      </c>
      <c r="L272" s="553">
        <v>0.03</v>
      </c>
      <c r="M272" s="53" t="s">
        <v>253</v>
      </c>
      <c r="N272" s="83">
        <v>0</v>
      </c>
      <c r="O272" s="83">
        <f>N272*Q272</f>
        <v>0</v>
      </c>
      <c r="P272" s="83"/>
      <c r="Q272" s="84">
        <f>Y272</f>
        <v>4990</v>
      </c>
      <c r="R272" s="334" t="str">
        <f>X272</f>
        <v>фикс.цена</v>
      </c>
      <c r="S272" s="122" t="s">
        <v>249</v>
      </c>
      <c r="T272" s="122" t="s">
        <v>251</v>
      </c>
      <c r="U272" s="75">
        <v>151095</v>
      </c>
      <c r="V272" s="230">
        <v>4670007717674</v>
      </c>
      <c r="W272" s="19"/>
      <c r="X272" s="122" t="str">
        <f>VLOOKUP(T272,'Печать Заказа'!B:F,5,FALSE)</f>
        <v>фикс.цена</v>
      </c>
      <c r="Y272" s="122">
        <v>4990</v>
      </c>
      <c r="AA272" s="1" t="str">
        <f>IFERROR(VLOOKUP(T272,'Печать Заказа'!B:N,13,FALSE),"")</f>
        <v/>
      </c>
      <c r="AC272" s="559"/>
    </row>
    <row r="273" spans="1:29" ht="22.5" customHeight="1" x14ac:dyDescent="0.25">
      <c r="B273" s="10"/>
      <c r="C273" s="144" t="str">
        <f>S273</f>
        <v>THERMEX N 15 O</v>
      </c>
      <c r="D273" s="140"/>
      <c r="E273" s="146" t="s">
        <v>272</v>
      </c>
      <c r="F273" s="51">
        <f>U273</f>
        <v>151097</v>
      </c>
      <c r="G273" s="124">
        <v>15</v>
      </c>
      <c r="H273" s="676">
        <v>2</v>
      </c>
      <c r="I273" s="676"/>
      <c r="J273" s="124" t="s">
        <v>1</v>
      </c>
      <c r="K273" s="553">
        <v>6.7</v>
      </c>
      <c r="L273" s="553">
        <v>0.04</v>
      </c>
      <c r="M273" s="53" t="s">
        <v>254</v>
      </c>
      <c r="N273" s="83">
        <v>0</v>
      </c>
      <c r="O273" s="83">
        <f>N273*Q273</f>
        <v>0</v>
      </c>
      <c r="P273" s="83"/>
      <c r="Q273" s="84">
        <f t="shared" ref="Q273:Q275" si="72">Y273</f>
        <v>5690</v>
      </c>
      <c r="R273" s="334" t="str">
        <f>X273</f>
        <v>фикс.цена</v>
      </c>
      <c r="S273" s="155" t="s">
        <v>250</v>
      </c>
      <c r="T273" s="155" t="s">
        <v>252</v>
      </c>
      <c r="U273" s="75">
        <v>151097</v>
      </c>
      <c r="V273" s="230">
        <v>4670007717681</v>
      </c>
      <c r="W273" s="19"/>
      <c r="X273" s="155" t="str">
        <f>VLOOKUP(T273,'Печать Заказа'!B:F,5,FALSE)</f>
        <v>фикс.цена</v>
      </c>
      <c r="Y273" s="598">
        <v>5690</v>
      </c>
      <c r="AA273" s="1" t="str">
        <f>IFERROR(VLOOKUP(T273,'Печать Заказа'!B:N,13,FALSE),"")</f>
        <v/>
      </c>
      <c r="AC273" s="559"/>
    </row>
    <row r="274" spans="1:29" ht="22.5" customHeight="1" x14ac:dyDescent="0.25">
      <c r="B274" s="10"/>
      <c r="C274" s="144" t="str">
        <f>S274</f>
        <v>THERMEX N 10 U</v>
      </c>
      <c r="D274" s="140"/>
      <c r="E274" s="510" t="s">
        <v>272</v>
      </c>
      <c r="F274" s="51">
        <f>U274</f>
        <v>151120</v>
      </c>
      <c r="G274" s="156">
        <v>10</v>
      </c>
      <c r="H274" s="676">
        <v>2</v>
      </c>
      <c r="I274" s="676"/>
      <c r="J274" s="156" t="s">
        <v>0</v>
      </c>
      <c r="K274" s="553">
        <v>5.6</v>
      </c>
      <c r="L274" s="553">
        <v>0.03</v>
      </c>
      <c r="M274" s="53" t="s">
        <v>253</v>
      </c>
      <c r="N274" s="83">
        <v>0</v>
      </c>
      <c r="O274" s="83">
        <f>N274*Q274</f>
        <v>0</v>
      </c>
      <c r="P274" s="83"/>
      <c r="Q274" s="84">
        <f t="shared" si="72"/>
        <v>4990</v>
      </c>
      <c r="R274" s="334" t="str">
        <f>X274</f>
        <v>фикс.цена</v>
      </c>
      <c r="S274" s="155" t="s">
        <v>280</v>
      </c>
      <c r="T274" s="155" t="s">
        <v>282</v>
      </c>
      <c r="U274" s="75">
        <v>151120</v>
      </c>
      <c r="V274" s="230">
        <v>4670007719555</v>
      </c>
      <c r="W274" s="19"/>
      <c r="X274" s="155" t="str">
        <f>VLOOKUP(T274,'Печать Заказа'!B:F,5,FALSE)</f>
        <v>фикс.цена</v>
      </c>
      <c r="Y274" s="598">
        <v>4990</v>
      </c>
      <c r="AA274" s="1" t="str">
        <f>IFERROR(VLOOKUP(T274,'Печать Заказа'!B:N,13,FALSE),"")</f>
        <v/>
      </c>
      <c r="AC274" s="559"/>
    </row>
    <row r="275" spans="1:29" ht="22.5" customHeight="1" thickBot="1" x14ac:dyDescent="0.3">
      <c r="B275" s="202"/>
      <c r="C275" s="333" t="str">
        <f>S275</f>
        <v>THERMEX N 15 U</v>
      </c>
      <c r="D275" s="316"/>
      <c r="E275" s="246" t="s">
        <v>272</v>
      </c>
      <c r="F275" s="64">
        <f>U275</f>
        <v>151121</v>
      </c>
      <c r="G275" s="332">
        <v>15</v>
      </c>
      <c r="H275" s="675">
        <v>2</v>
      </c>
      <c r="I275" s="675"/>
      <c r="J275" s="332" t="s">
        <v>0</v>
      </c>
      <c r="K275" s="361">
        <v>6.7</v>
      </c>
      <c r="L275" s="361">
        <v>0.04</v>
      </c>
      <c r="M275" s="62" t="s">
        <v>254</v>
      </c>
      <c r="N275" s="85">
        <v>0</v>
      </c>
      <c r="O275" s="85">
        <f>N275*Q275</f>
        <v>0</v>
      </c>
      <c r="P275" s="85"/>
      <c r="Q275" s="84">
        <f t="shared" si="72"/>
        <v>5690</v>
      </c>
      <c r="R275" s="335" t="str">
        <f>X275</f>
        <v>фикс.цена</v>
      </c>
      <c r="S275" s="155" t="s">
        <v>281</v>
      </c>
      <c r="T275" s="155" t="s">
        <v>283</v>
      </c>
      <c r="U275" s="75">
        <v>151121</v>
      </c>
      <c r="V275" s="230">
        <v>4670007719562</v>
      </c>
      <c r="W275" s="19"/>
      <c r="X275" s="155" t="str">
        <f>VLOOKUP(T275,'Печать Заказа'!B:F,5,FALSE)</f>
        <v>фикс.цена</v>
      </c>
      <c r="Y275" s="598">
        <v>5690</v>
      </c>
      <c r="AA275" s="1" t="str">
        <f>IFERROR(VLOOKUP(T275,'Печать Заказа'!B:N,13,FALSE),"")</f>
        <v/>
      </c>
      <c r="AC275" s="559"/>
    </row>
    <row r="276" spans="1:29" s="55" customFormat="1" ht="38.25" customHeight="1" thickBot="1" x14ac:dyDescent="0.3">
      <c r="A276" s="54"/>
      <c r="B276" s="90" t="s">
        <v>657</v>
      </c>
      <c r="C276" s="104"/>
      <c r="D276" s="104"/>
      <c r="E276" s="104"/>
      <c r="F276" s="104"/>
      <c r="G276" s="104"/>
      <c r="H276" s="104"/>
      <c r="I276" s="104"/>
      <c r="J276" s="104"/>
      <c r="K276" s="557"/>
      <c r="L276" s="557"/>
      <c r="M276" s="104"/>
      <c r="N276" s="90"/>
      <c r="O276" s="90"/>
      <c r="P276" s="90"/>
      <c r="Q276" s="90"/>
      <c r="R276" s="90"/>
      <c r="S276" s="23"/>
      <c r="T276" s="24"/>
      <c r="U276" s="24"/>
      <c r="V276" s="231"/>
      <c r="W276" s="31"/>
      <c r="X276" s="24"/>
      <c r="Y276" s="24"/>
      <c r="AA276" s="1"/>
      <c r="AB276" s="1"/>
      <c r="AC276" s="559"/>
    </row>
    <row r="277" spans="1:29" ht="63" customHeight="1" thickTop="1" x14ac:dyDescent="0.25">
      <c r="B277" s="48"/>
      <c r="C277" s="81" t="s">
        <v>880</v>
      </c>
      <c r="D277" s="78"/>
      <c r="E277" s="78"/>
      <c r="F277" s="78"/>
      <c r="G277" s="78"/>
      <c r="H277" s="78"/>
      <c r="I277" s="78"/>
      <c r="J277" s="78"/>
      <c r="K277" s="556"/>
      <c r="L277" s="556"/>
      <c r="M277" s="78"/>
      <c r="N277" s="198"/>
      <c r="O277" s="67"/>
      <c r="P277" s="67"/>
      <c r="Q277" s="67"/>
      <c r="R277" s="67"/>
      <c r="S277" s="15"/>
      <c r="T277" s="18"/>
      <c r="U277" s="18"/>
      <c r="V277" s="232"/>
      <c r="W277" s="18"/>
      <c r="X277" s="18"/>
      <c r="Y277" s="18"/>
      <c r="AC277" s="559"/>
    </row>
    <row r="278" spans="1:29" ht="48" customHeight="1" x14ac:dyDescent="0.25">
      <c r="B278" s="70"/>
      <c r="C278" s="465" t="s">
        <v>39</v>
      </c>
      <c r="D278" s="465"/>
      <c r="E278" s="491" t="s">
        <v>1000</v>
      </c>
      <c r="F278" s="465" t="s">
        <v>126</v>
      </c>
      <c r="G278" s="459" t="s">
        <v>131</v>
      </c>
      <c r="H278" s="664" t="s">
        <v>133</v>
      </c>
      <c r="I278" s="664"/>
      <c r="J278" s="459" t="s">
        <v>132</v>
      </c>
      <c r="K278" s="158" t="s">
        <v>201</v>
      </c>
      <c r="L278" s="158" t="s">
        <v>1114</v>
      </c>
      <c r="M278" s="459" t="s">
        <v>139</v>
      </c>
      <c r="N278" s="680" t="s">
        <v>1006</v>
      </c>
      <c r="O278" s="681"/>
      <c r="P278" s="681"/>
      <c r="Q278" s="681"/>
      <c r="R278" s="682"/>
      <c r="S278" s="16"/>
      <c r="T278" s="17"/>
      <c r="U278" s="17"/>
      <c r="V278" s="233"/>
      <c r="W278" s="17"/>
      <c r="X278" s="17"/>
      <c r="Y278" s="17"/>
      <c r="Z278" s="32"/>
      <c r="AC278" s="559"/>
    </row>
    <row r="279" spans="1:29" ht="18" x14ac:dyDescent="0.25">
      <c r="B279" s="10"/>
      <c r="C279" s="140" t="str">
        <f t="shared" ref="C279:C284" si="73">S279</f>
        <v>THERMEX Lodi 10 O</v>
      </c>
      <c r="D279" s="140"/>
      <c r="E279" s="140" t="s">
        <v>1005</v>
      </c>
      <c r="F279" s="51">
        <f t="shared" ref="F279:F284" si="74">U279</f>
        <v>111286</v>
      </c>
      <c r="G279" s="461">
        <v>10</v>
      </c>
      <c r="H279" s="672">
        <v>1.5</v>
      </c>
      <c r="I279" s="672"/>
      <c r="J279" s="461" t="s">
        <v>1</v>
      </c>
      <c r="K279" s="553">
        <v>7.4</v>
      </c>
      <c r="L279" s="553">
        <v>0.03</v>
      </c>
      <c r="M279" s="464" t="s">
        <v>893</v>
      </c>
      <c r="N279" s="83">
        <v>0</v>
      </c>
      <c r="O279" s="83">
        <f t="shared" ref="O279:O284" si="75">N279*Q279</f>
        <v>0</v>
      </c>
      <c r="P279" s="83"/>
      <c r="Q279" s="84">
        <f>R279*(1-$J$3)</f>
        <v>7790</v>
      </c>
      <c r="R279" s="334">
        <f t="shared" ref="R279:R284" si="76">X279</f>
        <v>7790</v>
      </c>
      <c r="S279" s="460" t="s">
        <v>881</v>
      </c>
      <c r="T279" s="460" t="s">
        <v>882</v>
      </c>
      <c r="U279" s="75">
        <v>111286</v>
      </c>
      <c r="V279" s="230">
        <v>4670033317442</v>
      </c>
      <c r="W279" s="19"/>
      <c r="X279" s="460">
        <f>VLOOKUP(T279,'Печать Заказа'!B:F,5,FALSE)</f>
        <v>7790</v>
      </c>
      <c r="Y279" s="626" t="str">
        <f>IF(X279="фикс.цена",VLOOKUP(#REF!,'Печать Заказа'!B:F,4,FALSE),"")</f>
        <v/>
      </c>
      <c r="AA279" s="1" t="str">
        <f>IFERROR(VLOOKUP(T279,'Печать Заказа'!B:N,13,FALSE),"")</f>
        <v/>
      </c>
      <c r="AC279" s="559"/>
    </row>
    <row r="280" spans="1:29" ht="18" x14ac:dyDescent="0.25">
      <c r="B280" s="10"/>
      <c r="C280" s="140" t="str">
        <f t="shared" si="73"/>
        <v>THERMEX Lodi 10 U</v>
      </c>
      <c r="D280" s="140"/>
      <c r="E280" s="140" t="s">
        <v>1005</v>
      </c>
      <c r="F280" s="51">
        <f t="shared" si="74"/>
        <v>111287</v>
      </c>
      <c r="G280" s="461">
        <v>10</v>
      </c>
      <c r="H280" s="672">
        <v>1.5</v>
      </c>
      <c r="I280" s="672"/>
      <c r="J280" s="461" t="s">
        <v>0</v>
      </c>
      <c r="K280" s="553">
        <v>7.4</v>
      </c>
      <c r="L280" s="553">
        <v>0.03</v>
      </c>
      <c r="M280" s="464" t="s">
        <v>893</v>
      </c>
      <c r="N280" s="83">
        <v>0</v>
      </c>
      <c r="O280" s="83">
        <f t="shared" si="75"/>
        <v>0</v>
      </c>
      <c r="P280" s="83"/>
      <c r="Q280" s="84">
        <f t="shared" ref="Q280:Q284" si="77">R280*(1-$J$3)</f>
        <v>7790</v>
      </c>
      <c r="R280" s="334">
        <f t="shared" si="76"/>
        <v>7790</v>
      </c>
      <c r="S280" s="460" t="s">
        <v>883</v>
      </c>
      <c r="T280" s="460" t="s">
        <v>884</v>
      </c>
      <c r="U280" s="75">
        <v>111287</v>
      </c>
      <c r="V280" s="230">
        <v>4670033317466</v>
      </c>
      <c r="W280" s="19"/>
      <c r="X280" s="460">
        <f>VLOOKUP(T280,'Печать Заказа'!B:F,5,FALSE)</f>
        <v>7790</v>
      </c>
      <c r="Y280" s="626" t="str">
        <f>IF(X280="фикс.цена",VLOOKUP(#REF!,'Печать Заказа'!B:F,4,FALSE),"")</f>
        <v/>
      </c>
      <c r="AA280" s="1" t="str">
        <f>IFERROR(VLOOKUP(T280,'Печать Заказа'!B:N,13,FALSE),"")</f>
        <v/>
      </c>
      <c r="AC280" s="559"/>
    </row>
    <row r="281" spans="1:29" ht="18" x14ac:dyDescent="0.25">
      <c r="B281" s="10"/>
      <c r="C281" s="140" t="str">
        <f t="shared" si="73"/>
        <v>THERMEX Lodi 15 O</v>
      </c>
      <c r="D281" s="140"/>
      <c r="E281" s="140" t="s">
        <v>1005</v>
      </c>
      <c r="F281" s="51">
        <f t="shared" si="74"/>
        <v>111288</v>
      </c>
      <c r="G281" s="461">
        <v>15</v>
      </c>
      <c r="H281" s="672">
        <v>1.5</v>
      </c>
      <c r="I281" s="672"/>
      <c r="J281" s="461" t="s">
        <v>1</v>
      </c>
      <c r="K281" s="553">
        <v>9.1999999999999993</v>
      </c>
      <c r="L281" s="553">
        <v>0.05</v>
      </c>
      <c r="M281" s="464" t="s">
        <v>894</v>
      </c>
      <c r="N281" s="83">
        <v>0</v>
      </c>
      <c r="O281" s="83">
        <f t="shared" si="75"/>
        <v>0</v>
      </c>
      <c r="P281" s="83"/>
      <c r="Q281" s="84">
        <f t="shared" si="77"/>
        <v>8790</v>
      </c>
      <c r="R281" s="334">
        <f t="shared" si="76"/>
        <v>8790</v>
      </c>
      <c r="S281" s="460" t="s">
        <v>885</v>
      </c>
      <c r="T281" s="460" t="s">
        <v>886</v>
      </c>
      <c r="U281" s="75">
        <v>111288</v>
      </c>
      <c r="V281" s="230">
        <v>4670033317510</v>
      </c>
      <c r="W281" s="19"/>
      <c r="X281" s="460">
        <f>VLOOKUP(T281,'Печать Заказа'!B:F,5,FALSE)</f>
        <v>8790</v>
      </c>
      <c r="Y281" s="626" t="str">
        <f>IF(X281="фикс.цена",VLOOKUP(#REF!,'Печать Заказа'!B:F,4,FALSE),"")</f>
        <v/>
      </c>
      <c r="AA281" s="1" t="str">
        <f>IFERROR(VLOOKUP(T281,'Печать Заказа'!B:N,13,FALSE),"")</f>
        <v/>
      </c>
      <c r="AC281" s="559"/>
    </row>
    <row r="282" spans="1:29" ht="18" x14ac:dyDescent="0.25">
      <c r="B282" s="10"/>
      <c r="C282" s="140" t="str">
        <f t="shared" si="73"/>
        <v>THERMEX Lodi 15 U</v>
      </c>
      <c r="D282" s="140"/>
      <c r="E282" s="140" t="s">
        <v>1005</v>
      </c>
      <c r="F282" s="51">
        <f t="shared" si="74"/>
        <v>111289</v>
      </c>
      <c r="G282" s="461">
        <v>15</v>
      </c>
      <c r="H282" s="672">
        <v>1.5</v>
      </c>
      <c r="I282" s="672"/>
      <c r="J282" s="461" t="s">
        <v>0</v>
      </c>
      <c r="K282" s="553">
        <v>9.1999999999999993</v>
      </c>
      <c r="L282" s="553">
        <v>0.05</v>
      </c>
      <c r="M282" s="464" t="s">
        <v>894</v>
      </c>
      <c r="N282" s="83">
        <v>0</v>
      </c>
      <c r="O282" s="83">
        <f t="shared" si="75"/>
        <v>0</v>
      </c>
      <c r="P282" s="83"/>
      <c r="Q282" s="84">
        <f t="shared" si="77"/>
        <v>8790</v>
      </c>
      <c r="R282" s="334">
        <f t="shared" si="76"/>
        <v>8790</v>
      </c>
      <c r="S282" s="460" t="s">
        <v>887</v>
      </c>
      <c r="T282" s="460" t="s">
        <v>888</v>
      </c>
      <c r="U282" s="75">
        <v>111289</v>
      </c>
      <c r="V282" s="230">
        <v>4670033317527</v>
      </c>
      <c r="W282" s="19"/>
      <c r="X282" s="460">
        <f>VLOOKUP(T282,'Печать Заказа'!B:F,5,FALSE)</f>
        <v>8790</v>
      </c>
      <c r="Y282" s="626" t="str">
        <f>IF(X282="фикс.цена",VLOOKUP(#REF!,'Печать Заказа'!B:F,4,FALSE),"")</f>
        <v/>
      </c>
      <c r="AA282" s="1" t="str">
        <f>IFERROR(VLOOKUP(T282,'Печать Заказа'!B:N,13,FALSE),"")</f>
        <v/>
      </c>
      <c r="AC282" s="559"/>
    </row>
    <row r="283" spans="1:29" ht="18" x14ac:dyDescent="0.25">
      <c r="B283" s="10"/>
      <c r="C283" s="140" t="str">
        <f t="shared" si="73"/>
        <v>THERMEX Lodi 30 O</v>
      </c>
      <c r="D283" s="140"/>
      <c r="E283" s="140" t="s">
        <v>1005</v>
      </c>
      <c r="F283" s="51">
        <f t="shared" si="74"/>
        <v>111290</v>
      </c>
      <c r="G283" s="461">
        <v>30</v>
      </c>
      <c r="H283" s="672">
        <v>1.5</v>
      </c>
      <c r="I283" s="672"/>
      <c r="J283" s="461" t="s">
        <v>1</v>
      </c>
      <c r="K283" s="553">
        <v>12</v>
      </c>
      <c r="L283" s="553">
        <v>7.0000000000000007E-2</v>
      </c>
      <c r="M283" s="464" t="s">
        <v>895</v>
      </c>
      <c r="N283" s="83">
        <v>0</v>
      </c>
      <c r="O283" s="83">
        <f t="shared" si="75"/>
        <v>0</v>
      </c>
      <c r="P283" s="83"/>
      <c r="Q283" s="84">
        <f t="shared" si="77"/>
        <v>11490</v>
      </c>
      <c r="R283" s="334">
        <f t="shared" si="76"/>
        <v>11490</v>
      </c>
      <c r="S283" s="460" t="s">
        <v>889</v>
      </c>
      <c r="T283" s="460" t="s">
        <v>890</v>
      </c>
      <c r="U283" s="75">
        <v>111290</v>
      </c>
      <c r="V283" s="230">
        <v>4670033317534</v>
      </c>
      <c r="W283" s="19"/>
      <c r="X283" s="460">
        <f>VLOOKUP(T283,'Печать Заказа'!B:F,5,FALSE)</f>
        <v>11490</v>
      </c>
      <c r="Y283" s="626" t="str">
        <f>IF(X283="фикс.цена",VLOOKUP(#REF!,'Печать Заказа'!B:F,4,FALSE),"")</f>
        <v/>
      </c>
      <c r="AA283" s="1" t="str">
        <f>IFERROR(VLOOKUP(T283,'Печать Заказа'!B:N,13,FALSE),"")</f>
        <v/>
      </c>
      <c r="AC283" s="559"/>
    </row>
    <row r="284" spans="1:29" ht="18.75" thickBot="1" x14ac:dyDescent="0.3">
      <c r="B284" s="202"/>
      <c r="C284" s="333" t="str">
        <f t="shared" si="73"/>
        <v>THERMEX Lodi 30 U</v>
      </c>
      <c r="D284" s="316"/>
      <c r="E284" s="246" t="s">
        <v>1005</v>
      </c>
      <c r="F284" s="64">
        <f t="shared" si="74"/>
        <v>111291</v>
      </c>
      <c r="G284" s="462">
        <v>30</v>
      </c>
      <c r="H284" s="675">
        <v>1.5</v>
      </c>
      <c r="I284" s="675"/>
      <c r="J284" s="462" t="s">
        <v>0</v>
      </c>
      <c r="K284" s="361">
        <v>12</v>
      </c>
      <c r="L284" s="361">
        <v>7.0000000000000007E-2</v>
      </c>
      <c r="M284" s="463" t="s">
        <v>895</v>
      </c>
      <c r="N284" s="85">
        <v>0</v>
      </c>
      <c r="O284" s="85">
        <f t="shared" si="75"/>
        <v>0</v>
      </c>
      <c r="P284" s="85"/>
      <c r="Q284" s="84">
        <f t="shared" si="77"/>
        <v>11490</v>
      </c>
      <c r="R284" s="335">
        <f t="shared" si="76"/>
        <v>11490</v>
      </c>
      <c r="S284" s="460" t="s">
        <v>891</v>
      </c>
      <c r="T284" s="460" t="s">
        <v>892</v>
      </c>
      <c r="U284" s="75">
        <v>111291</v>
      </c>
      <c r="V284" s="230">
        <v>4670033317541</v>
      </c>
      <c r="W284" s="19"/>
      <c r="X284" s="460">
        <f>VLOOKUP(T284,'Печать Заказа'!B:F,5,FALSE)</f>
        <v>11490</v>
      </c>
      <c r="Y284" s="626" t="str">
        <f>IF(X284="фикс.цена",VLOOKUP(#REF!,'Печать Заказа'!B:F,4,FALSE),"")</f>
        <v/>
      </c>
      <c r="AA284" s="1" t="str">
        <f>IFERROR(VLOOKUP(T284,'Печать Заказа'!B:N,13,FALSE),"")</f>
        <v/>
      </c>
      <c r="AC284" s="559"/>
    </row>
    <row r="285" spans="1:29" ht="63" customHeight="1" thickTop="1" x14ac:dyDescent="0.25">
      <c r="B285" s="48"/>
      <c r="C285" s="81" t="s">
        <v>998</v>
      </c>
      <c r="D285" s="78"/>
      <c r="E285" s="78"/>
      <c r="F285" s="78"/>
      <c r="G285" s="78"/>
      <c r="H285" s="78"/>
      <c r="I285" s="78"/>
      <c r="J285" s="78"/>
      <c r="K285" s="556"/>
      <c r="L285" s="556"/>
      <c r="M285" s="78"/>
      <c r="N285" s="198"/>
      <c r="O285" s="67"/>
      <c r="P285" s="67"/>
      <c r="Q285" s="67"/>
      <c r="R285" s="67"/>
      <c r="S285" s="15"/>
      <c r="T285" s="18"/>
      <c r="U285" s="18"/>
      <c r="V285" s="232"/>
      <c r="W285" s="18"/>
      <c r="X285" s="18"/>
      <c r="Y285" s="626"/>
      <c r="AC285" s="559"/>
    </row>
    <row r="286" spans="1:29" ht="75" customHeight="1" x14ac:dyDescent="0.25">
      <c r="B286" s="70"/>
      <c r="C286" s="492" t="s">
        <v>39</v>
      </c>
      <c r="D286" s="492"/>
      <c r="E286" s="491" t="s">
        <v>1000</v>
      </c>
      <c r="F286" s="492" t="s">
        <v>126</v>
      </c>
      <c r="G286" s="489" t="s">
        <v>131</v>
      </c>
      <c r="H286" s="664" t="s">
        <v>133</v>
      </c>
      <c r="I286" s="664"/>
      <c r="J286" s="489" t="s">
        <v>132</v>
      </c>
      <c r="K286" s="158" t="s">
        <v>201</v>
      </c>
      <c r="L286" s="158" t="s">
        <v>1114</v>
      </c>
      <c r="M286" s="489" t="s">
        <v>139</v>
      </c>
      <c r="N286" s="669" t="s">
        <v>1001</v>
      </c>
      <c r="O286" s="670"/>
      <c r="P286" s="670"/>
      <c r="Q286" s="670"/>
      <c r="R286" s="671"/>
      <c r="S286" s="16"/>
      <c r="T286" s="17"/>
      <c r="U286" s="17"/>
      <c r="V286" s="233"/>
      <c r="W286" s="17"/>
      <c r="X286" s="17"/>
      <c r="Y286" s="626"/>
      <c r="Z286" s="32"/>
      <c r="AC286" s="559"/>
    </row>
    <row r="287" spans="1:29" ht="18" x14ac:dyDescent="0.25">
      <c r="B287" s="10"/>
      <c r="C287" s="140" t="str">
        <f t="shared" ref="C287:C290" si="78">S287</f>
        <v>THERMEX Mini 10 O</v>
      </c>
      <c r="D287" s="140"/>
      <c r="E287" s="140" t="s">
        <v>272</v>
      </c>
      <c r="F287" s="51">
        <f t="shared" ref="F287:F290" si="79">U287</f>
        <v>111378</v>
      </c>
      <c r="G287" s="490">
        <v>10</v>
      </c>
      <c r="H287" s="672">
        <v>1.5</v>
      </c>
      <c r="I287" s="672"/>
      <c r="J287" s="490" t="s">
        <v>1</v>
      </c>
      <c r="K287" s="553">
        <v>6.6</v>
      </c>
      <c r="L287" s="553">
        <v>0.03</v>
      </c>
      <c r="M287" s="464" t="s">
        <v>990</v>
      </c>
      <c r="N287" s="83"/>
      <c r="O287" s="83">
        <f t="shared" ref="O287:O290" si="80">N287*Q287</f>
        <v>0</v>
      </c>
      <c r="P287" s="83"/>
      <c r="Q287" s="84">
        <f>R287*(1-$J$3)</f>
        <v>6590</v>
      </c>
      <c r="R287" s="334">
        <f t="shared" ref="R287:R290" si="81">X287</f>
        <v>6590</v>
      </c>
      <c r="S287" s="488" t="s">
        <v>988</v>
      </c>
      <c r="T287" s="488" t="s">
        <v>989</v>
      </c>
      <c r="U287" s="75">
        <v>111378</v>
      </c>
      <c r="V287" s="230">
        <v>4670033318197</v>
      </c>
      <c r="W287" s="19"/>
      <c r="X287" s="488">
        <f>VLOOKUP(T287,'Печать Заказа'!B:F,5,FALSE)</f>
        <v>6590</v>
      </c>
      <c r="Y287" s="626" t="str">
        <f>IF(X287="фикс.цена",VLOOKUP(#REF!,'Печать Заказа'!B:F,4,FALSE),"")</f>
        <v/>
      </c>
      <c r="AA287" s="1" t="str">
        <f>IFERROR(VLOOKUP(T287,'Печать Заказа'!B:N,13,FALSE),"")</f>
        <v/>
      </c>
      <c r="AC287" s="559"/>
    </row>
    <row r="288" spans="1:29" ht="18" x14ac:dyDescent="0.25">
      <c r="B288" s="10"/>
      <c r="C288" s="140" t="str">
        <f t="shared" si="78"/>
        <v>THERMEX Mini 10 U</v>
      </c>
      <c r="D288" s="140"/>
      <c r="E288" s="140" t="s">
        <v>272</v>
      </c>
      <c r="F288" s="51">
        <f t="shared" si="79"/>
        <v>111379</v>
      </c>
      <c r="G288" s="490">
        <v>10</v>
      </c>
      <c r="H288" s="672">
        <v>1.5</v>
      </c>
      <c r="I288" s="672"/>
      <c r="J288" s="490" t="s">
        <v>0</v>
      </c>
      <c r="K288" s="553">
        <v>6.4</v>
      </c>
      <c r="L288" s="553">
        <v>0.03</v>
      </c>
      <c r="M288" s="464" t="s">
        <v>990</v>
      </c>
      <c r="N288" s="83"/>
      <c r="O288" s="83">
        <f t="shared" si="80"/>
        <v>0</v>
      </c>
      <c r="P288" s="83"/>
      <c r="Q288" s="84">
        <f t="shared" ref="Q288:Q290" si="82">R288*(1-$J$3)</f>
        <v>6590</v>
      </c>
      <c r="R288" s="334">
        <f t="shared" si="81"/>
        <v>6590</v>
      </c>
      <c r="S288" s="488" t="s">
        <v>991</v>
      </c>
      <c r="T288" s="488" t="s">
        <v>992</v>
      </c>
      <c r="U288" s="75">
        <v>111379</v>
      </c>
      <c r="V288" s="230">
        <v>4670033318203</v>
      </c>
      <c r="W288" s="19"/>
      <c r="X288" s="488">
        <f>VLOOKUP(T288,'Печать Заказа'!B:F,5,FALSE)</f>
        <v>6590</v>
      </c>
      <c r="Y288" s="626" t="str">
        <f>IF(X288="фикс.цена",VLOOKUP(#REF!,'Печать Заказа'!B:F,4,FALSE),"")</f>
        <v/>
      </c>
      <c r="AA288" s="1" t="str">
        <f>IFERROR(VLOOKUP(T288,'Печать Заказа'!B:N,13,FALSE),"")</f>
        <v/>
      </c>
      <c r="AC288" s="559"/>
    </row>
    <row r="289" spans="1:29" ht="18" x14ac:dyDescent="0.25">
      <c r="B289" s="10"/>
      <c r="C289" s="140" t="str">
        <f t="shared" si="78"/>
        <v>THERMEX Mini 15 O</v>
      </c>
      <c r="D289" s="140"/>
      <c r="E289" s="140" t="s">
        <v>272</v>
      </c>
      <c r="F289" s="51">
        <f t="shared" si="79"/>
        <v>111380</v>
      </c>
      <c r="G289" s="490">
        <v>15</v>
      </c>
      <c r="H289" s="672">
        <v>1.5</v>
      </c>
      <c r="I289" s="672"/>
      <c r="J289" s="490" t="s">
        <v>1</v>
      </c>
      <c r="K289" s="553">
        <v>7.7</v>
      </c>
      <c r="L289" s="553">
        <v>0.04</v>
      </c>
      <c r="M289" s="464" t="s">
        <v>995</v>
      </c>
      <c r="N289" s="83"/>
      <c r="O289" s="83">
        <f t="shared" si="80"/>
        <v>0</v>
      </c>
      <c r="P289" s="83"/>
      <c r="Q289" s="84">
        <f t="shared" si="82"/>
        <v>7290</v>
      </c>
      <c r="R289" s="334">
        <f t="shared" si="81"/>
        <v>7290</v>
      </c>
      <c r="S289" s="488" t="s">
        <v>993</v>
      </c>
      <c r="T289" s="488" t="s">
        <v>994</v>
      </c>
      <c r="U289" s="75">
        <v>111380</v>
      </c>
      <c r="V289" s="230">
        <v>4670033318210</v>
      </c>
      <c r="W289" s="19"/>
      <c r="X289" s="488">
        <f>VLOOKUP(T289,'Печать Заказа'!B:F,5,FALSE)</f>
        <v>7290</v>
      </c>
      <c r="Y289" s="626" t="str">
        <f>IF(X289="фикс.цена",VLOOKUP(#REF!,'Печать Заказа'!B:F,4,FALSE),"")</f>
        <v/>
      </c>
      <c r="AA289" s="1" t="str">
        <f>IFERROR(VLOOKUP(T289,'Печать Заказа'!B:N,13,FALSE),"")</f>
        <v/>
      </c>
      <c r="AC289" s="559"/>
    </row>
    <row r="290" spans="1:29" ht="18.75" thickBot="1" x14ac:dyDescent="0.3">
      <c r="B290" s="202"/>
      <c r="C290" s="333" t="str">
        <f t="shared" si="78"/>
        <v>THERMEX Mini 15 U</v>
      </c>
      <c r="D290" s="316"/>
      <c r="E290" s="246" t="s">
        <v>272</v>
      </c>
      <c r="F290" s="64">
        <f t="shared" si="79"/>
        <v>111381</v>
      </c>
      <c r="G290" s="541">
        <v>15</v>
      </c>
      <c r="H290" s="675">
        <v>1.5</v>
      </c>
      <c r="I290" s="675"/>
      <c r="J290" s="541" t="s">
        <v>0</v>
      </c>
      <c r="K290" s="361">
        <v>7.5</v>
      </c>
      <c r="L290" s="361">
        <v>0.04</v>
      </c>
      <c r="M290" s="543" t="s">
        <v>995</v>
      </c>
      <c r="N290" s="85"/>
      <c r="O290" s="85">
        <f t="shared" si="80"/>
        <v>0</v>
      </c>
      <c r="P290" s="85"/>
      <c r="Q290" s="84">
        <f t="shared" si="82"/>
        <v>7290</v>
      </c>
      <c r="R290" s="335">
        <f t="shared" si="81"/>
        <v>7290</v>
      </c>
      <c r="S290" s="488" t="s">
        <v>996</v>
      </c>
      <c r="T290" s="488" t="s">
        <v>997</v>
      </c>
      <c r="U290" s="75">
        <v>111381</v>
      </c>
      <c r="V290" s="230">
        <v>4670033318227</v>
      </c>
      <c r="W290" s="19"/>
      <c r="X290" s="488">
        <f>VLOOKUP(T290,'Печать Заказа'!B:F,5,FALSE)</f>
        <v>7290</v>
      </c>
      <c r="Y290" s="626" t="str">
        <f>IF(X290="фикс.цена",VLOOKUP(#REF!,'Печать Заказа'!B:F,4,FALSE),"")</f>
        <v/>
      </c>
      <c r="AA290" s="1" t="str">
        <f>IFERROR(VLOOKUP(T290,'Печать Заказа'!B:N,13,FALSE),"")</f>
        <v/>
      </c>
      <c r="AC290" s="559"/>
    </row>
    <row r="291" spans="1:29" ht="63" customHeight="1" x14ac:dyDescent="0.25">
      <c r="B291" s="267"/>
      <c r="C291" s="307" t="s">
        <v>679</v>
      </c>
      <c r="D291" s="284"/>
      <c r="E291" s="284"/>
      <c r="F291" s="284"/>
      <c r="G291" s="284"/>
      <c r="H291" s="284"/>
      <c r="I291" s="284"/>
      <c r="J291" s="284"/>
      <c r="K291" s="558"/>
      <c r="L291" s="558"/>
      <c r="M291" s="284"/>
      <c r="N291" s="552"/>
      <c r="O291" s="274"/>
      <c r="P291" s="274"/>
      <c r="Q291" s="274"/>
      <c r="R291" s="274"/>
      <c r="S291" s="15"/>
      <c r="T291" s="18"/>
      <c r="U291" s="18"/>
      <c r="V291" s="232"/>
      <c r="W291" s="18"/>
      <c r="X291" s="18"/>
      <c r="Y291" s="626"/>
      <c r="AC291" s="559"/>
    </row>
    <row r="292" spans="1:29" ht="75" customHeight="1" x14ac:dyDescent="0.25">
      <c r="B292" s="70"/>
      <c r="C292" s="77" t="s">
        <v>39</v>
      </c>
      <c r="D292" s="77"/>
      <c r="E292" s="491" t="s">
        <v>1000</v>
      </c>
      <c r="F292" s="77" t="s">
        <v>126</v>
      </c>
      <c r="G292" s="347" t="s">
        <v>131</v>
      </c>
      <c r="H292" s="664" t="s">
        <v>133</v>
      </c>
      <c r="I292" s="664"/>
      <c r="J292" s="347" t="s">
        <v>132</v>
      </c>
      <c r="K292" s="158" t="s">
        <v>201</v>
      </c>
      <c r="L292" s="158" t="s">
        <v>1114</v>
      </c>
      <c r="M292" s="347" t="s">
        <v>139</v>
      </c>
      <c r="N292" s="669" t="s">
        <v>680</v>
      </c>
      <c r="O292" s="670"/>
      <c r="P292" s="670"/>
      <c r="Q292" s="670"/>
      <c r="R292" s="671"/>
      <c r="S292" s="16"/>
      <c r="T292" s="17"/>
      <c r="U292" s="17"/>
      <c r="V292" s="233"/>
      <c r="W292" s="17"/>
      <c r="X292" s="17"/>
      <c r="Y292" s="626"/>
      <c r="Z292" s="32"/>
      <c r="AC292" s="559"/>
    </row>
    <row r="293" spans="1:29" ht="18" x14ac:dyDescent="0.25">
      <c r="B293" s="10"/>
      <c r="C293" s="140" t="str">
        <f t="shared" ref="C293:C294" si="83">S293</f>
        <v>THERMEX Day 7 O</v>
      </c>
      <c r="D293" s="140"/>
      <c r="E293" s="140" t="s">
        <v>272</v>
      </c>
      <c r="F293" s="51">
        <f t="shared" ref="F293:F294" si="84">U293</f>
        <v>111208</v>
      </c>
      <c r="G293" s="346">
        <v>7</v>
      </c>
      <c r="H293" s="672">
        <v>1.5</v>
      </c>
      <c r="I293" s="672"/>
      <c r="J293" s="346" t="s">
        <v>1</v>
      </c>
      <c r="K293" s="553">
        <v>5.2</v>
      </c>
      <c r="L293" s="553">
        <v>0.03</v>
      </c>
      <c r="M293" s="349" t="s">
        <v>706</v>
      </c>
      <c r="N293" s="83">
        <v>0</v>
      </c>
      <c r="O293" s="83">
        <f t="shared" ref="O293:O294" si="85">N293*Q293</f>
        <v>0</v>
      </c>
      <c r="P293" s="83"/>
      <c r="Q293" s="84">
        <f t="shared" ref="Q293:Q294" si="86">R293*(1-$J$3)</f>
        <v>6290</v>
      </c>
      <c r="R293" s="334">
        <f t="shared" ref="R293:R294" si="87">X293</f>
        <v>6290</v>
      </c>
      <c r="S293" s="348" t="s">
        <v>677</v>
      </c>
      <c r="T293" s="348" t="s">
        <v>675</v>
      </c>
      <c r="U293" s="348">
        <v>111208</v>
      </c>
      <c r="V293" s="230">
        <v>4670033316032</v>
      </c>
      <c r="W293" s="19"/>
      <c r="X293" s="348">
        <f>VLOOKUP(T293,'Печать Заказа'!B:F,5,FALSE)</f>
        <v>6290</v>
      </c>
      <c r="Y293" s="626" t="str">
        <f>IF(X293="фикс.цена",VLOOKUP(#REF!,'Печать Заказа'!B:F,4,FALSE),"")</f>
        <v/>
      </c>
      <c r="AA293" s="1" t="str">
        <f>IFERROR(VLOOKUP(T293,'Печать Заказа'!B:N,13,FALSE),"")</f>
        <v/>
      </c>
      <c r="AC293" s="559"/>
    </row>
    <row r="294" spans="1:29" ht="18" x14ac:dyDescent="0.25">
      <c r="B294" s="10"/>
      <c r="C294" s="140" t="str">
        <f t="shared" si="83"/>
        <v>THERMEX Day 7 U</v>
      </c>
      <c r="D294" s="140"/>
      <c r="E294" s="140" t="s">
        <v>272</v>
      </c>
      <c r="F294" s="51">
        <f t="shared" si="84"/>
        <v>111209</v>
      </c>
      <c r="G294" s="346">
        <v>7</v>
      </c>
      <c r="H294" s="672">
        <v>1.5</v>
      </c>
      <c r="I294" s="672"/>
      <c r="J294" s="346" t="s">
        <v>0</v>
      </c>
      <c r="K294" s="553">
        <v>5.2</v>
      </c>
      <c r="L294" s="553">
        <v>0.03</v>
      </c>
      <c r="M294" s="360" t="s">
        <v>706</v>
      </c>
      <c r="N294" s="83">
        <v>0</v>
      </c>
      <c r="O294" s="83">
        <f t="shared" si="85"/>
        <v>0</v>
      </c>
      <c r="P294" s="83"/>
      <c r="Q294" s="84">
        <f t="shared" si="86"/>
        <v>6290</v>
      </c>
      <c r="R294" s="334">
        <f t="shared" si="87"/>
        <v>6290</v>
      </c>
      <c r="S294" s="348" t="s">
        <v>678</v>
      </c>
      <c r="T294" s="348" t="s">
        <v>676</v>
      </c>
      <c r="U294" s="348">
        <v>111209</v>
      </c>
      <c r="V294" s="230">
        <v>4670033316025</v>
      </c>
      <c r="W294" s="19"/>
      <c r="X294" s="348">
        <f>VLOOKUP(T294,'Печать Заказа'!B:F,5,FALSE)</f>
        <v>6290</v>
      </c>
      <c r="Y294" s="348" t="str">
        <f>IF(X294="фикс.цена",VLOOKUP(#REF!,'Печать Заказа'!B:F,4,FALSE),"")</f>
        <v/>
      </c>
      <c r="AA294" s="1" t="str">
        <f>IFERROR(VLOOKUP(T294,'Печать Заказа'!B:N,13,FALSE),"")</f>
        <v/>
      </c>
      <c r="AC294" s="559"/>
    </row>
    <row r="295" spans="1:29" ht="18" x14ac:dyDescent="0.25">
      <c r="B295" s="10"/>
      <c r="C295" s="140" t="str">
        <f t="shared" ref="C295:C298" si="88">S295</f>
        <v>THERMEX Day 10 O</v>
      </c>
      <c r="D295" s="140"/>
      <c r="E295" s="140" t="s">
        <v>272</v>
      </c>
      <c r="F295" s="51">
        <f t="shared" ref="F295:F298" si="89">U295</f>
        <v>111210</v>
      </c>
      <c r="G295" s="357">
        <v>10</v>
      </c>
      <c r="H295" s="672">
        <v>1.5</v>
      </c>
      <c r="I295" s="672"/>
      <c r="J295" s="357" t="s">
        <v>1</v>
      </c>
      <c r="K295" s="553">
        <v>6.1</v>
      </c>
      <c r="L295" s="553">
        <v>0.03</v>
      </c>
      <c r="M295" s="360" t="s">
        <v>707</v>
      </c>
      <c r="N295" s="83">
        <v>0</v>
      </c>
      <c r="O295" s="83">
        <f t="shared" ref="O295:O298" si="90">N295*Q295</f>
        <v>0</v>
      </c>
      <c r="P295" s="83"/>
      <c r="Q295" s="84">
        <f t="shared" ref="Q295:Q298" si="91">R295*(1-$J$3)</f>
        <v>7390</v>
      </c>
      <c r="R295" s="334">
        <f t="shared" ref="R295:R298" si="92">X295</f>
        <v>7390</v>
      </c>
      <c r="S295" s="356" t="s">
        <v>696</v>
      </c>
      <c r="T295" s="356" t="s">
        <v>697</v>
      </c>
      <c r="U295" s="356">
        <v>111210</v>
      </c>
      <c r="V295" s="230">
        <v>4670033316049</v>
      </c>
      <c r="W295" s="19"/>
      <c r="X295" s="356">
        <f>VLOOKUP(T295,'Печать Заказа'!B:F,5,FALSE)</f>
        <v>7390</v>
      </c>
      <c r="Y295" s="356" t="str">
        <f>IF(X295="фикс.цена",VLOOKUP(#REF!,'Печать Заказа'!B:F,4,FALSE),"")</f>
        <v/>
      </c>
      <c r="AA295" s="1" t="str">
        <f>IFERROR(VLOOKUP(T295,'Печать Заказа'!B:N,13,FALSE),"")</f>
        <v/>
      </c>
      <c r="AC295" s="559"/>
    </row>
    <row r="296" spans="1:29" ht="18" x14ac:dyDescent="0.25">
      <c r="B296" s="10"/>
      <c r="C296" s="140" t="str">
        <f t="shared" si="88"/>
        <v>THERMEX Day 10 U</v>
      </c>
      <c r="D296" s="140"/>
      <c r="E296" s="140" t="s">
        <v>272</v>
      </c>
      <c r="F296" s="51">
        <f t="shared" si="89"/>
        <v>111211</v>
      </c>
      <c r="G296" s="357">
        <v>10</v>
      </c>
      <c r="H296" s="672">
        <v>1.5</v>
      </c>
      <c r="I296" s="672"/>
      <c r="J296" s="357" t="s">
        <v>0</v>
      </c>
      <c r="K296" s="553">
        <v>6.1</v>
      </c>
      <c r="L296" s="553">
        <v>0.03</v>
      </c>
      <c r="M296" s="360" t="s">
        <v>707</v>
      </c>
      <c r="N296" s="83">
        <v>0</v>
      </c>
      <c r="O296" s="83">
        <f t="shared" si="90"/>
        <v>0</v>
      </c>
      <c r="P296" s="83"/>
      <c r="Q296" s="84">
        <f t="shared" si="91"/>
        <v>7390</v>
      </c>
      <c r="R296" s="334">
        <f t="shared" si="92"/>
        <v>7390</v>
      </c>
      <c r="S296" s="356" t="s">
        <v>698</v>
      </c>
      <c r="T296" s="356" t="s">
        <v>699</v>
      </c>
      <c r="U296" s="356">
        <v>111211</v>
      </c>
      <c r="V296" s="230">
        <v>4670033316056</v>
      </c>
      <c r="W296" s="19"/>
      <c r="X296" s="356">
        <f>VLOOKUP(T296,'Печать Заказа'!B:F,5,FALSE)</f>
        <v>7390</v>
      </c>
      <c r="Y296" s="356" t="str">
        <f>IF(X296="фикс.цена",VLOOKUP(#REF!,'Печать Заказа'!B:F,4,FALSE),"")</f>
        <v/>
      </c>
      <c r="AA296" s="1" t="str">
        <f>IFERROR(VLOOKUP(T296,'Печать Заказа'!B:N,13,FALSE),"")</f>
        <v/>
      </c>
      <c r="AC296" s="559"/>
    </row>
    <row r="297" spans="1:29" ht="18" x14ac:dyDescent="0.25">
      <c r="B297" s="10"/>
      <c r="C297" s="140" t="str">
        <f t="shared" si="88"/>
        <v>THERMEX Day 15 O</v>
      </c>
      <c r="D297" s="140"/>
      <c r="E297" s="140" t="s">
        <v>272</v>
      </c>
      <c r="F297" s="51">
        <f t="shared" si="89"/>
        <v>111212</v>
      </c>
      <c r="G297" s="357">
        <v>15</v>
      </c>
      <c r="H297" s="672">
        <v>1.5</v>
      </c>
      <c r="I297" s="672"/>
      <c r="J297" s="357" t="s">
        <v>1</v>
      </c>
      <c r="K297" s="553">
        <v>7.6</v>
      </c>
      <c r="L297" s="553">
        <v>0.05</v>
      </c>
      <c r="M297" s="360" t="s">
        <v>708</v>
      </c>
      <c r="N297" s="83">
        <v>0</v>
      </c>
      <c r="O297" s="83">
        <f t="shared" si="90"/>
        <v>0</v>
      </c>
      <c r="P297" s="83"/>
      <c r="Q297" s="84">
        <f t="shared" si="91"/>
        <v>8590</v>
      </c>
      <c r="R297" s="334">
        <f t="shared" si="92"/>
        <v>8590</v>
      </c>
      <c r="S297" s="356" t="s">
        <v>700</v>
      </c>
      <c r="T297" s="356" t="s">
        <v>701</v>
      </c>
      <c r="U297" s="356">
        <v>111212</v>
      </c>
      <c r="V297" s="230">
        <v>4670033316063</v>
      </c>
      <c r="W297" s="19"/>
      <c r="X297" s="356">
        <f>VLOOKUP(T297,'Печать Заказа'!B:F,5,FALSE)</f>
        <v>8590</v>
      </c>
      <c r="Y297" s="356" t="str">
        <f>IF(X297="фикс.цена",VLOOKUP(#REF!,'Печать Заказа'!B:F,4,FALSE),"")</f>
        <v/>
      </c>
      <c r="AA297" s="1" t="str">
        <f>IFERROR(VLOOKUP(T297,'Печать Заказа'!B:N,13,FALSE),"")</f>
        <v/>
      </c>
      <c r="AC297" s="559"/>
    </row>
    <row r="298" spans="1:29" ht="18.75" thickBot="1" x14ac:dyDescent="0.3">
      <c r="B298" s="202"/>
      <c r="C298" s="333" t="str">
        <f t="shared" si="88"/>
        <v>THERMEX Day 15 U</v>
      </c>
      <c r="D298" s="316"/>
      <c r="E298" s="246" t="s">
        <v>272</v>
      </c>
      <c r="F298" s="64">
        <f t="shared" si="89"/>
        <v>111213</v>
      </c>
      <c r="G298" s="359">
        <v>15</v>
      </c>
      <c r="H298" s="675">
        <v>1.5</v>
      </c>
      <c r="I298" s="675"/>
      <c r="J298" s="359" t="s">
        <v>0</v>
      </c>
      <c r="K298" s="361">
        <v>7.6</v>
      </c>
      <c r="L298" s="361">
        <v>0.05</v>
      </c>
      <c r="M298" s="62" t="s">
        <v>708</v>
      </c>
      <c r="N298" s="85">
        <v>0</v>
      </c>
      <c r="O298" s="85">
        <f t="shared" si="90"/>
        <v>0</v>
      </c>
      <c r="P298" s="85"/>
      <c r="Q298" s="86">
        <f t="shared" si="91"/>
        <v>8590</v>
      </c>
      <c r="R298" s="335">
        <f t="shared" si="92"/>
        <v>8590</v>
      </c>
      <c r="S298" s="356" t="s">
        <v>702</v>
      </c>
      <c r="T298" s="356" t="s">
        <v>703</v>
      </c>
      <c r="U298" s="356">
        <v>111213</v>
      </c>
      <c r="V298" s="230">
        <v>4670033316070</v>
      </c>
      <c r="W298" s="19"/>
      <c r="X298" s="356">
        <f>VLOOKUP(T298,'Печать Заказа'!B:F,5,FALSE)</f>
        <v>8590</v>
      </c>
      <c r="Y298" s="356" t="str">
        <f>IF(X298="фикс.цена",VLOOKUP(#REF!,'Печать Заказа'!B:F,4,FALSE),"")</f>
        <v/>
      </c>
      <c r="AA298" s="1" t="str">
        <f>IFERROR(VLOOKUP(T298,'Печать Заказа'!B:N,13,FALSE),"")</f>
        <v/>
      </c>
      <c r="AC298" s="559"/>
    </row>
    <row r="299" spans="1:29" ht="61.5" customHeight="1" thickTop="1" x14ac:dyDescent="0.25">
      <c r="B299" s="48"/>
      <c r="C299" s="81" t="s">
        <v>704</v>
      </c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198"/>
      <c r="O299" s="67"/>
      <c r="P299" s="67"/>
      <c r="Q299" s="67"/>
      <c r="R299" s="67"/>
      <c r="S299" s="15"/>
      <c r="T299" s="18"/>
      <c r="U299" s="18"/>
      <c r="V299" s="232"/>
      <c r="W299" s="18"/>
      <c r="X299" s="18"/>
      <c r="Y299" s="18"/>
      <c r="AC299" s="559"/>
    </row>
    <row r="300" spans="1:29" ht="68.25" customHeight="1" x14ac:dyDescent="0.25">
      <c r="B300" s="70"/>
      <c r="C300" s="77" t="s">
        <v>39</v>
      </c>
      <c r="D300" s="77"/>
      <c r="E300" s="491" t="s">
        <v>1000</v>
      </c>
      <c r="F300" s="77" t="s">
        <v>126</v>
      </c>
      <c r="G300" s="358" t="s">
        <v>131</v>
      </c>
      <c r="H300" s="664" t="s">
        <v>133</v>
      </c>
      <c r="I300" s="664"/>
      <c r="J300" s="358" t="s">
        <v>132</v>
      </c>
      <c r="K300" s="158" t="s">
        <v>201</v>
      </c>
      <c r="L300" s="158" t="s">
        <v>1114</v>
      </c>
      <c r="M300" s="358" t="s">
        <v>139</v>
      </c>
      <c r="N300" s="669" t="s">
        <v>709</v>
      </c>
      <c r="O300" s="670"/>
      <c r="P300" s="670"/>
      <c r="Q300" s="670"/>
      <c r="R300" s="671"/>
      <c r="S300" s="16"/>
      <c r="T300" s="17"/>
      <c r="U300" s="17"/>
      <c r="V300" s="233"/>
      <c r="W300" s="17"/>
      <c r="X300" s="17"/>
      <c r="Y300" s="17"/>
      <c r="Z300" s="32"/>
      <c r="AC300" s="559"/>
    </row>
    <row r="301" spans="1:29" ht="24.75" customHeight="1" thickBot="1" x14ac:dyDescent="0.3">
      <c r="A301" s="105"/>
      <c r="B301" s="202"/>
      <c r="C301" s="141" t="str">
        <f>S301</f>
        <v>THERMEX Yona 7 U</v>
      </c>
      <c r="D301" s="141"/>
      <c r="E301" s="141" t="s">
        <v>272</v>
      </c>
      <c r="F301" s="64">
        <f>U301</f>
        <v>111223</v>
      </c>
      <c r="G301" s="377">
        <v>7</v>
      </c>
      <c r="H301" s="673">
        <v>1.5</v>
      </c>
      <c r="I301" s="673"/>
      <c r="J301" s="377" t="s">
        <v>0</v>
      </c>
      <c r="K301" s="361">
        <v>5</v>
      </c>
      <c r="L301" s="361">
        <v>0.02</v>
      </c>
      <c r="M301" s="62" t="s">
        <v>710</v>
      </c>
      <c r="N301" s="85">
        <v>0</v>
      </c>
      <c r="O301" s="85">
        <f>N301*Q301</f>
        <v>0</v>
      </c>
      <c r="P301" s="85"/>
      <c r="Q301" s="86">
        <f>R301*(1-$J$3)</f>
        <v>6290</v>
      </c>
      <c r="R301" s="335">
        <f>X301</f>
        <v>6290</v>
      </c>
      <c r="S301" s="356" t="s">
        <v>711</v>
      </c>
      <c r="T301" s="356" t="s">
        <v>712</v>
      </c>
      <c r="U301" s="356">
        <v>111223</v>
      </c>
      <c r="V301" s="230">
        <v>4670033316131</v>
      </c>
      <c r="W301" s="19"/>
      <c r="X301" s="356">
        <f>VLOOKUP(T301,'Печать Заказа'!B:F,5,FALSE)</f>
        <v>6290</v>
      </c>
      <c r="Y301" s="356" t="str">
        <f>IF(X301="фикс.цена",VLOOKUP(#REF!,'Печать Заказа'!B:F,4,FALSE),"")</f>
        <v/>
      </c>
      <c r="AA301" s="1" t="str">
        <f>IFERROR(VLOOKUP(T301,'Печать Заказа'!B:N,13,FALSE),"")</f>
        <v/>
      </c>
      <c r="AC301" s="559"/>
    </row>
    <row r="302" spans="1:29" ht="61.5" customHeight="1" thickTop="1" x14ac:dyDescent="0.25">
      <c r="B302" s="48"/>
      <c r="C302" s="81" t="s">
        <v>207</v>
      </c>
      <c r="D302" s="78"/>
      <c r="E302" s="78"/>
      <c r="F302" s="78"/>
      <c r="G302" s="78"/>
      <c r="H302" s="78"/>
      <c r="I302" s="78"/>
      <c r="J302" s="78"/>
      <c r="K302" s="556"/>
      <c r="L302" s="556"/>
      <c r="M302" s="78"/>
      <c r="N302" s="67"/>
      <c r="O302" s="67"/>
      <c r="P302" s="67"/>
      <c r="Q302" s="67"/>
      <c r="R302" s="67"/>
      <c r="S302" s="15"/>
      <c r="T302" s="18"/>
      <c r="U302" s="18"/>
      <c r="V302" s="232"/>
      <c r="W302" s="18"/>
      <c r="X302" s="18"/>
      <c r="Y302" s="18"/>
      <c r="AC302" s="559"/>
    </row>
    <row r="303" spans="1:29" ht="40.5" customHeight="1" x14ac:dyDescent="0.25">
      <c r="B303" s="70"/>
      <c r="C303" s="77" t="s">
        <v>39</v>
      </c>
      <c r="D303" s="77"/>
      <c r="E303" s="491" t="s">
        <v>1000</v>
      </c>
      <c r="F303" s="77" t="s">
        <v>126</v>
      </c>
      <c r="G303" s="57" t="s">
        <v>131</v>
      </c>
      <c r="H303" s="668" t="s">
        <v>133</v>
      </c>
      <c r="I303" s="668"/>
      <c r="J303" s="57" t="s">
        <v>132</v>
      </c>
      <c r="K303" s="158" t="s">
        <v>201</v>
      </c>
      <c r="L303" s="158" t="s">
        <v>1114</v>
      </c>
      <c r="M303" s="57" t="s">
        <v>139</v>
      </c>
      <c r="N303" s="669" t="s">
        <v>243</v>
      </c>
      <c r="O303" s="670"/>
      <c r="P303" s="670"/>
      <c r="Q303" s="670"/>
      <c r="R303" s="671"/>
      <c r="S303" s="16"/>
      <c r="T303" s="17"/>
      <c r="U303" s="17"/>
      <c r="V303" s="233"/>
      <c r="W303" s="17"/>
      <c r="X303" s="17"/>
      <c r="Y303" s="17"/>
      <c r="Z303" s="32"/>
      <c r="AC303" s="559"/>
    </row>
    <row r="304" spans="1:29" ht="18" x14ac:dyDescent="0.25">
      <c r="B304" s="70"/>
      <c r="C304" s="140" t="str">
        <f t="shared" ref="C304:C311" si="93">S304</f>
        <v>THERMEX H 5 O (pro)</v>
      </c>
      <c r="D304" s="77"/>
      <c r="E304" s="140" t="s">
        <v>272</v>
      </c>
      <c r="F304" s="51">
        <f t="shared" ref="F304:F311" si="94">U304</f>
        <v>111098</v>
      </c>
      <c r="G304" s="304" t="s">
        <v>621</v>
      </c>
      <c r="H304" s="672">
        <v>1.5</v>
      </c>
      <c r="I304" s="672"/>
      <c r="J304" s="303" t="s">
        <v>1</v>
      </c>
      <c r="K304" s="553"/>
      <c r="L304" s="553">
        <v>0.02</v>
      </c>
      <c r="M304" s="306" t="s">
        <v>622</v>
      </c>
      <c r="N304" s="83">
        <v>0</v>
      </c>
      <c r="O304" s="83">
        <f t="shared" ref="O304" si="95">N304*Q304</f>
        <v>0</v>
      </c>
      <c r="P304" s="83"/>
      <c r="Q304" s="84">
        <f t="shared" ref="Q304" si="96">R304*(1-$J$3)</f>
        <v>5890</v>
      </c>
      <c r="R304" s="334">
        <f t="shared" ref="R304" si="97">X304</f>
        <v>5890</v>
      </c>
      <c r="S304" s="305" t="s">
        <v>619</v>
      </c>
      <c r="T304" s="305" t="s">
        <v>620</v>
      </c>
      <c r="U304" s="75">
        <v>111098</v>
      </c>
      <c r="V304" s="230">
        <v>4670033315875</v>
      </c>
      <c r="W304" s="17"/>
      <c r="X304" s="305">
        <f>VLOOKUP(T304,'Печать Заказа'!B:F,5,FALSE)</f>
        <v>5890</v>
      </c>
      <c r="Y304" s="305" t="str">
        <f>IF(X304="фикс.цена",VLOOKUP(T308,'Печать Заказа'!B:F,4,FALSE),"")</f>
        <v/>
      </c>
      <c r="AA304" s="1" t="str">
        <f>IFERROR(VLOOKUP(T304,'Печать Заказа'!B:N,13,FALSE),"")</f>
        <v/>
      </c>
      <c r="AC304" s="559"/>
    </row>
    <row r="305" spans="1:29" ht="18" x14ac:dyDescent="0.25">
      <c r="B305" s="10"/>
      <c r="C305" s="140" t="str">
        <f t="shared" si="93"/>
        <v>THERMEX H 10 O (pro)</v>
      </c>
      <c r="D305" s="140"/>
      <c r="E305" s="140" t="s">
        <v>272</v>
      </c>
      <c r="F305" s="51">
        <f t="shared" si="94"/>
        <v>111001</v>
      </c>
      <c r="G305" s="60">
        <v>10</v>
      </c>
      <c r="H305" s="672">
        <v>1.5</v>
      </c>
      <c r="I305" s="672"/>
      <c r="J305" s="60" t="s">
        <v>1</v>
      </c>
      <c r="K305" s="553"/>
      <c r="L305" s="553">
        <v>0.04</v>
      </c>
      <c r="M305" s="53" t="s">
        <v>157</v>
      </c>
      <c r="N305" s="83">
        <v>0</v>
      </c>
      <c r="O305" s="83">
        <f t="shared" ref="O305:O311" si="98">N305*Q305</f>
        <v>0</v>
      </c>
      <c r="P305" s="83"/>
      <c r="Q305" s="84">
        <f t="shared" ref="Q305:Q311" si="99">R305*(1-$J$3)</f>
        <v>7090</v>
      </c>
      <c r="R305" s="334">
        <f t="shared" ref="R305:R311" si="100">X305</f>
        <v>7090</v>
      </c>
      <c r="S305" s="58" t="s">
        <v>106</v>
      </c>
      <c r="T305" s="58" t="s">
        <v>101</v>
      </c>
      <c r="U305" s="58">
        <v>111001</v>
      </c>
      <c r="V305" s="230">
        <v>4670007714680</v>
      </c>
      <c r="W305" s="19"/>
      <c r="X305" s="58">
        <f>VLOOKUP(T305,'Печать Заказа'!B:F,5,FALSE)</f>
        <v>7090</v>
      </c>
      <c r="Y305" s="58" t="str">
        <f>IF(X305="фикс.цена",VLOOKUP(T309,'Печать Заказа'!B:F,4,FALSE),"")</f>
        <v/>
      </c>
      <c r="AA305" s="1" t="str">
        <f>IFERROR(VLOOKUP(T305,'Печать Заказа'!B:N,13,FALSE),"")</f>
        <v/>
      </c>
      <c r="AC305" s="559"/>
    </row>
    <row r="306" spans="1:29" ht="18" x14ac:dyDescent="0.25">
      <c r="B306" s="10"/>
      <c r="C306" s="140" t="str">
        <f t="shared" si="93"/>
        <v>THERMEX H 15 O (pro)</v>
      </c>
      <c r="D306" s="140"/>
      <c r="E306" s="140" t="s">
        <v>272</v>
      </c>
      <c r="F306" s="51">
        <f t="shared" si="94"/>
        <v>111003</v>
      </c>
      <c r="G306" s="60">
        <v>15</v>
      </c>
      <c r="H306" s="672">
        <v>1.5</v>
      </c>
      <c r="I306" s="672"/>
      <c r="J306" s="60" t="s">
        <v>1</v>
      </c>
      <c r="K306" s="553"/>
      <c r="L306" s="553">
        <v>0.05</v>
      </c>
      <c r="M306" s="53" t="s">
        <v>158</v>
      </c>
      <c r="N306" s="83">
        <v>0</v>
      </c>
      <c r="O306" s="83">
        <f t="shared" si="98"/>
        <v>0</v>
      </c>
      <c r="P306" s="83"/>
      <c r="Q306" s="84">
        <f t="shared" si="99"/>
        <v>8290</v>
      </c>
      <c r="R306" s="334">
        <f t="shared" si="100"/>
        <v>8290</v>
      </c>
      <c r="S306" s="58" t="s">
        <v>108</v>
      </c>
      <c r="T306" s="58" t="s">
        <v>103</v>
      </c>
      <c r="U306" s="58">
        <v>111003</v>
      </c>
      <c r="V306" s="230">
        <v>4670007714703</v>
      </c>
      <c r="W306" s="19"/>
      <c r="X306" s="151">
        <f>VLOOKUP(T306,'Печать Заказа'!B:F,5,FALSE)</f>
        <v>8290</v>
      </c>
      <c r="Y306" s="58" t="str">
        <f>IF(X306="фикс.цена",VLOOKUP(T310,'Печать Заказа'!B:F,4,FALSE),"")</f>
        <v/>
      </c>
      <c r="AA306" s="1" t="str">
        <f>IFERROR(VLOOKUP(T306,'Печать Заказа'!B:N,13,FALSE),"")</f>
        <v/>
      </c>
      <c r="AC306" s="559"/>
    </row>
    <row r="307" spans="1:29" ht="18" x14ac:dyDescent="0.25">
      <c r="B307" s="10"/>
      <c r="C307" s="140" t="str">
        <f t="shared" si="93"/>
        <v>THERMEX H 30 O (pro)</v>
      </c>
      <c r="D307" s="140"/>
      <c r="E307" s="140" t="s">
        <v>272</v>
      </c>
      <c r="F307" s="51">
        <f t="shared" si="94"/>
        <v>111005</v>
      </c>
      <c r="G307" s="60">
        <v>30</v>
      </c>
      <c r="H307" s="672">
        <v>1.5</v>
      </c>
      <c r="I307" s="672"/>
      <c r="J307" s="60" t="s">
        <v>1</v>
      </c>
      <c r="K307" s="553"/>
      <c r="L307" s="553">
        <v>0.09</v>
      </c>
      <c r="M307" s="53" t="s">
        <v>159</v>
      </c>
      <c r="N307" s="83">
        <v>0</v>
      </c>
      <c r="O307" s="83">
        <f t="shared" si="98"/>
        <v>0</v>
      </c>
      <c r="P307" s="83"/>
      <c r="Q307" s="84">
        <f t="shared" si="99"/>
        <v>10590</v>
      </c>
      <c r="R307" s="334">
        <f t="shared" si="100"/>
        <v>10590</v>
      </c>
      <c r="S307" s="58" t="s">
        <v>110</v>
      </c>
      <c r="T307" s="58" t="s">
        <v>105</v>
      </c>
      <c r="U307" s="58">
        <v>111005</v>
      </c>
      <c r="V307" s="230">
        <v>4670007714727</v>
      </c>
      <c r="W307" s="19"/>
      <c r="X307" s="151">
        <f>VLOOKUP(T307,'Печать Заказа'!B:F,5,FALSE)</f>
        <v>10590</v>
      </c>
      <c r="Y307" s="58" t="str">
        <f>IF(X307="фикс.цена",VLOOKUP(T307,'Печать Заказа'!B:F,4,FALSE),"")</f>
        <v/>
      </c>
      <c r="AA307" s="1" t="str">
        <f>IFERROR(VLOOKUP(T307,'Печать Заказа'!B:N,13,FALSE),"")</f>
        <v/>
      </c>
      <c r="AC307" s="559"/>
    </row>
    <row r="308" spans="1:29" ht="18" x14ac:dyDescent="0.25">
      <c r="B308" s="10"/>
      <c r="C308" s="140" t="str">
        <f t="shared" si="93"/>
        <v>THERMEX H 5 U (pro)</v>
      </c>
      <c r="D308" s="140"/>
      <c r="E308" s="140" t="s">
        <v>272</v>
      </c>
      <c r="F308" s="51">
        <f t="shared" si="94"/>
        <v>111099</v>
      </c>
      <c r="G308" s="303">
        <v>5</v>
      </c>
      <c r="H308" s="672">
        <v>1.5</v>
      </c>
      <c r="I308" s="672"/>
      <c r="J308" s="303" t="s">
        <v>0</v>
      </c>
      <c r="K308" s="553"/>
      <c r="L308" s="553">
        <v>0.02</v>
      </c>
      <c r="M308" s="306" t="s">
        <v>622</v>
      </c>
      <c r="N308" s="83">
        <v>0</v>
      </c>
      <c r="O308" s="83">
        <f t="shared" ref="O308" si="101">N308*Q308</f>
        <v>0</v>
      </c>
      <c r="P308" s="83"/>
      <c r="Q308" s="84">
        <f t="shared" ref="Q308" si="102">R308*(1-$J$3)</f>
        <v>5890</v>
      </c>
      <c r="R308" s="334">
        <f t="shared" ref="R308" si="103">X308</f>
        <v>5890</v>
      </c>
      <c r="S308" s="305" t="s">
        <v>623</v>
      </c>
      <c r="T308" s="305" t="s">
        <v>624</v>
      </c>
      <c r="U308" s="75">
        <v>111099</v>
      </c>
      <c r="V308" s="230">
        <v>4670033315882</v>
      </c>
      <c r="W308" s="19"/>
      <c r="X308" s="305">
        <f>VLOOKUP(T308,'Печать Заказа'!B:F,5,FALSE)</f>
        <v>5890</v>
      </c>
      <c r="Y308" s="305" t="str">
        <f>IF(X308="фикс.цена",VLOOKUP(T308,'Печать Заказа'!B:F,4,FALSE),"")</f>
        <v/>
      </c>
      <c r="AA308" s="1" t="str">
        <f>IFERROR(VLOOKUP(T308,'Печать Заказа'!B:N,13,FALSE),"")</f>
        <v/>
      </c>
      <c r="AC308" s="559"/>
    </row>
    <row r="309" spans="1:29" ht="18" x14ac:dyDescent="0.25">
      <c r="B309" s="10"/>
      <c r="C309" s="140" t="str">
        <f t="shared" si="93"/>
        <v>THERMEX H 10 U (pro)</v>
      </c>
      <c r="D309" s="140"/>
      <c r="E309" s="140" t="s">
        <v>272</v>
      </c>
      <c r="F309" s="51">
        <f t="shared" si="94"/>
        <v>111002</v>
      </c>
      <c r="G309" s="60">
        <v>10</v>
      </c>
      <c r="H309" s="672">
        <v>1.5</v>
      </c>
      <c r="I309" s="672"/>
      <c r="J309" s="60" t="s">
        <v>0</v>
      </c>
      <c r="K309" s="553"/>
      <c r="L309" s="553">
        <v>0.04</v>
      </c>
      <c r="M309" s="53" t="s">
        <v>157</v>
      </c>
      <c r="N309" s="83">
        <v>0</v>
      </c>
      <c r="O309" s="83">
        <f t="shared" si="98"/>
        <v>0</v>
      </c>
      <c r="P309" s="83"/>
      <c r="Q309" s="84">
        <f t="shared" si="99"/>
        <v>7090</v>
      </c>
      <c r="R309" s="334">
        <f t="shared" si="100"/>
        <v>7090</v>
      </c>
      <c r="S309" s="58" t="s">
        <v>107</v>
      </c>
      <c r="T309" s="58" t="s">
        <v>102</v>
      </c>
      <c r="U309" s="58">
        <v>111002</v>
      </c>
      <c r="V309" s="230">
        <v>4670007714697</v>
      </c>
      <c r="W309" s="19"/>
      <c r="X309" s="151">
        <f>VLOOKUP(T309,'Печать Заказа'!B:F,5,FALSE)</f>
        <v>7090</v>
      </c>
      <c r="Y309" s="58" t="str">
        <f>IF(X309="фикс.цена",VLOOKUP(T305,'Печать Заказа'!B:F,4,FALSE),"")</f>
        <v/>
      </c>
      <c r="AA309" s="1" t="str">
        <f>IFERROR(VLOOKUP(T309,'Печать Заказа'!B:N,13,FALSE),"")</f>
        <v/>
      </c>
      <c r="AC309" s="559"/>
    </row>
    <row r="310" spans="1:29" ht="18" x14ac:dyDescent="0.25">
      <c r="B310" s="70"/>
      <c r="C310" s="140" t="str">
        <f t="shared" si="93"/>
        <v>THERMEX H 15 U (pro)</v>
      </c>
      <c r="D310" s="140"/>
      <c r="E310" s="140" t="s">
        <v>272</v>
      </c>
      <c r="F310" s="51">
        <f t="shared" si="94"/>
        <v>111004</v>
      </c>
      <c r="G310" s="60">
        <v>15</v>
      </c>
      <c r="H310" s="672">
        <v>1.5</v>
      </c>
      <c r="I310" s="672"/>
      <c r="J310" s="60" t="s">
        <v>0</v>
      </c>
      <c r="K310" s="553"/>
      <c r="L310" s="553">
        <v>0.05</v>
      </c>
      <c r="M310" s="53" t="s">
        <v>158</v>
      </c>
      <c r="N310" s="83">
        <v>0</v>
      </c>
      <c r="O310" s="83">
        <f t="shared" si="98"/>
        <v>0</v>
      </c>
      <c r="P310" s="83"/>
      <c r="Q310" s="84">
        <f t="shared" si="99"/>
        <v>8290</v>
      </c>
      <c r="R310" s="334">
        <f t="shared" si="100"/>
        <v>8290</v>
      </c>
      <c r="S310" s="58" t="s">
        <v>109</v>
      </c>
      <c r="T310" s="58" t="s">
        <v>104</v>
      </c>
      <c r="U310" s="58">
        <v>111004</v>
      </c>
      <c r="V310" s="230">
        <v>4670007714710</v>
      </c>
      <c r="W310" s="19"/>
      <c r="X310" s="151">
        <f>VLOOKUP(T310,'Печать Заказа'!B:F,5,FALSE)</f>
        <v>8290</v>
      </c>
      <c r="Y310" s="58" t="str">
        <f>IF(X310="фикс.цена",VLOOKUP(T306,'Печать Заказа'!B:F,4,FALSE),"")</f>
        <v/>
      </c>
      <c r="Z310" s="21"/>
      <c r="AA310" s="1" t="str">
        <f>IFERROR(VLOOKUP(T310,'Печать Заказа'!B:N,13,FALSE),"")</f>
        <v/>
      </c>
      <c r="AC310" s="559"/>
    </row>
    <row r="311" spans="1:29" ht="18.75" thickBot="1" x14ac:dyDescent="0.3">
      <c r="B311" s="79"/>
      <c r="C311" s="140" t="str">
        <f t="shared" si="93"/>
        <v>THERMEX H 30 U (pro)</v>
      </c>
      <c r="D311" s="140"/>
      <c r="E311" s="140" t="s">
        <v>272</v>
      </c>
      <c r="F311" s="51">
        <f t="shared" si="94"/>
        <v>111062</v>
      </c>
      <c r="G311" s="152">
        <v>30</v>
      </c>
      <c r="H311" s="672">
        <v>1.5</v>
      </c>
      <c r="I311" s="672"/>
      <c r="J311" s="152" t="s">
        <v>0</v>
      </c>
      <c r="K311" s="553"/>
      <c r="L311" s="553">
        <v>0.09</v>
      </c>
      <c r="M311" s="53" t="s">
        <v>159</v>
      </c>
      <c r="N311" s="83">
        <v>0</v>
      </c>
      <c r="O311" s="83">
        <f t="shared" si="98"/>
        <v>0</v>
      </c>
      <c r="P311" s="83"/>
      <c r="Q311" s="84">
        <f t="shared" si="99"/>
        <v>10590</v>
      </c>
      <c r="R311" s="334">
        <f t="shared" si="100"/>
        <v>10590</v>
      </c>
      <c r="S311" s="151" t="s">
        <v>274</v>
      </c>
      <c r="T311" s="151" t="s">
        <v>275</v>
      </c>
      <c r="U311" s="75">
        <v>111062</v>
      </c>
      <c r="V311" s="230">
        <v>4670007717971</v>
      </c>
      <c r="W311" s="19"/>
      <c r="X311" s="151">
        <f>VLOOKUP(T311,'Печать Заказа'!B:F,5,FALSE)</f>
        <v>10590</v>
      </c>
      <c r="Y311" s="151" t="str">
        <f>IF(X311="фикс.цена",VLOOKUP(T307,'Печать Заказа'!B:F,4,FALSE),"")</f>
        <v/>
      </c>
      <c r="AA311" s="1" t="str">
        <f>IFERROR(VLOOKUP(T311,'Печать Заказа'!B:N,13,FALSE),"")</f>
        <v/>
      </c>
      <c r="AC311" s="559"/>
    </row>
    <row r="312" spans="1:29" ht="63" customHeight="1" thickTop="1" x14ac:dyDescent="0.25">
      <c r="B312" s="48"/>
      <c r="C312" s="81" t="s">
        <v>681</v>
      </c>
      <c r="D312" s="78"/>
      <c r="E312" s="78"/>
      <c r="F312" s="78"/>
      <c r="G312" s="78"/>
      <c r="H312" s="78"/>
      <c r="I312" s="78"/>
      <c r="J312" s="78"/>
      <c r="K312" s="556"/>
      <c r="L312" s="556"/>
      <c r="M312" s="78"/>
      <c r="N312" s="198"/>
      <c r="O312" s="67"/>
      <c r="P312" s="67"/>
      <c r="Q312" s="67"/>
      <c r="R312" s="67"/>
      <c r="S312" s="15"/>
      <c r="T312" s="18"/>
      <c r="U312" s="18"/>
      <c r="V312" s="232"/>
      <c r="W312" s="18"/>
      <c r="X312" s="18"/>
      <c r="Y312" s="18"/>
      <c r="AC312" s="559"/>
    </row>
    <row r="313" spans="1:29" ht="47.25" customHeight="1" x14ac:dyDescent="0.25">
      <c r="B313" s="70"/>
      <c r="C313" s="77" t="s">
        <v>39</v>
      </c>
      <c r="D313" s="77"/>
      <c r="E313" s="491" t="s">
        <v>1000</v>
      </c>
      <c r="F313" s="77" t="s">
        <v>126</v>
      </c>
      <c r="G313" s="353" t="s">
        <v>131</v>
      </c>
      <c r="H313" s="664" t="s">
        <v>133</v>
      </c>
      <c r="I313" s="664"/>
      <c r="J313" s="353" t="s">
        <v>132</v>
      </c>
      <c r="K313" s="158" t="s">
        <v>201</v>
      </c>
      <c r="L313" s="158" t="s">
        <v>1114</v>
      </c>
      <c r="M313" s="353" t="s">
        <v>139</v>
      </c>
      <c r="N313" s="669" t="s">
        <v>904</v>
      </c>
      <c r="O313" s="670"/>
      <c r="P313" s="670"/>
      <c r="Q313" s="670"/>
      <c r="R313" s="671"/>
      <c r="S313" s="16"/>
      <c r="T313" s="17"/>
      <c r="U313" s="17"/>
      <c r="V313" s="233"/>
      <c r="W313" s="17"/>
      <c r="X313" s="17"/>
      <c r="Y313" s="17"/>
      <c r="Z313" s="32"/>
      <c r="AC313" s="559"/>
    </row>
    <row r="314" spans="1:29" ht="18" x14ac:dyDescent="0.25">
      <c r="B314" s="10"/>
      <c r="C314" s="140" t="str">
        <f t="shared" ref="C314:C315" si="104">S314</f>
        <v>Garanterm Zulu 10 O</v>
      </c>
      <c r="D314" s="140"/>
      <c r="E314" s="140" t="s">
        <v>272</v>
      </c>
      <c r="F314" s="51">
        <f t="shared" ref="F314:F315" si="105">U314</f>
        <v>111252</v>
      </c>
      <c r="G314" s="351">
        <v>10</v>
      </c>
      <c r="H314" s="672">
        <v>1.5</v>
      </c>
      <c r="I314" s="672"/>
      <c r="J314" s="351" t="s">
        <v>1</v>
      </c>
      <c r="K314" s="553">
        <v>6.8</v>
      </c>
      <c r="L314" s="553">
        <v>0.03</v>
      </c>
      <c r="M314" s="354" t="s">
        <v>682</v>
      </c>
      <c r="N314" s="83">
        <v>0</v>
      </c>
      <c r="O314" s="83">
        <f t="shared" ref="O314:O315" si="106">N314*Q314</f>
        <v>0</v>
      </c>
      <c r="P314" s="83"/>
      <c r="Q314" s="84">
        <f t="shared" ref="Q314:Q315" si="107">R314*(1-$J$3)</f>
        <v>6790</v>
      </c>
      <c r="R314" s="334">
        <f t="shared" ref="R314:R315" si="108">X314</f>
        <v>6790</v>
      </c>
      <c r="S314" s="352" t="s">
        <v>684</v>
      </c>
      <c r="T314" s="352" t="s">
        <v>686</v>
      </c>
      <c r="U314" s="75">
        <v>111252</v>
      </c>
      <c r="V314" s="230">
        <v>4670033316285</v>
      </c>
      <c r="W314" s="19"/>
      <c r="X314" s="352">
        <f>VLOOKUP(T314,'Печать Заказа'!B:F,5,FALSE)</f>
        <v>6790</v>
      </c>
      <c r="Y314" s="352" t="str">
        <f>IF(X314="фикс.цена",VLOOKUP(#REF!,'Печать Заказа'!B:F,4,FALSE),"")</f>
        <v/>
      </c>
      <c r="AA314" s="1" t="str">
        <f>IFERROR(VLOOKUP(T314,'Печать Заказа'!B:N,13,FALSE),"")</f>
        <v/>
      </c>
      <c r="AC314" s="559"/>
    </row>
    <row r="315" spans="1:29" ht="18" x14ac:dyDescent="0.25">
      <c r="B315" s="10"/>
      <c r="C315" s="140" t="str">
        <f t="shared" si="104"/>
        <v>Garanterm Zulu 15 O</v>
      </c>
      <c r="D315" s="140"/>
      <c r="E315" s="140" t="s">
        <v>272</v>
      </c>
      <c r="F315" s="51">
        <f t="shared" si="105"/>
        <v>111254</v>
      </c>
      <c r="G315" s="351">
        <v>15</v>
      </c>
      <c r="H315" s="672">
        <v>1.5</v>
      </c>
      <c r="I315" s="672"/>
      <c r="J315" s="351" t="s">
        <v>1</v>
      </c>
      <c r="K315" s="553">
        <v>8.1999999999999993</v>
      </c>
      <c r="L315" s="553">
        <v>0.05</v>
      </c>
      <c r="M315" s="354" t="s">
        <v>683</v>
      </c>
      <c r="N315" s="83">
        <v>0</v>
      </c>
      <c r="O315" s="83">
        <f t="shared" si="106"/>
        <v>0</v>
      </c>
      <c r="P315" s="83"/>
      <c r="Q315" s="84">
        <f t="shared" si="107"/>
        <v>7690</v>
      </c>
      <c r="R315" s="334">
        <f t="shared" si="108"/>
        <v>7690</v>
      </c>
      <c r="S315" s="356" t="s">
        <v>685</v>
      </c>
      <c r="T315" s="356" t="s">
        <v>687</v>
      </c>
      <c r="U315" s="75">
        <v>111254</v>
      </c>
      <c r="V315" s="230">
        <v>4670033316322</v>
      </c>
      <c r="W315" s="19"/>
      <c r="X315" s="356">
        <f>VLOOKUP(T315,'Печать Заказа'!B:F,5,FALSE)</f>
        <v>7690</v>
      </c>
      <c r="Y315" s="356" t="str">
        <f>IF(X315="фикс.цена",VLOOKUP(#REF!,'Печать Заказа'!B:F,4,FALSE),"")</f>
        <v/>
      </c>
      <c r="AA315" s="1" t="str">
        <f>IFERROR(VLOOKUP(T315,'Печать Заказа'!B:N,13,FALSE),"")</f>
        <v/>
      </c>
      <c r="AC315" s="559"/>
    </row>
    <row r="316" spans="1:29" ht="18" x14ac:dyDescent="0.25">
      <c r="B316" s="10"/>
      <c r="C316" s="140" t="str">
        <f t="shared" ref="C316:C319" si="109">S316</f>
        <v>Garanterm Zulu 30 O</v>
      </c>
      <c r="D316" s="140"/>
      <c r="E316" s="140" t="s">
        <v>272</v>
      </c>
      <c r="F316" s="51">
        <f t="shared" ref="F316:F319" si="110">U316</f>
        <v>111256</v>
      </c>
      <c r="G316" s="357">
        <v>30</v>
      </c>
      <c r="H316" s="672">
        <v>1.5</v>
      </c>
      <c r="I316" s="672"/>
      <c r="J316" s="357" t="s">
        <v>1</v>
      </c>
      <c r="K316" s="553">
        <v>11.5</v>
      </c>
      <c r="L316" s="553">
        <v>0.08</v>
      </c>
      <c r="M316" s="360" t="s">
        <v>705</v>
      </c>
      <c r="N316" s="83">
        <v>0</v>
      </c>
      <c r="O316" s="83">
        <f t="shared" ref="O316:O319" si="111">N316*Q316</f>
        <v>0</v>
      </c>
      <c r="P316" s="83"/>
      <c r="Q316" s="84">
        <f t="shared" ref="Q316:Q319" si="112">R316*(1-$J$3)</f>
        <v>10090</v>
      </c>
      <c r="R316" s="334">
        <f t="shared" ref="R316:R319" si="113">X316</f>
        <v>10090</v>
      </c>
      <c r="S316" s="356" t="s">
        <v>688</v>
      </c>
      <c r="T316" s="356" t="s">
        <v>689</v>
      </c>
      <c r="U316" s="75">
        <v>111256</v>
      </c>
      <c r="V316" s="230">
        <v>4670033316346</v>
      </c>
      <c r="W316" s="19"/>
      <c r="X316" s="356">
        <f>VLOOKUP(T316,'Печать Заказа'!B:F,5,FALSE)</f>
        <v>10090</v>
      </c>
      <c r="Y316" s="356" t="str">
        <f>IF(X316="фикс.цена",VLOOKUP(#REF!,'Печать Заказа'!B:F,4,FALSE),"")</f>
        <v/>
      </c>
      <c r="AA316" s="1" t="str">
        <f>IFERROR(VLOOKUP(T316,'Печать Заказа'!B:N,13,FALSE),"")</f>
        <v/>
      </c>
      <c r="AC316" s="559"/>
    </row>
    <row r="317" spans="1:29" ht="18" x14ac:dyDescent="0.25">
      <c r="B317" s="10"/>
      <c r="C317" s="140" t="str">
        <f t="shared" si="109"/>
        <v>Garanterm Zulu 10 U</v>
      </c>
      <c r="D317" s="140"/>
      <c r="E317" s="140" t="s">
        <v>272</v>
      </c>
      <c r="F317" s="51">
        <f t="shared" si="110"/>
        <v>111251</v>
      </c>
      <c r="G317" s="357">
        <v>10</v>
      </c>
      <c r="H317" s="672">
        <v>1.5</v>
      </c>
      <c r="I317" s="672"/>
      <c r="J317" s="357" t="s">
        <v>0</v>
      </c>
      <c r="K317" s="553">
        <v>6.8</v>
      </c>
      <c r="L317" s="553">
        <v>0.03</v>
      </c>
      <c r="M317" s="360" t="s">
        <v>682</v>
      </c>
      <c r="N317" s="83">
        <v>0</v>
      </c>
      <c r="O317" s="83">
        <f t="shared" si="111"/>
        <v>0</v>
      </c>
      <c r="P317" s="83"/>
      <c r="Q317" s="84">
        <f t="shared" si="112"/>
        <v>6790</v>
      </c>
      <c r="R317" s="334">
        <f t="shared" si="113"/>
        <v>6790</v>
      </c>
      <c r="S317" s="356" t="s">
        <v>690</v>
      </c>
      <c r="T317" s="356" t="s">
        <v>691</v>
      </c>
      <c r="U317" s="75">
        <v>111251</v>
      </c>
      <c r="V317" s="230">
        <v>4670033316315</v>
      </c>
      <c r="W317" s="19"/>
      <c r="X317" s="356">
        <f>VLOOKUP(T317,'Печать Заказа'!B:F,5,FALSE)</f>
        <v>6790</v>
      </c>
      <c r="Y317" s="356" t="str">
        <f>IF(X317="фикс.цена",VLOOKUP(#REF!,'Печать Заказа'!B:F,4,FALSE),"")</f>
        <v/>
      </c>
      <c r="AA317" s="1" t="str">
        <f>IFERROR(VLOOKUP(T317,'Печать Заказа'!B:N,13,FALSE),"")</f>
        <v/>
      </c>
      <c r="AC317" s="559"/>
    </row>
    <row r="318" spans="1:29" ht="18" x14ac:dyDescent="0.25">
      <c r="B318" s="70"/>
      <c r="C318" s="140" t="str">
        <f t="shared" si="109"/>
        <v>Garanterm Zulu 15 U</v>
      </c>
      <c r="D318" s="140"/>
      <c r="E318" s="140" t="s">
        <v>272</v>
      </c>
      <c r="F318" s="51">
        <f t="shared" si="110"/>
        <v>111253</v>
      </c>
      <c r="G318" s="357">
        <v>15</v>
      </c>
      <c r="H318" s="672">
        <v>1.5</v>
      </c>
      <c r="I318" s="672"/>
      <c r="J318" s="357" t="s">
        <v>0</v>
      </c>
      <c r="K318" s="553">
        <v>8.1999999999999993</v>
      </c>
      <c r="L318" s="553">
        <v>0.05</v>
      </c>
      <c r="M318" s="360" t="s">
        <v>683</v>
      </c>
      <c r="N318" s="83">
        <v>0</v>
      </c>
      <c r="O318" s="83">
        <f t="shared" si="111"/>
        <v>0</v>
      </c>
      <c r="P318" s="83"/>
      <c r="Q318" s="84">
        <f t="shared" si="112"/>
        <v>7690</v>
      </c>
      <c r="R318" s="334">
        <f t="shared" si="113"/>
        <v>7690</v>
      </c>
      <c r="S318" s="356" t="s">
        <v>692</v>
      </c>
      <c r="T318" s="356" t="s">
        <v>693</v>
      </c>
      <c r="U318" s="75">
        <v>111253</v>
      </c>
      <c r="V318" s="230">
        <v>4670033316339</v>
      </c>
      <c r="W318" s="17"/>
      <c r="X318" s="356">
        <f>VLOOKUP(T318,'Печать Заказа'!B:F,5,FALSE)</f>
        <v>7690</v>
      </c>
      <c r="Y318" s="356" t="str">
        <f>IF(X318="фикс.цена",VLOOKUP(#REF!,'Печать Заказа'!B:F,4,FALSE),"")</f>
        <v/>
      </c>
      <c r="AA318" s="1" t="str">
        <f>IFERROR(VLOOKUP(T318,'Печать Заказа'!B:N,13,FALSE),"")</f>
        <v/>
      </c>
      <c r="AC318" s="559"/>
    </row>
    <row r="319" spans="1:29" ht="18.75" thickBot="1" x14ac:dyDescent="0.3">
      <c r="A319" s="105"/>
      <c r="B319" s="413"/>
      <c r="C319" s="141" t="str">
        <f t="shared" si="109"/>
        <v>Garanterm Zulu 30 U</v>
      </c>
      <c r="D319" s="141"/>
      <c r="E319" s="141" t="s">
        <v>272</v>
      </c>
      <c r="F319" s="64">
        <f t="shared" si="110"/>
        <v>111255</v>
      </c>
      <c r="G319" s="628">
        <v>30</v>
      </c>
      <c r="H319" s="673">
        <v>1.5</v>
      </c>
      <c r="I319" s="673"/>
      <c r="J319" s="412" t="s">
        <v>0</v>
      </c>
      <c r="K319" s="361">
        <v>11.5</v>
      </c>
      <c r="L319" s="361">
        <v>0.08</v>
      </c>
      <c r="M319" s="62" t="s">
        <v>705</v>
      </c>
      <c r="N319" s="85">
        <v>0</v>
      </c>
      <c r="O319" s="85">
        <f t="shared" si="111"/>
        <v>0</v>
      </c>
      <c r="P319" s="85"/>
      <c r="Q319" s="86">
        <f t="shared" si="112"/>
        <v>10090</v>
      </c>
      <c r="R319" s="335">
        <f t="shared" si="113"/>
        <v>10090</v>
      </c>
      <c r="S319" s="356" t="s">
        <v>694</v>
      </c>
      <c r="T319" s="356" t="s">
        <v>695</v>
      </c>
      <c r="U319" s="75">
        <v>111255</v>
      </c>
      <c r="V319" s="230">
        <v>4670033316353</v>
      </c>
      <c r="W319" s="17"/>
      <c r="X319" s="356">
        <f>VLOOKUP(T319,'Печать Заказа'!B:F,5,FALSE)</f>
        <v>10090</v>
      </c>
      <c r="Y319" s="356" t="str">
        <f>IF(X319="фикс.цена",VLOOKUP(#REF!,'Печать Заказа'!B:F,4,FALSE),"")</f>
        <v/>
      </c>
      <c r="AA319" s="1" t="str">
        <f>IFERROR(VLOOKUP(T319,'Печать Заказа'!B:N,13,FALSE),"")</f>
        <v/>
      </c>
      <c r="AC319" s="559"/>
    </row>
    <row r="320" spans="1:29" ht="27.75" customHeight="1" x14ac:dyDescent="0.25">
      <c r="B320" s="280" t="s">
        <v>587</v>
      </c>
    </row>
  </sheetData>
  <protectedRanges>
    <protectedRange sqref="G3 N257:N261 N237:N241 N86:N90 N80:N84 N313:N319 N230:N235 N271:N275 N300:N301 N303:N311 N292:N298 N278:N284 N263:N269 N286:N290 N244:N249 N251:N255 N93:N132 N6:N78 N135:N174 N176:N228" name="Диапазон1"/>
    <protectedRange sqref="J3:L3" name="Диапазон1_2"/>
  </protectedRanges>
  <mergeCells count="310">
    <mergeCell ref="H93:I93"/>
    <mergeCell ref="N93:R93"/>
    <mergeCell ref="H94:I94"/>
    <mergeCell ref="H95:I95"/>
    <mergeCell ref="H96:I96"/>
    <mergeCell ref="H97:I97"/>
    <mergeCell ref="N7:R7"/>
    <mergeCell ref="H8:I8"/>
    <mergeCell ref="H9:I9"/>
    <mergeCell ref="H10:I10"/>
    <mergeCell ref="H11:I11"/>
    <mergeCell ref="H76:I76"/>
    <mergeCell ref="H63:I63"/>
    <mergeCell ref="H70:I70"/>
    <mergeCell ref="H16:I16"/>
    <mergeCell ref="N13:R13"/>
    <mergeCell ref="H17:I17"/>
    <mergeCell ref="H37:I37"/>
    <mergeCell ref="H33:I33"/>
    <mergeCell ref="H75:I75"/>
    <mergeCell ref="N19:R19"/>
    <mergeCell ref="N33:R33"/>
    <mergeCell ref="H54:I54"/>
    <mergeCell ref="H34:I34"/>
    <mergeCell ref="H35:I35"/>
    <mergeCell ref="H36:I36"/>
    <mergeCell ref="N27:R27"/>
    <mergeCell ref="H30:I30"/>
    <mergeCell ref="N53:R53"/>
    <mergeCell ref="H47:I47"/>
    <mergeCell ref="N47:R47"/>
    <mergeCell ref="H48:I48"/>
    <mergeCell ref="H49:I49"/>
    <mergeCell ref="H50:I50"/>
    <mergeCell ref="H51:I51"/>
    <mergeCell ref="H41:I41"/>
    <mergeCell ref="N41:R41"/>
    <mergeCell ref="H42:I42"/>
    <mergeCell ref="H43:I43"/>
    <mergeCell ref="H44:I44"/>
    <mergeCell ref="H45:I45"/>
    <mergeCell ref="H55:I55"/>
    <mergeCell ref="H56:I56"/>
    <mergeCell ref="H57:I57"/>
    <mergeCell ref="N59:R59"/>
    <mergeCell ref="H60:I60"/>
    <mergeCell ref="H59:I59"/>
    <mergeCell ref="H82:I82"/>
    <mergeCell ref="H74:I74"/>
    <mergeCell ref="H77:I77"/>
    <mergeCell ref="H61:I61"/>
    <mergeCell ref="H62:I62"/>
    <mergeCell ref="H112:I112"/>
    <mergeCell ref="H116:I116"/>
    <mergeCell ref="H117:I117"/>
    <mergeCell ref="H118:I118"/>
    <mergeCell ref="H113:I113"/>
    <mergeCell ref="H154:I154"/>
    <mergeCell ref="H167:I167"/>
    <mergeCell ref="H157:I157"/>
    <mergeCell ref="H139:I139"/>
    <mergeCell ref="H155:I155"/>
    <mergeCell ref="H156:I156"/>
    <mergeCell ref="H127:I127"/>
    <mergeCell ref="H126:I126"/>
    <mergeCell ref="H121:I121"/>
    <mergeCell ref="H122:I122"/>
    <mergeCell ref="H123:I123"/>
    <mergeCell ref="H150:I150"/>
    <mergeCell ref="H153:I153"/>
    <mergeCell ref="H128:I128"/>
    <mergeCell ref="H149:I149"/>
    <mergeCell ref="H138:I138"/>
    <mergeCell ref="H147:I147"/>
    <mergeCell ref="H143:I143"/>
    <mergeCell ref="H137:I137"/>
    <mergeCell ref="H88:I88"/>
    <mergeCell ref="N65:R65"/>
    <mergeCell ref="H72:I72"/>
    <mergeCell ref="N74:R74"/>
    <mergeCell ref="H71:I71"/>
    <mergeCell ref="H114:I114"/>
    <mergeCell ref="H115:I115"/>
    <mergeCell ref="H78:I78"/>
    <mergeCell ref="H69:I69"/>
    <mergeCell ref="N99:R99"/>
    <mergeCell ref="H68:I68"/>
    <mergeCell ref="N80:R80"/>
    <mergeCell ref="H103:I103"/>
    <mergeCell ref="H65:I65"/>
    <mergeCell ref="H66:I66"/>
    <mergeCell ref="H86:I86"/>
    <mergeCell ref="H89:I89"/>
    <mergeCell ref="H87:I87"/>
    <mergeCell ref="H80:I80"/>
    <mergeCell ref="N86:R86"/>
    <mergeCell ref="H83:I83"/>
    <mergeCell ref="H99:I99"/>
    <mergeCell ref="H100:I100"/>
    <mergeCell ref="H81:I81"/>
    <mergeCell ref="H111:I111"/>
    <mergeCell ref="H84:I84"/>
    <mergeCell ref="N313:R313"/>
    <mergeCell ref="H245:I245"/>
    <mergeCell ref="H249:I249"/>
    <mergeCell ref="H246:I246"/>
    <mergeCell ref="H271:I271"/>
    <mergeCell ref="H295:I295"/>
    <mergeCell ref="H261:I261"/>
    <mergeCell ref="H266:I266"/>
    <mergeCell ref="H241:I241"/>
    <mergeCell ref="H263:I263"/>
    <mergeCell ref="N271:R271"/>
    <mergeCell ref="H278:I278"/>
    <mergeCell ref="H264:I264"/>
    <mergeCell ref="H265:I265"/>
    <mergeCell ref="N278:R278"/>
    <mergeCell ref="N286:R286"/>
    <mergeCell ref="H287:I287"/>
    <mergeCell ref="H288:I288"/>
    <mergeCell ref="H289:I289"/>
    <mergeCell ref="N263:R263"/>
    <mergeCell ref="H294:I294"/>
    <mergeCell ref="H292:I292"/>
    <mergeCell ref="N237:R237"/>
    <mergeCell ref="N208:R208"/>
    <mergeCell ref="H101:I101"/>
    <mergeCell ref="H313:I313"/>
    <mergeCell ref="H274:I274"/>
    <mergeCell ref="B1:B3"/>
    <mergeCell ref="H67:I67"/>
    <mergeCell ref="H25:I25"/>
    <mergeCell ref="G3:H3"/>
    <mergeCell ref="G2:H2"/>
    <mergeCell ref="H19:I19"/>
    <mergeCell ref="H20:I20"/>
    <mergeCell ref="H21:I21"/>
    <mergeCell ref="H22:I22"/>
    <mergeCell ref="H23:I23"/>
    <mergeCell ref="H24:I24"/>
    <mergeCell ref="H39:I39"/>
    <mergeCell ref="H38:I38"/>
    <mergeCell ref="H31:I31"/>
    <mergeCell ref="H27:I27"/>
    <mergeCell ref="H28:I28"/>
    <mergeCell ref="H29:I29"/>
    <mergeCell ref="H53:I53"/>
    <mergeCell ref="H14:I14"/>
    <mergeCell ref="N218:R218"/>
    <mergeCell ref="N245:R245"/>
    <mergeCell ref="H247:I247"/>
    <mergeCell ref="H239:I239"/>
    <mergeCell ref="H219:I219"/>
    <mergeCell ref="H230:I230"/>
    <mergeCell ref="H90:I90"/>
    <mergeCell ref="H15:I15"/>
    <mergeCell ref="H7:I7"/>
    <mergeCell ref="H13:I13"/>
    <mergeCell ref="H240:I240"/>
    <mergeCell ref="H221:I221"/>
    <mergeCell ref="N230:R230"/>
    <mergeCell ref="H234:I234"/>
    <mergeCell ref="H190:I190"/>
    <mergeCell ref="H191:I191"/>
    <mergeCell ref="H192:I192"/>
    <mergeCell ref="H151:I151"/>
    <mergeCell ref="H130:I130"/>
    <mergeCell ref="H145:I145"/>
    <mergeCell ref="H160:I160"/>
    <mergeCell ref="H161:I161"/>
    <mergeCell ref="H162:I162"/>
    <mergeCell ref="H144:I144"/>
    <mergeCell ref="H206:I206"/>
    <mergeCell ref="H232:I232"/>
    <mergeCell ref="H231:I231"/>
    <mergeCell ref="H208:I208"/>
    <mergeCell ref="H225:I225"/>
    <mergeCell ref="H213:I213"/>
    <mergeCell ref="H235:I235"/>
    <mergeCell ref="H216:I216"/>
    <mergeCell ref="H267:I267"/>
    <mergeCell ref="H215:I215"/>
    <mergeCell ref="H233:I233"/>
    <mergeCell ref="N111:R111"/>
    <mergeCell ref="H102:I102"/>
    <mergeCell ref="H177:I177"/>
    <mergeCell ref="H185:I185"/>
    <mergeCell ref="H136:I136"/>
    <mergeCell ref="H178:I178"/>
    <mergeCell ref="H179:I179"/>
    <mergeCell ref="H214:I214"/>
    <mergeCell ref="H180:I180"/>
    <mergeCell ref="H181:I181"/>
    <mergeCell ref="N183:R183"/>
    <mergeCell ref="H184:I184"/>
    <mergeCell ref="N166:R166"/>
    <mergeCell ref="H131:I131"/>
    <mergeCell ref="H166:I166"/>
    <mergeCell ref="N136:R136"/>
    <mergeCell ref="H142:I142"/>
    <mergeCell ref="H120:I120"/>
    <mergeCell ref="N160:R160"/>
    <mergeCell ref="H172:I172"/>
    <mergeCell ref="H173:I173"/>
    <mergeCell ref="H171:I171"/>
    <mergeCell ref="H168:I168"/>
    <mergeCell ref="N213:R213"/>
    <mergeCell ref="H317:I317"/>
    <mergeCell ref="H318:I318"/>
    <mergeCell ref="H319:I319"/>
    <mergeCell ref="H300:I300"/>
    <mergeCell ref="H307:I307"/>
    <mergeCell ref="H306:I306"/>
    <mergeCell ref="H303:I303"/>
    <mergeCell ref="H205:I205"/>
    <mergeCell ref="H226:I226"/>
    <mergeCell ref="H218:I218"/>
    <mergeCell ref="H209:I209"/>
    <mergeCell ref="H210:I210"/>
    <mergeCell ref="H211:I211"/>
    <mergeCell ref="H315:I315"/>
    <mergeCell ref="H314:I314"/>
    <mergeCell ref="H220:I220"/>
    <mergeCell ref="H237:I237"/>
    <mergeCell ref="H224:I224"/>
    <mergeCell ref="H297:I297"/>
    <mergeCell ref="H298:I298"/>
    <mergeCell ref="H248:I248"/>
    <mergeCell ref="H253:I253"/>
    <mergeCell ref="H254:I254"/>
    <mergeCell ref="H279:I279"/>
    <mergeCell ref="H148:I148"/>
    <mergeCell ref="N126:R126"/>
    <mergeCell ref="H129:I129"/>
    <mergeCell ref="N177:R177"/>
    <mergeCell ref="H195:I195"/>
    <mergeCell ref="H186:I186"/>
    <mergeCell ref="H163:I163"/>
    <mergeCell ref="H164:I164"/>
    <mergeCell ref="H189:I189"/>
    <mergeCell ref="H187:I187"/>
    <mergeCell ref="H183:I183"/>
    <mergeCell ref="H141:I141"/>
    <mergeCell ref="H158:I158"/>
    <mergeCell ref="N170:R170"/>
    <mergeCell ref="H316:I316"/>
    <mergeCell ref="N194:R194"/>
    <mergeCell ref="N201:R201"/>
    <mergeCell ref="H201:I201"/>
    <mergeCell ref="H204:I204"/>
    <mergeCell ref="H202:I202"/>
    <mergeCell ref="H257:I257"/>
    <mergeCell ref="H194:I194"/>
    <mergeCell ref="H198:I198"/>
    <mergeCell ref="H304:I304"/>
    <mergeCell ref="H310:I310"/>
    <mergeCell ref="H305:I305"/>
    <mergeCell ref="H311:I311"/>
    <mergeCell ref="H309:I309"/>
    <mergeCell ref="H308:I308"/>
    <mergeCell ref="H258:I258"/>
    <mergeCell ref="H272:I272"/>
    <mergeCell ref="N303:R303"/>
    <mergeCell ref="N300:R300"/>
    <mergeCell ref="H301:I301"/>
    <mergeCell ref="N292:R292"/>
    <mergeCell ref="H293:I293"/>
    <mergeCell ref="H196:I196"/>
    <mergeCell ref="H203:I203"/>
    <mergeCell ref="H296:I296"/>
    <mergeCell ref="N257:R257"/>
    <mergeCell ref="H252:I252"/>
    <mergeCell ref="H280:I280"/>
    <mergeCell ref="H290:I290"/>
    <mergeCell ref="H238:I238"/>
    <mergeCell ref="H283:I283"/>
    <mergeCell ref="H284:I284"/>
    <mergeCell ref="H273:I273"/>
    <mergeCell ref="H260:I260"/>
    <mergeCell ref="H259:I259"/>
    <mergeCell ref="H275:I275"/>
    <mergeCell ref="H255:I255"/>
    <mergeCell ref="H269:I269"/>
    <mergeCell ref="H268:I268"/>
    <mergeCell ref="H281:I281"/>
    <mergeCell ref="H282:I282"/>
    <mergeCell ref="H105:I105"/>
    <mergeCell ref="H106:I106"/>
    <mergeCell ref="H107:I107"/>
    <mergeCell ref="H108:I108"/>
    <mergeCell ref="H109:I109"/>
    <mergeCell ref="N105:R105"/>
    <mergeCell ref="H286:I286"/>
    <mergeCell ref="H251:I251"/>
    <mergeCell ref="N251:R251"/>
    <mergeCell ref="H199:I199"/>
    <mergeCell ref="H197:I197"/>
    <mergeCell ref="H223:I223"/>
    <mergeCell ref="H228:I228"/>
    <mergeCell ref="H222:I222"/>
    <mergeCell ref="H227:I227"/>
    <mergeCell ref="N120:R120"/>
    <mergeCell ref="H132:I132"/>
    <mergeCell ref="H170:I170"/>
    <mergeCell ref="N141:R141"/>
    <mergeCell ref="N189:R189"/>
    <mergeCell ref="N153:R153"/>
    <mergeCell ref="H124:I124"/>
    <mergeCell ref="H174:I174"/>
    <mergeCell ref="N147:R147"/>
  </mergeCells>
  <hyperlinks>
    <hyperlink ref="E146" r:id="rId1" display="видеообзор https://www.youtube.com/watch?v=ZQX3Dp2cc3c&amp;t=19s"/>
    <hyperlink ref="E32" r:id="rId2" display="видеообзор https://www.youtube.com/watch?v=30i7pjF7GkU&amp;t=1s"/>
  </hyperlinks>
  <printOptions horizontalCentered="1"/>
  <pageMargins left="0" right="0" top="0.11811023622047245" bottom="0.23622047244094491" header="0.11811023622047245" footer="0.11811023622047245"/>
  <pageSetup paperSize="9" scale="43" fitToHeight="0" orientation="portrait" horizontalDpi="4294967295" verticalDpi="4294967295" r:id="rId3"/>
  <rowBreaks count="7" manualBreakCount="7">
    <brk id="51" max="16383" man="1"/>
    <brk id="90" max="16383" man="1"/>
    <brk id="132" max="16383" man="1"/>
    <brk id="174" max="16383" man="1"/>
    <brk id="216" max="16383" man="1"/>
    <brk id="241" max="16383" man="1"/>
    <brk id="275" max="16383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C216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AC3" sqref="AC3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34.1406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5.85546875" style="5" customWidth="1"/>
    <col min="10" max="10" width="12.5703125" style="5" customWidth="1"/>
    <col min="11" max="11" width="9.85546875" style="5" bestFit="1" customWidth="1"/>
    <col min="12" max="12" width="13.140625" style="5" customWidth="1"/>
    <col min="13" max="13" width="22.42578125" style="5" customWidth="1"/>
    <col min="14" max="14" width="10.85546875" style="8" customWidth="1"/>
    <col min="15" max="15" width="12.140625" style="8" customWidth="1"/>
    <col min="16" max="16" width="1.42578125" style="8" customWidth="1"/>
    <col min="17" max="17" width="16.85546875" style="8" customWidth="1"/>
    <col min="18" max="18" width="15.85546875" style="8" customWidth="1"/>
    <col min="19" max="19" width="45.42578125" style="9" hidden="1" customWidth="1" outlineLevel="1"/>
    <col min="20" max="20" width="16.42578125" style="11" hidden="1" customWidth="1" outlineLevel="1"/>
    <col min="21" max="21" width="14.42578125" style="11" hidden="1" customWidth="1" outlineLevel="1"/>
    <col min="22" max="22" width="20.42578125" style="11" hidden="1" customWidth="1" outlineLevel="1"/>
    <col min="23" max="23" width="11.28515625" style="11" customWidth="1" collapsed="1"/>
    <col min="24" max="24" width="15.28515625" style="11" hidden="1" customWidth="1" outlineLevel="1"/>
    <col min="25" max="25" width="10.5703125" style="11" hidden="1" customWidth="1" outlineLevel="1"/>
    <col min="26" max="26" width="10.5703125" style="1" collapsed="1"/>
    <col min="27" max="27" width="10.5703125" style="1" hidden="1" customWidth="1" outlineLevel="1"/>
    <col min="28" max="28" width="12.28515625" style="1" bestFit="1" customWidth="1" collapsed="1"/>
    <col min="29" max="16384" width="10.5703125" style="1"/>
  </cols>
  <sheetData>
    <row r="1" spans="1:29" s="30" customFormat="1" ht="44.25" customHeight="1" x14ac:dyDescent="0.25">
      <c r="A1" s="25"/>
      <c r="B1" s="663"/>
      <c r="C1" s="92" t="s">
        <v>570</v>
      </c>
      <c r="D1" s="93"/>
      <c r="E1" s="93"/>
      <c r="F1" s="94"/>
      <c r="G1" s="95">
        <f>Title!E5</f>
        <v>45719</v>
      </c>
      <c r="H1" s="26"/>
      <c r="I1" s="26"/>
      <c r="J1" s="26"/>
      <c r="K1" s="26"/>
      <c r="L1" s="26"/>
      <c r="M1" s="26"/>
      <c r="N1" s="33"/>
      <c r="O1" s="27"/>
      <c r="P1" s="27"/>
      <c r="Q1" s="47"/>
      <c r="R1" s="27"/>
      <c r="S1" s="28"/>
      <c r="T1" s="29"/>
      <c r="U1" s="29"/>
      <c r="V1" s="228"/>
      <c r="W1" s="29"/>
      <c r="X1" s="29"/>
      <c r="Y1" s="29"/>
    </row>
    <row r="2" spans="1:29" s="37" customFormat="1" ht="30" customHeight="1" thickBot="1" x14ac:dyDescent="0.3">
      <c r="A2" s="34"/>
      <c r="B2" s="663"/>
      <c r="C2" s="137" t="s">
        <v>134</v>
      </c>
      <c r="D2" s="137"/>
      <c r="E2" s="137"/>
      <c r="F2" s="137"/>
      <c r="G2" s="679"/>
      <c r="H2" s="679"/>
      <c r="I2" s="38"/>
      <c r="J2" s="136" t="s">
        <v>127</v>
      </c>
      <c r="K2" s="548"/>
      <c r="L2" s="548"/>
      <c r="M2" s="38"/>
      <c r="N2" s="40" t="s">
        <v>128</v>
      </c>
      <c r="O2" s="40" t="s">
        <v>129</v>
      </c>
      <c r="P2" s="40"/>
      <c r="Q2" s="39"/>
      <c r="R2" s="41"/>
      <c r="S2" s="35"/>
      <c r="T2" s="36"/>
      <c r="U2" s="36"/>
      <c r="V2" s="229"/>
      <c r="W2" s="36"/>
      <c r="X2" s="36"/>
      <c r="Y2" s="36"/>
    </row>
    <row r="3" spans="1:29" ht="34.5" customHeight="1" thickBot="1" x14ac:dyDescent="0.55000000000000004">
      <c r="A3" s="2"/>
      <c r="B3" s="663"/>
      <c r="C3" s="112" t="s">
        <v>135</v>
      </c>
      <c r="D3" s="112"/>
      <c r="E3" s="112"/>
      <c r="G3" s="678"/>
      <c r="H3" s="678"/>
      <c r="I3" s="7"/>
      <c r="J3" s="121">
        <f>Title!E6</f>
        <v>0</v>
      </c>
      <c r="K3" s="551"/>
      <c r="L3" s="551"/>
      <c r="M3" s="45" t="s">
        <v>130</v>
      </c>
      <c r="N3" s="43">
        <f>SUM(N4:N10005)</f>
        <v>0</v>
      </c>
      <c r="O3" s="43">
        <f>SUM(O4:O10005)</f>
        <v>0</v>
      </c>
      <c r="P3" s="46"/>
      <c r="Q3" s="44" t="s">
        <v>136</v>
      </c>
      <c r="R3" s="44" t="s">
        <v>138</v>
      </c>
      <c r="S3" s="58" t="s">
        <v>49</v>
      </c>
      <c r="T3" s="58" t="s">
        <v>50</v>
      </c>
      <c r="U3" s="58" t="s">
        <v>126</v>
      </c>
      <c r="V3" s="236" t="s">
        <v>63</v>
      </c>
      <c r="W3" s="14"/>
      <c r="X3" s="58" t="s">
        <v>111</v>
      </c>
      <c r="Y3" s="58" t="s">
        <v>51</v>
      </c>
    </row>
    <row r="4" spans="1:29" s="55" customFormat="1" ht="47.25" customHeight="1" thickBot="1" x14ac:dyDescent="0.3">
      <c r="A4" s="54"/>
      <c r="B4" s="68" t="s">
        <v>160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3"/>
      <c r="T4" s="24"/>
      <c r="U4" s="24"/>
      <c r="V4" s="231"/>
      <c r="W4" s="31"/>
      <c r="X4" s="24"/>
      <c r="Y4" s="24"/>
    </row>
    <row r="5" spans="1:29" s="21" customFormat="1" ht="66" customHeight="1" thickTop="1" x14ac:dyDescent="0.25">
      <c r="A5" s="3"/>
      <c r="B5" s="48"/>
      <c r="C5" s="80" t="s">
        <v>174</v>
      </c>
      <c r="D5" s="66"/>
      <c r="E5" s="66"/>
      <c r="F5" s="66"/>
      <c r="G5" s="66"/>
      <c r="H5" s="66"/>
      <c r="I5" s="66"/>
      <c r="J5" s="66"/>
      <c r="K5" s="66"/>
      <c r="L5" s="66"/>
      <c r="M5" s="66"/>
      <c r="N5" s="67"/>
      <c r="O5" s="67"/>
      <c r="P5" s="67"/>
      <c r="Q5" s="67"/>
      <c r="R5" s="67"/>
      <c r="S5" s="15"/>
      <c r="T5" s="18"/>
      <c r="U5" s="18"/>
      <c r="V5" s="232"/>
      <c r="W5" s="18"/>
      <c r="X5" s="18"/>
      <c r="Y5" s="18"/>
    </row>
    <row r="6" spans="1:29" ht="45" customHeight="1" x14ac:dyDescent="0.25">
      <c r="B6" s="70"/>
      <c r="C6" s="77" t="s">
        <v>39</v>
      </c>
      <c r="D6" s="77"/>
      <c r="E6" s="138" t="s">
        <v>1000</v>
      </c>
      <c r="F6" s="77" t="s">
        <v>126</v>
      </c>
      <c r="G6" s="134" t="s">
        <v>131</v>
      </c>
      <c r="H6" s="664" t="s">
        <v>133</v>
      </c>
      <c r="I6" s="664"/>
      <c r="J6" s="134" t="s">
        <v>132</v>
      </c>
      <c r="K6" s="158" t="s">
        <v>201</v>
      </c>
      <c r="L6" s="158" t="s">
        <v>1114</v>
      </c>
      <c r="M6" s="134" t="s">
        <v>139</v>
      </c>
      <c r="N6" s="667" t="s">
        <v>426</v>
      </c>
      <c r="O6" s="667"/>
      <c r="P6" s="667"/>
      <c r="Q6" s="667"/>
      <c r="R6" s="667"/>
      <c r="S6" s="16"/>
      <c r="T6" s="17"/>
      <c r="U6" s="17"/>
      <c r="V6" s="233"/>
      <c r="W6" s="17"/>
      <c r="X6" s="17"/>
      <c r="Y6" s="17"/>
      <c r="AC6" s="1" t="s">
        <v>137</v>
      </c>
    </row>
    <row r="7" spans="1:29" ht="25.5" customHeight="1" x14ac:dyDescent="0.25">
      <c r="B7" s="70"/>
      <c r="C7" s="139" t="str">
        <f>S7</f>
        <v>THERMEX IR 150 V</v>
      </c>
      <c r="D7" s="139"/>
      <c r="E7" s="146" t="s">
        <v>1005</v>
      </c>
      <c r="F7" s="49">
        <f>U7</f>
        <v>151122</v>
      </c>
      <c r="G7" s="186">
        <v>150</v>
      </c>
      <c r="H7" s="672" t="s">
        <v>168</v>
      </c>
      <c r="I7" s="672"/>
      <c r="J7" s="196" t="s">
        <v>422</v>
      </c>
      <c r="K7" s="563">
        <v>30.5</v>
      </c>
      <c r="L7" s="563">
        <v>0.24</v>
      </c>
      <c r="M7" s="186" t="s">
        <v>404</v>
      </c>
      <c r="N7" s="83">
        <v>0</v>
      </c>
      <c r="O7" s="83">
        <f>N7*Q7</f>
        <v>0</v>
      </c>
      <c r="P7" s="83"/>
      <c r="Q7" s="84">
        <f>R7*(1-$J$3)</f>
        <v>53190</v>
      </c>
      <c r="R7" s="334">
        <f>X7</f>
        <v>53190</v>
      </c>
      <c r="S7" s="186" t="s">
        <v>237</v>
      </c>
      <c r="T7" s="186" t="s">
        <v>403</v>
      </c>
      <c r="U7" s="75">
        <v>151122</v>
      </c>
      <c r="V7" s="230">
        <v>4670007712563</v>
      </c>
      <c r="W7" s="19"/>
      <c r="X7" s="186">
        <f>VLOOKUP(T7,'Печать Заказа'!B:F,5,FALSE)</f>
        <v>53190</v>
      </c>
      <c r="Y7" s="186">
        <v>38190</v>
      </c>
      <c r="AA7" s="1" t="str">
        <f>IFERROR(VLOOKUP(T7,'Печать Заказа'!B:N,13,FALSE),"")</f>
        <v/>
      </c>
      <c r="AC7" s="559"/>
    </row>
    <row r="8" spans="1:29" ht="25.5" customHeight="1" x14ac:dyDescent="0.25">
      <c r="B8" s="70"/>
      <c r="C8" s="139" t="str">
        <f>S8</f>
        <v>THERMEX IR  200 V</v>
      </c>
      <c r="D8" s="139"/>
      <c r="E8" s="146" t="s">
        <v>1005</v>
      </c>
      <c r="F8" s="49">
        <f>U8</f>
        <v>151054</v>
      </c>
      <c r="G8" s="133">
        <v>200</v>
      </c>
      <c r="H8" s="672" t="s">
        <v>168</v>
      </c>
      <c r="I8" s="672"/>
      <c r="J8" s="196" t="s">
        <v>422</v>
      </c>
      <c r="K8" s="563">
        <v>37</v>
      </c>
      <c r="L8" s="563">
        <v>0.33</v>
      </c>
      <c r="M8" s="133" t="s">
        <v>161</v>
      </c>
      <c r="N8" s="83">
        <v>0</v>
      </c>
      <c r="O8" s="83">
        <f>N8*Q8</f>
        <v>0</v>
      </c>
      <c r="P8" s="83"/>
      <c r="Q8" s="84">
        <f t="shared" ref="Q8:Q9" si="0">R8*(1-$J$3)</f>
        <v>60190</v>
      </c>
      <c r="R8" s="334">
        <f>X8</f>
        <v>60190</v>
      </c>
      <c r="S8" s="58" t="s">
        <v>35</v>
      </c>
      <c r="T8" s="58" t="s">
        <v>23</v>
      </c>
      <c r="U8" s="58">
        <v>151054</v>
      </c>
      <c r="V8" s="230">
        <v>4607084197808</v>
      </c>
      <c r="W8" s="19"/>
      <c r="X8" s="58">
        <f>VLOOKUP(T8,'Печать Заказа'!B:F,5,FALSE)</f>
        <v>60190</v>
      </c>
      <c r="Y8" s="58">
        <v>43190</v>
      </c>
      <c r="AA8" s="1" t="str">
        <f>IFERROR(VLOOKUP(T8,'Печать Заказа'!B:N,13,FALSE),"")</f>
        <v/>
      </c>
      <c r="AC8" s="559"/>
    </row>
    <row r="9" spans="1:29" ht="25.5" customHeight="1" thickBot="1" x14ac:dyDescent="0.3">
      <c r="B9" s="70"/>
      <c r="C9" s="147" t="str">
        <f>S9</f>
        <v>THERMEX IR  300 V</v>
      </c>
      <c r="D9" s="147"/>
      <c r="E9" s="148" t="s">
        <v>1005</v>
      </c>
      <c r="F9" s="49">
        <f>U9</f>
        <v>151055</v>
      </c>
      <c r="G9" s="133">
        <v>300</v>
      </c>
      <c r="H9" s="673" t="s">
        <v>168</v>
      </c>
      <c r="I9" s="673"/>
      <c r="J9" s="196" t="s">
        <v>422</v>
      </c>
      <c r="K9" s="563">
        <v>47</v>
      </c>
      <c r="L9" s="563">
        <v>0.48</v>
      </c>
      <c r="M9" s="133" t="s">
        <v>162</v>
      </c>
      <c r="N9" s="83">
        <v>0</v>
      </c>
      <c r="O9" s="83">
        <f>N9*Q9</f>
        <v>0</v>
      </c>
      <c r="P9" s="83"/>
      <c r="Q9" s="84">
        <f t="shared" si="0"/>
        <v>74790</v>
      </c>
      <c r="R9" s="334">
        <f>X9</f>
        <v>74790</v>
      </c>
      <c r="S9" s="58" t="s">
        <v>36</v>
      </c>
      <c r="T9" s="58" t="s">
        <v>24</v>
      </c>
      <c r="U9" s="58">
        <v>151055</v>
      </c>
      <c r="V9" s="230">
        <v>4607084197860</v>
      </c>
      <c r="W9" s="19"/>
      <c r="X9" s="58">
        <f>VLOOKUP(T9,'Печать Заказа'!B:F,5,FALSE)</f>
        <v>74790</v>
      </c>
      <c r="Y9" s="58">
        <v>53790</v>
      </c>
      <c r="AA9" s="1" t="str">
        <f>IFERROR(VLOOKUP(T9,'Печать Заказа'!B:N,13,FALSE),"")</f>
        <v/>
      </c>
      <c r="AC9" s="559"/>
    </row>
    <row r="10" spans="1:29" s="21" customFormat="1" ht="66" customHeight="1" thickTop="1" x14ac:dyDescent="0.25">
      <c r="A10" s="3"/>
      <c r="B10" s="48"/>
      <c r="C10" s="81" t="s">
        <v>175</v>
      </c>
      <c r="D10" s="78"/>
      <c r="E10" s="78"/>
      <c r="F10" s="78"/>
      <c r="G10" s="78"/>
      <c r="H10" s="78"/>
      <c r="I10" s="78"/>
      <c r="J10" s="78"/>
      <c r="K10" s="556"/>
      <c r="L10" s="556"/>
      <c r="M10" s="78"/>
      <c r="N10" s="67"/>
      <c r="O10" s="67"/>
      <c r="P10" s="67"/>
      <c r="Q10" s="67"/>
      <c r="R10" s="67"/>
      <c r="S10" s="15"/>
      <c r="T10" s="18"/>
      <c r="U10" s="18"/>
      <c r="V10" s="18"/>
      <c r="W10" s="18"/>
      <c r="X10" s="18"/>
      <c r="Y10" s="18"/>
      <c r="Z10" s="1"/>
      <c r="AA10" s="1"/>
      <c r="AB10" s="1"/>
      <c r="AC10" s="559"/>
    </row>
    <row r="11" spans="1:29" ht="45" customHeight="1" x14ac:dyDescent="0.25">
      <c r="B11" s="70"/>
      <c r="C11" s="77" t="s">
        <v>39</v>
      </c>
      <c r="D11" s="77"/>
      <c r="E11" s="491" t="s">
        <v>1000</v>
      </c>
      <c r="F11" s="77" t="s">
        <v>126</v>
      </c>
      <c r="G11" s="134" t="s">
        <v>131</v>
      </c>
      <c r="H11" s="664" t="s">
        <v>133</v>
      </c>
      <c r="I11" s="664"/>
      <c r="J11" s="134" t="s">
        <v>132</v>
      </c>
      <c r="K11" s="158" t="s">
        <v>201</v>
      </c>
      <c r="L11" s="158" t="s">
        <v>1114</v>
      </c>
      <c r="M11" s="134" t="s">
        <v>139</v>
      </c>
      <c r="N11" s="667" t="s">
        <v>427</v>
      </c>
      <c r="O11" s="667"/>
      <c r="P11" s="667"/>
      <c r="Q11" s="667"/>
      <c r="R11" s="667"/>
      <c r="S11" s="16"/>
      <c r="T11" s="17"/>
      <c r="U11" s="17"/>
      <c r="V11" s="17"/>
      <c r="W11" s="17"/>
      <c r="X11" s="17"/>
      <c r="Y11" s="17"/>
      <c r="AC11" s="559"/>
    </row>
    <row r="12" spans="1:29" ht="25.5" customHeight="1" x14ac:dyDescent="0.25">
      <c r="B12" s="70"/>
      <c r="C12" s="139" t="str">
        <f>S12</f>
        <v>THERMEX IRP 200 F</v>
      </c>
      <c r="D12" s="139"/>
      <c r="E12" s="139" t="s">
        <v>1005</v>
      </c>
      <c r="F12" s="49">
        <f>U12</f>
        <v>151056</v>
      </c>
      <c r="G12" s="133">
        <v>200</v>
      </c>
      <c r="H12" s="672" t="s">
        <v>168</v>
      </c>
      <c r="I12" s="672"/>
      <c r="J12" s="196" t="s">
        <v>422</v>
      </c>
      <c r="K12" s="563">
        <v>42.4</v>
      </c>
      <c r="L12" s="563">
        <v>0.46</v>
      </c>
      <c r="M12" s="133" t="s">
        <v>163</v>
      </c>
      <c r="N12" s="83">
        <v>0</v>
      </c>
      <c r="O12" s="83">
        <f>N12*Q12</f>
        <v>0</v>
      </c>
      <c r="P12" s="83"/>
      <c r="Q12" s="84">
        <f>Y12</f>
        <v>37590</v>
      </c>
      <c r="R12" s="334" t="str">
        <f>X12</f>
        <v>фикс.цена</v>
      </c>
      <c r="S12" s="58" t="s">
        <v>52</v>
      </c>
      <c r="T12" s="58" t="s">
        <v>57</v>
      </c>
      <c r="U12" s="58">
        <v>151056</v>
      </c>
      <c r="V12" s="230">
        <v>4670007713249</v>
      </c>
      <c r="W12" s="19"/>
      <c r="X12" s="58" t="str">
        <f>VLOOKUP(T12,'Печать Заказа'!B:F,5,FALSE)</f>
        <v>фикс.цена</v>
      </c>
      <c r="Y12" s="291">
        <f>IF(X12="фикс.цена",VLOOKUP(T12,'Печать Заказа'!B:F,4,FALSE),"")</f>
        <v>37590</v>
      </c>
      <c r="AA12" s="1" t="str">
        <f>IFERROR(VLOOKUP(T12,'Печать Заказа'!B:N,13,FALSE),"")</f>
        <v/>
      </c>
      <c r="AC12" s="559"/>
    </row>
    <row r="13" spans="1:29" ht="25.5" customHeight="1" thickBot="1" x14ac:dyDescent="0.3">
      <c r="B13" s="70"/>
      <c r="C13" s="139" t="str">
        <f>S13</f>
        <v>THERMEX IRP 300 F</v>
      </c>
      <c r="D13" s="139"/>
      <c r="E13" s="146" t="s">
        <v>1005</v>
      </c>
      <c r="F13" s="49">
        <f>U13</f>
        <v>151237</v>
      </c>
      <c r="G13" s="387">
        <v>300</v>
      </c>
      <c r="H13" s="672" t="s">
        <v>168</v>
      </c>
      <c r="I13" s="672"/>
      <c r="J13" s="196" t="s">
        <v>422</v>
      </c>
      <c r="K13" s="563">
        <v>59.5</v>
      </c>
      <c r="L13" s="563">
        <v>0.64</v>
      </c>
      <c r="M13" s="387" t="s">
        <v>747</v>
      </c>
      <c r="N13" s="83">
        <v>0</v>
      </c>
      <c r="O13" s="83">
        <f>N13*Q13</f>
        <v>0</v>
      </c>
      <c r="P13" s="83"/>
      <c r="Q13" s="84">
        <f>Y13</f>
        <v>47590</v>
      </c>
      <c r="R13" s="334" t="str">
        <f>X13</f>
        <v>фикс.цена</v>
      </c>
      <c r="S13" s="387" t="s">
        <v>745</v>
      </c>
      <c r="T13" s="387" t="s">
        <v>746</v>
      </c>
      <c r="U13" s="75">
        <v>151237</v>
      </c>
      <c r="V13" s="230">
        <v>4670033316728</v>
      </c>
      <c r="W13" s="19"/>
      <c r="X13" s="387" t="str">
        <f>VLOOKUP(T13,'Печать Заказа'!B:F,5,FALSE)</f>
        <v>фикс.цена</v>
      </c>
      <c r="Y13" s="387">
        <f>IF(X13="фикс.цена",VLOOKUP(T13,'Печать Заказа'!B:F,4,FALSE),"")</f>
        <v>47590</v>
      </c>
      <c r="AC13" s="559"/>
    </row>
    <row r="14" spans="1:29" s="21" customFormat="1" ht="66" customHeight="1" thickTop="1" x14ac:dyDescent="0.25">
      <c r="A14" s="3"/>
      <c r="B14" s="48"/>
      <c r="C14" s="80" t="s">
        <v>784</v>
      </c>
      <c r="D14" s="66"/>
      <c r="E14" s="66"/>
      <c r="F14" s="66"/>
      <c r="G14" s="66"/>
      <c r="H14" s="66"/>
      <c r="I14" s="66"/>
      <c r="J14" s="66"/>
      <c r="K14" s="556"/>
      <c r="L14" s="556"/>
      <c r="M14" s="66"/>
      <c r="N14" s="67"/>
      <c r="O14" s="67"/>
      <c r="P14" s="67"/>
      <c r="Q14" s="67"/>
      <c r="R14" s="67"/>
      <c r="S14" s="15"/>
      <c r="T14" s="18"/>
      <c r="U14" s="18"/>
      <c r="V14" s="232"/>
      <c r="W14" s="18"/>
      <c r="X14" s="18"/>
      <c r="Y14" s="18"/>
      <c r="Z14" s="1"/>
      <c r="AB14" s="1"/>
      <c r="AC14" s="559"/>
    </row>
    <row r="15" spans="1:29" ht="72" customHeight="1" x14ac:dyDescent="0.25">
      <c r="B15" s="70"/>
      <c r="C15" s="77" t="s">
        <v>39</v>
      </c>
      <c r="D15" s="77"/>
      <c r="E15" s="491" t="s">
        <v>1000</v>
      </c>
      <c r="F15" s="77" t="s">
        <v>126</v>
      </c>
      <c r="G15" s="402" t="s">
        <v>131</v>
      </c>
      <c r="H15" s="664" t="s">
        <v>133</v>
      </c>
      <c r="I15" s="664"/>
      <c r="J15" s="402" t="s">
        <v>132</v>
      </c>
      <c r="K15" s="158" t="s">
        <v>201</v>
      </c>
      <c r="L15" s="158" t="s">
        <v>1114</v>
      </c>
      <c r="M15" s="402" t="s">
        <v>139</v>
      </c>
      <c r="N15" s="667" t="s">
        <v>876</v>
      </c>
      <c r="O15" s="667"/>
      <c r="P15" s="667"/>
      <c r="Q15" s="667"/>
      <c r="R15" s="667"/>
      <c r="S15" s="16"/>
      <c r="T15" s="17"/>
      <c r="U15" s="17"/>
      <c r="V15" s="233"/>
      <c r="W15" s="17"/>
      <c r="X15" s="17"/>
      <c r="Y15" s="17"/>
      <c r="AC15" s="559"/>
    </row>
    <row r="16" spans="1:29" ht="25.5" customHeight="1" x14ac:dyDescent="0.25">
      <c r="B16" s="70"/>
      <c r="C16" s="139" t="str">
        <f>S16</f>
        <v>THERMEX Kelpie 150 F</v>
      </c>
      <c r="D16" s="139"/>
      <c r="E16" s="146" t="s">
        <v>1005</v>
      </c>
      <c r="F16" s="49">
        <f>U16</f>
        <v>151238</v>
      </c>
      <c r="G16" s="403">
        <v>150</v>
      </c>
      <c r="H16" s="672" t="s">
        <v>168</v>
      </c>
      <c r="I16" s="672"/>
      <c r="J16" s="196" t="s">
        <v>422</v>
      </c>
      <c r="K16" s="563">
        <v>26</v>
      </c>
      <c r="L16" s="563">
        <v>0.33</v>
      </c>
      <c r="M16" s="403" t="s">
        <v>805</v>
      </c>
      <c r="N16" s="83">
        <v>0</v>
      </c>
      <c r="O16" s="83">
        <f>N16*Q16</f>
        <v>0</v>
      </c>
      <c r="P16" s="83"/>
      <c r="Q16" s="84">
        <f>R16*(1-$J$3)</f>
        <v>48390</v>
      </c>
      <c r="R16" s="334">
        <f>X16</f>
        <v>48390</v>
      </c>
      <c r="S16" s="403" t="s">
        <v>785</v>
      </c>
      <c r="T16" s="403" t="s">
        <v>788</v>
      </c>
      <c r="U16" s="75">
        <v>151238</v>
      </c>
      <c r="V16" s="230">
        <v>4670033316827</v>
      </c>
      <c r="W16" s="19"/>
      <c r="X16" s="403">
        <f>VLOOKUP(T16,'Печать Заказа'!B:F,5,FALSE)</f>
        <v>48390</v>
      </c>
      <c r="Y16" s="403" t="str">
        <f>IF(X16="фикс.цена",VLOOKUP(T16,'Печать Заказа'!B:F,4,FALSE),"")</f>
        <v/>
      </c>
      <c r="AA16" s="1" t="str">
        <f>IFERROR(VLOOKUP(T16,'Печать Заказа'!B:N,13,FALSE),"")</f>
        <v/>
      </c>
      <c r="AC16" s="559"/>
    </row>
    <row r="17" spans="1:29" ht="25.5" customHeight="1" x14ac:dyDescent="0.25">
      <c r="B17" s="70"/>
      <c r="C17" s="139" t="str">
        <f>S17</f>
        <v>THERMEX Kelpie 200 F</v>
      </c>
      <c r="D17" s="139"/>
      <c r="E17" s="146" t="s">
        <v>1005</v>
      </c>
      <c r="F17" s="49">
        <f>U17</f>
        <v>151239</v>
      </c>
      <c r="G17" s="403">
        <v>200</v>
      </c>
      <c r="H17" s="672" t="s">
        <v>168</v>
      </c>
      <c r="I17" s="672"/>
      <c r="J17" s="196" t="s">
        <v>422</v>
      </c>
      <c r="K17" s="563">
        <v>34.1</v>
      </c>
      <c r="L17" s="563">
        <v>0.41</v>
      </c>
      <c r="M17" s="403" t="s">
        <v>804</v>
      </c>
      <c r="N17" s="83">
        <v>0</v>
      </c>
      <c r="O17" s="83">
        <f>N17*Q17</f>
        <v>0</v>
      </c>
      <c r="P17" s="83"/>
      <c r="Q17" s="84">
        <f>R17*(1-$J$3)</f>
        <v>59190</v>
      </c>
      <c r="R17" s="334">
        <f>X17</f>
        <v>59190</v>
      </c>
      <c r="S17" s="403" t="s">
        <v>786</v>
      </c>
      <c r="T17" s="403" t="s">
        <v>789</v>
      </c>
      <c r="U17" s="75">
        <v>151239</v>
      </c>
      <c r="V17" s="230">
        <v>4670033316841</v>
      </c>
      <c r="W17" s="19"/>
      <c r="X17" s="403">
        <f>VLOOKUP(T17,'Печать Заказа'!B:F,5,FALSE)</f>
        <v>59190</v>
      </c>
      <c r="Y17" s="403" t="str">
        <f>IF(X17="фикс.цена",VLOOKUP(T17,'Печать Заказа'!B:F,4,FALSE),"")</f>
        <v/>
      </c>
      <c r="AA17" s="1" t="str">
        <f>IFERROR(VLOOKUP(T17,'Печать Заказа'!B:N,13,FALSE),"")</f>
        <v/>
      </c>
      <c r="AC17" s="559"/>
    </row>
    <row r="18" spans="1:29" ht="25.5" customHeight="1" thickBot="1" x14ac:dyDescent="0.3">
      <c r="B18" s="70"/>
      <c r="C18" s="147" t="str">
        <f>S18</f>
        <v>THERMEX Kelpie 300 F</v>
      </c>
      <c r="D18" s="147"/>
      <c r="E18" s="148" t="s">
        <v>1005</v>
      </c>
      <c r="F18" s="49">
        <f>U18</f>
        <v>151240</v>
      </c>
      <c r="G18" s="403">
        <v>300</v>
      </c>
      <c r="H18" s="673" t="s">
        <v>168</v>
      </c>
      <c r="I18" s="673"/>
      <c r="J18" s="196" t="s">
        <v>422</v>
      </c>
      <c r="K18" s="563">
        <v>54.5</v>
      </c>
      <c r="L18" s="563">
        <v>0.56999999999999995</v>
      </c>
      <c r="M18" s="403" t="s">
        <v>803</v>
      </c>
      <c r="N18" s="83">
        <v>0</v>
      </c>
      <c r="O18" s="83">
        <f>N18*Q18</f>
        <v>0</v>
      </c>
      <c r="P18" s="83"/>
      <c r="Q18" s="84">
        <f>R18*(1-$J$3)</f>
        <v>69790</v>
      </c>
      <c r="R18" s="334">
        <f>X18</f>
        <v>69790</v>
      </c>
      <c r="S18" s="403" t="s">
        <v>787</v>
      </c>
      <c r="T18" s="403" t="s">
        <v>790</v>
      </c>
      <c r="U18" s="75">
        <v>151240</v>
      </c>
      <c r="V18" s="230">
        <v>4670033316858</v>
      </c>
      <c r="W18" s="19"/>
      <c r="X18" s="403">
        <f>VLOOKUP(T18,'Печать Заказа'!B:F,5,FALSE)</f>
        <v>69790</v>
      </c>
      <c r="Y18" s="403" t="str">
        <f>IF(X18="фикс.цена",VLOOKUP(T18,'Печать Заказа'!B:F,4,FALSE),"")</f>
        <v/>
      </c>
      <c r="AA18" s="1" t="str">
        <f>IFERROR(VLOOKUP(T18,'Печать Заказа'!B:N,13,FALSE),"")</f>
        <v/>
      </c>
      <c r="AC18" s="559"/>
    </row>
    <row r="19" spans="1:29" s="21" customFormat="1" ht="66" customHeight="1" thickTop="1" x14ac:dyDescent="0.25">
      <c r="A19" s="3"/>
      <c r="B19" s="48"/>
      <c r="C19" s="81" t="s">
        <v>425</v>
      </c>
      <c r="D19" s="78"/>
      <c r="E19" s="78"/>
      <c r="F19" s="78"/>
      <c r="G19" s="78"/>
      <c r="H19" s="78"/>
      <c r="I19" s="78"/>
      <c r="J19" s="78"/>
      <c r="K19" s="556"/>
      <c r="L19" s="556"/>
      <c r="M19" s="78"/>
      <c r="N19" s="67"/>
      <c r="O19" s="67"/>
      <c r="P19" s="67"/>
      <c r="Q19" s="67"/>
      <c r="R19" s="67"/>
      <c r="S19" s="15"/>
      <c r="T19" s="18"/>
      <c r="U19" s="18"/>
      <c r="V19" s="18"/>
      <c r="W19" s="18"/>
      <c r="X19" s="18"/>
      <c r="Y19" s="18"/>
      <c r="Z19" s="1"/>
      <c r="AA19" s="1"/>
      <c r="AB19" s="1"/>
      <c r="AC19" s="559"/>
    </row>
    <row r="20" spans="1:29" ht="45" customHeight="1" x14ac:dyDescent="0.25">
      <c r="B20" s="70"/>
      <c r="C20" s="77" t="s">
        <v>39</v>
      </c>
      <c r="D20" s="77"/>
      <c r="E20" s="491" t="s">
        <v>1000</v>
      </c>
      <c r="F20" s="77" t="s">
        <v>126</v>
      </c>
      <c r="G20" s="134" t="s">
        <v>131</v>
      </c>
      <c r="H20" s="664" t="s">
        <v>133</v>
      </c>
      <c r="I20" s="664"/>
      <c r="J20" s="134" t="s">
        <v>132</v>
      </c>
      <c r="K20" s="158" t="s">
        <v>201</v>
      </c>
      <c r="L20" s="158" t="s">
        <v>1114</v>
      </c>
      <c r="M20" s="134" t="s">
        <v>139</v>
      </c>
      <c r="N20" s="667" t="s">
        <v>428</v>
      </c>
      <c r="O20" s="667"/>
      <c r="P20" s="667"/>
      <c r="Q20" s="667"/>
      <c r="R20" s="667"/>
      <c r="S20" s="16"/>
      <c r="T20" s="17"/>
      <c r="U20" s="17"/>
      <c r="V20" s="17"/>
      <c r="W20" s="17"/>
      <c r="X20" s="17"/>
      <c r="Y20" s="17"/>
      <c r="AC20" s="559"/>
    </row>
    <row r="21" spans="1:29" ht="25.5" customHeight="1" x14ac:dyDescent="0.25">
      <c r="B21" s="20"/>
      <c r="C21" s="139" t="str">
        <f>S21</f>
        <v>THERMEX ER 200 V</v>
      </c>
      <c r="D21" s="139"/>
      <c r="E21" s="146" t="s">
        <v>1005</v>
      </c>
      <c r="F21" s="51">
        <f>U21</f>
        <v>111040</v>
      </c>
      <c r="G21" s="133">
        <v>200</v>
      </c>
      <c r="H21" s="672" t="s">
        <v>168</v>
      </c>
      <c r="I21" s="672"/>
      <c r="J21" s="196" t="s">
        <v>422</v>
      </c>
      <c r="K21" s="563">
        <v>56.7</v>
      </c>
      <c r="L21" s="563">
        <v>0.46</v>
      </c>
      <c r="M21" s="133" t="s">
        <v>617</v>
      </c>
      <c r="N21" s="83">
        <v>0</v>
      </c>
      <c r="O21" s="83">
        <f>N21*Q21</f>
        <v>0</v>
      </c>
      <c r="P21" s="83"/>
      <c r="Q21" s="84">
        <f>Y21</f>
        <v>27590</v>
      </c>
      <c r="R21" s="334" t="str">
        <f>X21</f>
        <v>фикс.цена</v>
      </c>
      <c r="S21" s="58" t="s">
        <v>5</v>
      </c>
      <c r="T21" s="58" t="s">
        <v>28</v>
      </c>
      <c r="U21" s="58">
        <v>111040</v>
      </c>
      <c r="V21" s="230">
        <v>4607084199444</v>
      </c>
      <c r="W21" s="19"/>
      <c r="X21" s="58" t="str">
        <f>VLOOKUP(T21,'Печать Заказа'!B:F,5,FALSE)</f>
        <v>фикс.цена</v>
      </c>
      <c r="Y21" s="58">
        <v>27590</v>
      </c>
      <c r="AA21" s="1" t="str">
        <f>IFERROR(VLOOKUP(T21,'Печать Заказа'!B:N,13,FALSE),"")</f>
        <v/>
      </c>
      <c r="AC21" s="559"/>
    </row>
    <row r="22" spans="1:29" ht="22.5" customHeight="1" thickBot="1" x14ac:dyDescent="0.3">
      <c r="A22" s="61"/>
      <c r="B22" s="65"/>
      <c r="C22" s="141" t="str">
        <f>S22</f>
        <v>THERMEX ER 300 V</v>
      </c>
      <c r="D22" s="141"/>
      <c r="E22" s="246" t="s">
        <v>1005</v>
      </c>
      <c r="F22" s="64">
        <f>U22</f>
        <v>111041</v>
      </c>
      <c r="G22" s="135">
        <v>300</v>
      </c>
      <c r="H22" s="675" t="s">
        <v>168</v>
      </c>
      <c r="I22" s="675"/>
      <c r="J22" s="294" t="s">
        <v>422</v>
      </c>
      <c r="K22" s="564">
        <v>73.8</v>
      </c>
      <c r="L22" s="564">
        <v>0.64</v>
      </c>
      <c r="M22" s="62" t="s">
        <v>618</v>
      </c>
      <c r="N22" s="85">
        <v>0</v>
      </c>
      <c r="O22" s="85">
        <f>N22*Q22</f>
        <v>0</v>
      </c>
      <c r="P22" s="85"/>
      <c r="Q22" s="84">
        <f>Y22</f>
        <v>32790</v>
      </c>
      <c r="R22" s="335" t="str">
        <f>X22</f>
        <v>фикс.цена</v>
      </c>
      <c r="S22" s="129" t="s">
        <v>6</v>
      </c>
      <c r="T22" s="129" t="s">
        <v>29</v>
      </c>
      <c r="U22" s="129">
        <v>111041</v>
      </c>
      <c r="V22" s="230">
        <v>4607084199451</v>
      </c>
      <c r="W22" s="19"/>
      <c r="X22" s="129" t="str">
        <f>VLOOKUP(T22,'Печать Заказа'!B:F,5,FALSE)</f>
        <v>фикс.цена</v>
      </c>
      <c r="Y22" s="129">
        <v>32790</v>
      </c>
      <c r="AA22" s="1" t="str">
        <f>IFERROR(VLOOKUP(T22,'Печать Заказа'!B:N,13,FALSE),"")</f>
        <v/>
      </c>
      <c r="AC22" s="559"/>
    </row>
    <row r="23" spans="1:29" s="55" customFormat="1" ht="47.25" customHeight="1" thickTop="1" x14ac:dyDescent="0.25">
      <c r="A23" s="54"/>
      <c r="B23" s="4"/>
      <c r="C23" s="6"/>
      <c r="D23" s="6"/>
      <c r="E23" s="6"/>
      <c r="F23" s="7"/>
      <c r="G23" s="5"/>
      <c r="H23" s="5"/>
      <c r="I23" s="5"/>
      <c r="J23" s="5"/>
      <c r="K23" s="5"/>
      <c r="L23" s="5"/>
      <c r="M23" s="5"/>
      <c r="N23" s="8"/>
      <c r="O23" s="8"/>
      <c r="P23" s="8"/>
      <c r="Q23" s="8"/>
      <c r="R23" s="8"/>
      <c r="S23" s="9"/>
      <c r="T23" s="11"/>
      <c r="U23" s="11"/>
      <c r="V23" s="11"/>
      <c r="W23" s="11"/>
      <c r="X23" s="11"/>
      <c r="Y23" s="11"/>
      <c r="Z23" s="1"/>
      <c r="AA23" s="1">
        <f>IFERROR(VLOOKUP(T23,'Печать Заказа'!B:N,13,FALSE),"")</f>
        <v>0</v>
      </c>
      <c r="AB23" s="1"/>
      <c r="AC23" s="1"/>
    </row>
    <row r="24" spans="1:29" s="21" customFormat="1" ht="66" customHeight="1" x14ac:dyDescent="0.25">
      <c r="A24" s="3"/>
      <c r="B24" s="4"/>
      <c r="C24" s="6"/>
      <c r="D24" s="6"/>
      <c r="E24" s="6"/>
      <c r="F24" s="7"/>
      <c r="G24" s="5"/>
      <c r="H24" s="5"/>
      <c r="I24" s="5"/>
      <c r="J24" s="5"/>
      <c r="K24" s="5"/>
      <c r="L24" s="5"/>
      <c r="M24" s="5"/>
      <c r="N24" s="8"/>
      <c r="O24" s="8"/>
      <c r="P24" s="8"/>
      <c r="Q24" s="8"/>
      <c r="R24" s="8"/>
      <c r="S24" s="9"/>
      <c r="T24" s="11"/>
      <c r="U24" s="11"/>
      <c r="V24" s="11"/>
      <c r="W24" s="11"/>
      <c r="X24" s="11"/>
      <c r="Y24" s="11"/>
      <c r="Z24" s="1"/>
      <c r="AA24" s="1">
        <f>IFERROR(VLOOKUP(T24,'Печать Заказа'!B:N,13,FALSE),"")</f>
        <v>0</v>
      </c>
      <c r="AB24" s="1"/>
      <c r="AC24" s="1"/>
    </row>
    <row r="25" spans="1:29" ht="45" customHeight="1" x14ac:dyDescent="0.25">
      <c r="AA25" s="1">
        <f>IFERROR(VLOOKUP(T25,'Печать Заказа'!B:N,13,FALSE),"")</f>
        <v>0</v>
      </c>
    </row>
    <row r="26" spans="1:29" ht="42" customHeight="1" x14ac:dyDescent="0.25">
      <c r="AA26" s="1">
        <f>IFERROR(VLOOKUP(T26,'Печать Заказа'!B:N,13,FALSE),"")</f>
        <v>0</v>
      </c>
    </row>
    <row r="27" spans="1:29" ht="42" customHeight="1" x14ac:dyDescent="0.25">
      <c r="AA27" s="1">
        <f>IFERROR(VLOOKUP(T27,'Печать Заказа'!B:N,13,FALSE),"")</f>
        <v>0</v>
      </c>
    </row>
    <row r="28" spans="1:29" s="21" customFormat="1" ht="66" customHeight="1" x14ac:dyDescent="0.25">
      <c r="A28" s="3"/>
      <c r="B28" s="4"/>
      <c r="C28" s="6"/>
      <c r="D28" s="6"/>
      <c r="E28" s="6"/>
      <c r="F28" s="7"/>
      <c r="G28" s="5"/>
      <c r="H28" s="5"/>
      <c r="I28" s="5"/>
      <c r="J28" s="5"/>
      <c r="K28" s="5"/>
      <c r="L28" s="5"/>
      <c r="M28" s="5"/>
      <c r="N28" s="8"/>
      <c r="O28" s="8"/>
      <c r="P28" s="8"/>
      <c r="Q28" s="8"/>
      <c r="R28" s="8"/>
      <c r="S28" s="9"/>
      <c r="T28" s="11"/>
      <c r="U28" s="11"/>
      <c r="V28" s="11"/>
      <c r="W28" s="11"/>
      <c r="X28" s="11"/>
      <c r="Y28" s="11"/>
      <c r="Z28" s="1"/>
      <c r="AA28" s="1">
        <f>IFERROR(VLOOKUP(T28,'Печать Заказа'!B:N,13,FALSE),"")</f>
        <v>0</v>
      </c>
      <c r="AB28" s="1"/>
      <c r="AC28" s="1"/>
    </row>
    <row r="29" spans="1:29" ht="45" customHeight="1" x14ac:dyDescent="0.25">
      <c r="AA29" s="1">
        <f>IFERROR(VLOOKUP(T29,'Печать Заказа'!B:N,13,FALSE),"")</f>
        <v>0</v>
      </c>
    </row>
    <row r="30" spans="1:29" ht="25.5" customHeight="1" x14ac:dyDescent="0.25">
      <c r="AA30" s="1">
        <f>IFERROR(VLOOKUP(T30,'Печать Заказа'!B:N,13,FALSE),"")</f>
        <v>0</v>
      </c>
    </row>
    <row r="31" spans="1:29" ht="25.5" customHeight="1" x14ac:dyDescent="0.25">
      <c r="AA31" s="1">
        <f>IFERROR(VLOOKUP(T31,'Печать Заказа'!B:N,13,FALSE),"")</f>
        <v>0</v>
      </c>
    </row>
    <row r="32" spans="1:29" ht="25.5" customHeight="1" x14ac:dyDescent="0.25">
      <c r="AA32" s="1">
        <f>IFERROR(VLOOKUP(T32,'Печать Заказа'!B:N,13,FALSE),"")</f>
        <v>0</v>
      </c>
    </row>
    <row r="33" spans="1:29" s="21" customFormat="1" ht="66" customHeight="1" x14ac:dyDescent="0.25">
      <c r="A33" s="3"/>
      <c r="B33" s="4"/>
      <c r="C33" s="6"/>
      <c r="D33" s="6"/>
      <c r="E33" s="6"/>
      <c r="F33" s="7"/>
      <c r="G33" s="5"/>
      <c r="H33" s="5"/>
      <c r="I33" s="5"/>
      <c r="J33" s="5"/>
      <c r="K33" s="5"/>
      <c r="L33" s="5"/>
      <c r="M33" s="5"/>
      <c r="N33" s="8"/>
      <c r="O33" s="8"/>
      <c r="P33" s="8"/>
      <c r="Q33" s="8"/>
      <c r="R33" s="8"/>
      <c r="S33" s="9"/>
      <c r="T33" s="11"/>
      <c r="U33" s="11"/>
      <c r="V33" s="11"/>
      <c r="W33" s="11"/>
      <c r="X33" s="11"/>
      <c r="Y33" s="11"/>
      <c r="Z33" s="1"/>
      <c r="AA33" s="1">
        <f>IFERROR(VLOOKUP(T33,'Печать Заказа'!B:N,13,FALSE),"")</f>
        <v>0</v>
      </c>
      <c r="AB33" s="1"/>
      <c r="AC33" s="1"/>
    </row>
    <row r="34" spans="1:29" ht="45" customHeight="1" x14ac:dyDescent="0.25">
      <c r="AA34" s="1">
        <f>IFERROR(VLOOKUP(T34,'Печать Заказа'!B:N,13,FALSE),"")</f>
        <v>0</v>
      </c>
    </row>
    <row r="35" spans="1:29" ht="25.5" customHeight="1" x14ac:dyDescent="0.25">
      <c r="AA35" s="1">
        <f>IFERROR(VLOOKUP(T35,'Печать Заказа'!B:N,13,FALSE),"")</f>
        <v>0</v>
      </c>
    </row>
    <row r="36" spans="1:29" ht="25.5" customHeight="1" x14ac:dyDescent="0.25">
      <c r="AA36" s="1">
        <f>IFERROR(VLOOKUP(T36,'Печать Заказа'!B:N,13,FALSE),"")</f>
        <v>0</v>
      </c>
    </row>
    <row r="37" spans="1:29" ht="25.5" customHeight="1" x14ac:dyDescent="0.25">
      <c r="AA37" s="1">
        <f>IFERROR(VLOOKUP(T37,'Печать Заказа'!B:N,13,FALSE),"")</f>
        <v>0</v>
      </c>
    </row>
    <row r="38" spans="1:29" ht="25.5" customHeight="1" x14ac:dyDescent="0.25">
      <c r="AA38" s="1">
        <f>IFERROR(VLOOKUP(T38,'Печать Заказа'!B:N,13,FALSE),"")</f>
        <v>0</v>
      </c>
    </row>
    <row r="39" spans="1:29" ht="25.5" customHeight="1" x14ac:dyDescent="0.25">
      <c r="AA39" s="1">
        <f>IFERROR(VLOOKUP(T39,'Печать Заказа'!B:N,13,FALSE),"")</f>
        <v>0</v>
      </c>
    </row>
    <row r="40" spans="1:29" ht="25.5" customHeight="1" x14ac:dyDescent="0.25">
      <c r="AA40" s="1">
        <f>IFERROR(VLOOKUP(T40,'Печать Заказа'!B:N,13,FALSE),"")</f>
        <v>0</v>
      </c>
    </row>
    <row r="41" spans="1:29" ht="15" customHeight="1" x14ac:dyDescent="0.25">
      <c r="AA41" s="1">
        <f>IFERROR(VLOOKUP(T41,'Печать Заказа'!B:N,13,FALSE),"")</f>
        <v>0</v>
      </c>
    </row>
    <row r="42" spans="1:29" ht="15" customHeight="1" x14ac:dyDescent="0.25">
      <c r="AA42" s="1">
        <f>IFERROR(VLOOKUP(T42,'Печать Заказа'!B:N,13,FALSE),"")</f>
        <v>0</v>
      </c>
    </row>
    <row r="43" spans="1:29" ht="15" customHeight="1" x14ac:dyDescent="0.25">
      <c r="AA43" s="1">
        <f>IFERROR(VLOOKUP(T43,'Печать Заказа'!B:N,13,FALSE),"")</f>
        <v>0</v>
      </c>
    </row>
    <row r="44" spans="1:29" ht="15" customHeight="1" x14ac:dyDescent="0.25">
      <c r="AA44" s="1">
        <f>IFERROR(VLOOKUP(T44,'Печать Заказа'!B:N,13,FALSE),"")</f>
        <v>0</v>
      </c>
    </row>
    <row r="45" spans="1:29" ht="15" customHeight="1" x14ac:dyDescent="0.25">
      <c r="AA45" s="1">
        <f>IFERROR(VLOOKUP(T45,'Печать Заказа'!B:N,13,FALSE),"")</f>
        <v>0</v>
      </c>
    </row>
    <row r="46" spans="1:29" ht="15" customHeight="1" x14ac:dyDescent="0.25">
      <c r="AA46" s="1">
        <f>IFERROR(VLOOKUP(T46,'Печать Заказа'!B:N,13,FALSE),"")</f>
        <v>0</v>
      </c>
    </row>
    <row r="47" spans="1:29" ht="15" customHeight="1" x14ac:dyDescent="0.25">
      <c r="AA47" s="1">
        <f>IFERROR(VLOOKUP(T47,'Печать Заказа'!B:N,13,FALSE),"")</f>
        <v>0</v>
      </c>
    </row>
    <row r="48" spans="1:29" ht="15" customHeight="1" x14ac:dyDescent="0.25">
      <c r="AA48" s="1">
        <f>IFERROR(VLOOKUP(T48,'Печать Заказа'!B:N,13,FALSE),"")</f>
        <v>0</v>
      </c>
    </row>
    <row r="49" spans="27:27" ht="15" customHeight="1" x14ac:dyDescent="0.25">
      <c r="AA49" s="1">
        <f>IFERROR(VLOOKUP(T49,'Печать Заказа'!B:N,13,FALSE),"")</f>
        <v>0</v>
      </c>
    </row>
    <row r="50" spans="27:27" ht="15" customHeight="1" x14ac:dyDescent="0.25">
      <c r="AA50" s="1">
        <f>IFERROR(VLOOKUP(T50,'Печать Заказа'!B:N,13,FALSE),"")</f>
        <v>0</v>
      </c>
    </row>
    <row r="51" spans="27:27" ht="15" customHeight="1" x14ac:dyDescent="0.25">
      <c r="AA51" s="1">
        <f>IFERROR(VLOOKUP(T51,'Печать Заказа'!B:N,13,FALSE),"")</f>
        <v>0</v>
      </c>
    </row>
    <row r="52" spans="27:27" ht="15" customHeight="1" x14ac:dyDescent="0.25">
      <c r="AA52" s="1">
        <f>IFERROR(VLOOKUP(T52,'Печать Заказа'!B:N,13,FALSE),"")</f>
        <v>0</v>
      </c>
    </row>
    <row r="53" spans="27:27" ht="15" customHeight="1" x14ac:dyDescent="0.25">
      <c r="AA53" s="1">
        <f>IFERROR(VLOOKUP(T53,'Печать Заказа'!B:N,13,FALSE),"")</f>
        <v>0</v>
      </c>
    </row>
    <row r="54" spans="27:27" ht="15" customHeight="1" x14ac:dyDescent="0.25">
      <c r="AA54" s="1">
        <f>IFERROR(VLOOKUP(T54,'Печать Заказа'!B:N,13,FALSE),"")</f>
        <v>0</v>
      </c>
    </row>
    <row r="55" spans="27:27" ht="15" customHeight="1" x14ac:dyDescent="0.25">
      <c r="AA55" s="1">
        <f>IFERROR(VLOOKUP(T55,'Печать Заказа'!B:N,13,FALSE),"")</f>
        <v>0</v>
      </c>
    </row>
    <row r="56" spans="27:27" ht="15" customHeight="1" x14ac:dyDescent="0.25">
      <c r="AA56" s="1">
        <f>IFERROR(VLOOKUP(T56,'Печать Заказа'!B:N,13,FALSE),"")</f>
        <v>0</v>
      </c>
    </row>
    <row r="57" spans="27:27" ht="15" customHeight="1" x14ac:dyDescent="0.25">
      <c r="AA57" s="1">
        <f>IFERROR(VLOOKUP(T57,'Печать Заказа'!B:N,13,FALSE),"")</f>
        <v>0</v>
      </c>
    </row>
    <row r="58" spans="27:27" ht="15" customHeight="1" x14ac:dyDescent="0.25">
      <c r="AA58" s="1">
        <f>IFERROR(VLOOKUP(T58,'Печать Заказа'!B:N,13,FALSE),"")</f>
        <v>0</v>
      </c>
    </row>
    <row r="59" spans="27:27" ht="15" customHeight="1" x14ac:dyDescent="0.25">
      <c r="AA59" s="1">
        <f>IFERROR(VLOOKUP(T59,'Печать Заказа'!B:N,13,FALSE),"")</f>
        <v>0</v>
      </c>
    </row>
    <row r="60" spans="27:27" ht="15" customHeight="1" x14ac:dyDescent="0.25">
      <c r="AA60" s="1">
        <f>IFERROR(VLOOKUP(T60,'Печать Заказа'!B:N,13,FALSE),"")</f>
        <v>0</v>
      </c>
    </row>
    <row r="61" spans="27:27" ht="15" customHeight="1" x14ac:dyDescent="0.25">
      <c r="AA61" s="1">
        <f>IFERROR(VLOOKUP(T61,'Печать Заказа'!B:N,13,FALSE),"")</f>
        <v>0</v>
      </c>
    </row>
    <row r="62" spans="27:27" ht="15" customHeight="1" x14ac:dyDescent="0.25">
      <c r="AA62" s="1">
        <f>IFERROR(VLOOKUP(T62,'Печать Заказа'!B:N,13,FALSE),"")</f>
        <v>0</v>
      </c>
    </row>
    <row r="63" spans="27:27" ht="15" customHeight="1" x14ac:dyDescent="0.25">
      <c r="AA63" s="1">
        <f>IFERROR(VLOOKUP(T63,'Печать Заказа'!B:N,13,FALSE),"")</f>
        <v>0</v>
      </c>
    </row>
    <row r="64" spans="27:27" ht="15" customHeight="1" x14ac:dyDescent="0.25">
      <c r="AA64" s="1">
        <f>IFERROR(VLOOKUP(T64,'Печать Заказа'!B:N,13,FALSE),"")</f>
        <v>0</v>
      </c>
    </row>
    <row r="65" spans="27:27" ht="15" customHeight="1" x14ac:dyDescent="0.25">
      <c r="AA65" s="1">
        <f>IFERROR(VLOOKUP(T65,'Печать Заказа'!B:N,13,FALSE),"")</f>
        <v>0</v>
      </c>
    </row>
    <row r="66" spans="27:27" ht="15" customHeight="1" x14ac:dyDescent="0.25">
      <c r="AA66" s="1">
        <f>IFERROR(VLOOKUP(T66,'Печать Заказа'!B:N,13,FALSE),"")</f>
        <v>0</v>
      </c>
    </row>
    <row r="67" spans="27:27" ht="15" customHeight="1" x14ac:dyDescent="0.25">
      <c r="AA67" s="1">
        <f>IFERROR(VLOOKUP(T67,'Печать Заказа'!B:N,13,FALSE),"")</f>
        <v>0</v>
      </c>
    </row>
    <row r="68" spans="27:27" ht="15" customHeight="1" x14ac:dyDescent="0.25">
      <c r="AA68" s="1">
        <f>IFERROR(VLOOKUP(T68,'Печать Заказа'!B:N,13,FALSE),"")</f>
        <v>0</v>
      </c>
    </row>
    <row r="69" spans="27:27" ht="15" customHeight="1" x14ac:dyDescent="0.25">
      <c r="AA69" s="1">
        <f>IFERROR(VLOOKUP(T69,'Печать Заказа'!B:N,13,FALSE),"")</f>
        <v>0</v>
      </c>
    </row>
    <row r="70" spans="27:27" ht="15" customHeight="1" x14ac:dyDescent="0.25">
      <c r="AA70" s="1">
        <f>IFERROR(VLOOKUP(T70,'Печать Заказа'!B:N,13,FALSE),"")</f>
        <v>0</v>
      </c>
    </row>
    <row r="71" spans="27:27" ht="15" customHeight="1" x14ac:dyDescent="0.25">
      <c r="AA71" s="1">
        <f>IFERROR(VLOOKUP(T71,'Печать Заказа'!B:N,13,FALSE),"")</f>
        <v>0</v>
      </c>
    </row>
    <row r="72" spans="27:27" ht="15" customHeight="1" x14ac:dyDescent="0.25">
      <c r="AA72" s="1">
        <f>IFERROR(VLOOKUP(T72,'Печать Заказа'!B:N,13,FALSE),"")</f>
        <v>0</v>
      </c>
    </row>
    <row r="73" spans="27:27" ht="15" customHeight="1" x14ac:dyDescent="0.25">
      <c r="AA73" s="1">
        <f>IFERROR(VLOOKUP(T73,'Печать Заказа'!B:N,13,FALSE),"")</f>
        <v>0</v>
      </c>
    </row>
    <row r="74" spans="27:27" ht="15" customHeight="1" x14ac:dyDescent="0.25">
      <c r="AA74" s="1">
        <f>IFERROR(VLOOKUP(T74,'Печать Заказа'!B:N,13,FALSE),"")</f>
        <v>0</v>
      </c>
    </row>
    <row r="75" spans="27:27" ht="15" customHeight="1" x14ac:dyDescent="0.25">
      <c r="AA75" s="1">
        <f>IFERROR(VLOOKUP(T75,'Печать Заказа'!B:N,13,FALSE),"")</f>
        <v>0</v>
      </c>
    </row>
    <row r="76" spans="27:27" ht="15" customHeight="1" x14ac:dyDescent="0.25">
      <c r="AA76" s="1">
        <f>IFERROR(VLOOKUP(T76,'Печать Заказа'!B:N,13,FALSE),"")</f>
        <v>0</v>
      </c>
    </row>
    <row r="77" spans="27:27" ht="15" customHeight="1" x14ac:dyDescent="0.25">
      <c r="AA77" s="1">
        <f>IFERROR(VLOOKUP(T77,'Печать Заказа'!B:N,13,FALSE),"")</f>
        <v>0</v>
      </c>
    </row>
    <row r="78" spans="27:27" ht="15" customHeight="1" x14ac:dyDescent="0.25">
      <c r="AA78" s="1">
        <f>IFERROR(VLOOKUP(T78,'Печать Заказа'!B:N,13,FALSE),"")</f>
        <v>0</v>
      </c>
    </row>
    <row r="79" spans="27:27" ht="15" customHeight="1" x14ac:dyDescent="0.25">
      <c r="AA79" s="1">
        <f>IFERROR(VLOOKUP(T79,'Печать Заказа'!B:N,13,FALSE),"")</f>
        <v>0</v>
      </c>
    </row>
    <row r="80" spans="27:27" ht="15" customHeight="1" x14ac:dyDescent="0.25">
      <c r="AA80" s="1">
        <f>IFERROR(VLOOKUP(T80,'Печать Заказа'!B:N,13,FALSE),"")</f>
        <v>0</v>
      </c>
    </row>
    <row r="81" spans="27:27" ht="15" customHeight="1" x14ac:dyDescent="0.25">
      <c r="AA81" s="1">
        <f>IFERROR(VLOOKUP(T81,'Печать Заказа'!B:N,13,FALSE),"")</f>
        <v>0</v>
      </c>
    </row>
    <row r="82" spans="27:27" ht="15" customHeight="1" x14ac:dyDescent="0.25">
      <c r="AA82" s="1">
        <f>IFERROR(VLOOKUP(T82,'Печать Заказа'!B:N,13,FALSE),"")</f>
        <v>0</v>
      </c>
    </row>
    <row r="83" spans="27:27" ht="15" customHeight="1" x14ac:dyDescent="0.25">
      <c r="AA83" s="1">
        <f>IFERROR(VLOOKUP(T83,'Печать Заказа'!B:N,13,FALSE),"")</f>
        <v>0</v>
      </c>
    </row>
    <row r="84" spans="27:27" ht="15" customHeight="1" x14ac:dyDescent="0.25">
      <c r="AA84" s="1">
        <f>IFERROR(VLOOKUP(T84,'Печать Заказа'!B:N,13,FALSE),"")</f>
        <v>0</v>
      </c>
    </row>
    <row r="85" spans="27:27" ht="15" customHeight="1" x14ac:dyDescent="0.25">
      <c r="AA85" s="1">
        <f>IFERROR(VLOOKUP(T85,'Печать Заказа'!B:N,13,FALSE),"")</f>
        <v>0</v>
      </c>
    </row>
    <row r="86" spans="27:27" ht="15" customHeight="1" x14ac:dyDescent="0.25">
      <c r="AA86" s="1">
        <f>IFERROR(VLOOKUP(T86,'Печать Заказа'!B:N,13,FALSE),"")</f>
        <v>0</v>
      </c>
    </row>
    <row r="87" spans="27:27" ht="15" customHeight="1" x14ac:dyDescent="0.25">
      <c r="AA87" s="1">
        <f>IFERROR(VLOOKUP(T87,'Печать Заказа'!B:N,13,FALSE),"")</f>
        <v>0</v>
      </c>
    </row>
    <row r="88" spans="27:27" ht="15" customHeight="1" x14ac:dyDescent="0.25">
      <c r="AA88" s="1">
        <f>IFERROR(VLOOKUP(T88,'Печать Заказа'!B:N,13,FALSE),"")</f>
        <v>0</v>
      </c>
    </row>
    <row r="89" spans="27:27" ht="15" customHeight="1" x14ac:dyDescent="0.25">
      <c r="AA89" s="1">
        <f>IFERROR(VLOOKUP(T89,'Печать Заказа'!B:N,13,FALSE),"")</f>
        <v>0</v>
      </c>
    </row>
    <row r="90" spans="27:27" ht="15" customHeight="1" x14ac:dyDescent="0.25">
      <c r="AA90" s="1">
        <f>IFERROR(VLOOKUP(T90,'Печать Заказа'!B:N,13,FALSE),"")</f>
        <v>0</v>
      </c>
    </row>
    <row r="91" spans="27:27" ht="15" customHeight="1" x14ac:dyDescent="0.25">
      <c r="AA91" s="1">
        <f>IFERROR(VLOOKUP(T91,'Печать Заказа'!B:N,13,FALSE),"")</f>
        <v>0</v>
      </c>
    </row>
    <row r="92" spans="27:27" ht="15" customHeight="1" x14ac:dyDescent="0.25">
      <c r="AA92" s="1">
        <f>IFERROR(VLOOKUP(T92,'Печать Заказа'!B:N,13,FALSE),"")</f>
        <v>0</v>
      </c>
    </row>
    <row r="93" spans="27:27" ht="15" customHeight="1" x14ac:dyDescent="0.25">
      <c r="AA93" s="1">
        <f>IFERROR(VLOOKUP(T93,'Печать Заказа'!B:N,13,FALSE),"")</f>
        <v>0</v>
      </c>
    </row>
    <row r="94" spans="27:27" ht="15" customHeight="1" x14ac:dyDescent="0.25">
      <c r="AA94" s="1">
        <f>IFERROR(VLOOKUP(T94,'Печать Заказа'!B:N,13,FALSE),"")</f>
        <v>0</v>
      </c>
    </row>
    <row r="95" spans="27:27" ht="15" customHeight="1" x14ac:dyDescent="0.25">
      <c r="AA95" s="1">
        <f>IFERROR(VLOOKUP(T95,'Печать Заказа'!B:N,13,FALSE),"")</f>
        <v>0</v>
      </c>
    </row>
    <row r="96" spans="27:27" ht="15" customHeight="1" x14ac:dyDescent="0.25">
      <c r="AA96" s="1">
        <f>IFERROR(VLOOKUP(T96,'Печать Заказа'!B:N,13,FALSE),"")</f>
        <v>0</v>
      </c>
    </row>
    <row r="97" spans="27:27" ht="15" customHeight="1" x14ac:dyDescent="0.25">
      <c r="AA97" s="1">
        <f>IFERROR(VLOOKUP(T97,'Печать Заказа'!B:N,13,FALSE),"")</f>
        <v>0</v>
      </c>
    </row>
    <row r="98" spans="27:27" ht="15" customHeight="1" x14ac:dyDescent="0.25">
      <c r="AA98" s="1">
        <f>IFERROR(VLOOKUP(T98,'Печать Заказа'!B:N,13,FALSE),"")</f>
        <v>0</v>
      </c>
    </row>
    <row r="99" spans="27:27" ht="15" customHeight="1" x14ac:dyDescent="0.25">
      <c r="AA99" s="1">
        <f>IFERROR(VLOOKUP(T99,'Печать Заказа'!B:N,13,FALSE),"")</f>
        <v>0</v>
      </c>
    </row>
    <row r="100" spans="27:27" ht="15" customHeight="1" x14ac:dyDescent="0.25">
      <c r="AA100" s="1">
        <f>IFERROR(VLOOKUP(T100,'Печать Заказа'!B:N,13,FALSE),"")</f>
        <v>0</v>
      </c>
    </row>
    <row r="101" spans="27:27" ht="15" customHeight="1" x14ac:dyDescent="0.25">
      <c r="AA101" s="1">
        <f>IFERROR(VLOOKUP(T101,'Печать Заказа'!B:N,13,FALSE),"")</f>
        <v>0</v>
      </c>
    </row>
    <row r="102" spans="27:27" ht="15" customHeight="1" x14ac:dyDescent="0.25">
      <c r="AA102" s="1">
        <f>IFERROR(VLOOKUP(T102,'Печать Заказа'!B:N,13,FALSE),"")</f>
        <v>0</v>
      </c>
    </row>
    <row r="103" spans="27:27" ht="15" customHeight="1" x14ac:dyDescent="0.25">
      <c r="AA103" s="1">
        <f>IFERROR(VLOOKUP(T103,'Печать Заказа'!B:N,13,FALSE),"")</f>
        <v>0</v>
      </c>
    </row>
    <row r="104" spans="27:27" ht="15" customHeight="1" x14ac:dyDescent="0.25">
      <c r="AA104" s="1">
        <f>IFERROR(VLOOKUP(T104,'Печать Заказа'!B:N,13,FALSE),"")</f>
        <v>0</v>
      </c>
    </row>
    <row r="105" spans="27:27" ht="15" customHeight="1" x14ac:dyDescent="0.25">
      <c r="AA105" s="1">
        <f>IFERROR(VLOOKUP(T105,'Печать Заказа'!B:N,13,FALSE),"")</f>
        <v>0</v>
      </c>
    </row>
    <row r="106" spans="27:27" ht="15" customHeight="1" x14ac:dyDescent="0.25">
      <c r="AA106" s="1">
        <f>IFERROR(VLOOKUP(T106,'Печать Заказа'!B:N,13,FALSE),"")</f>
        <v>0</v>
      </c>
    </row>
    <row r="107" spans="27:27" ht="15" customHeight="1" x14ac:dyDescent="0.25">
      <c r="AA107" s="1">
        <f>IFERROR(VLOOKUP(T107,'Печать Заказа'!B:N,13,FALSE),"")</f>
        <v>0</v>
      </c>
    </row>
    <row r="108" spans="27:27" ht="15" customHeight="1" x14ac:dyDescent="0.25">
      <c r="AA108" s="1">
        <f>IFERROR(VLOOKUP(T108,'Печать Заказа'!B:N,13,FALSE),"")</f>
        <v>0</v>
      </c>
    </row>
    <row r="109" spans="27:27" ht="15" customHeight="1" x14ac:dyDescent="0.25">
      <c r="AA109" s="1">
        <f>IFERROR(VLOOKUP(T109,'Печать Заказа'!B:N,13,FALSE),"")</f>
        <v>0</v>
      </c>
    </row>
    <row r="110" spans="27:27" ht="15" customHeight="1" x14ac:dyDescent="0.25">
      <c r="AA110" s="1">
        <f>IFERROR(VLOOKUP(T110,'Печать Заказа'!B:N,13,FALSE),"")</f>
        <v>0</v>
      </c>
    </row>
    <row r="111" spans="27:27" ht="15" customHeight="1" x14ac:dyDescent="0.25">
      <c r="AA111" s="1">
        <f>IFERROR(VLOOKUP(T111,'Печать Заказа'!B:N,13,FALSE),"")</f>
        <v>0</v>
      </c>
    </row>
    <row r="112" spans="27:27" ht="15" customHeight="1" x14ac:dyDescent="0.25">
      <c r="AA112" s="1">
        <f>IFERROR(VLOOKUP(T112,'Печать Заказа'!B:N,13,FALSE),"")</f>
        <v>0</v>
      </c>
    </row>
    <row r="113" spans="27:27" ht="15" customHeight="1" x14ac:dyDescent="0.25">
      <c r="AA113" s="1">
        <f>IFERROR(VLOOKUP(T113,'Печать Заказа'!B:N,13,FALSE),"")</f>
        <v>0</v>
      </c>
    </row>
    <row r="114" spans="27:27" ht="15" customHeight="1" x14ac:dyDescent="0.25">
      <c r="AA114" s="1">
        <f>IFERROR(VLOOKUP(T114,'Печать Заказа'!B:N,13,FALSE),"")</f>
        <v>0</v>
      </c>
    </row>
    <row r="115" spans="27:27" ht="15" customHeight="1" x14ac:dyDescent="0.25">
      <c r="AA115" s="1">
        <f>IFERROR(VLOOKUP(T115,'Печать Заказа'!B:N,13,FALSE),"")</f>
        <v>0</v>
      </c>
    </row>
    <row r="116" spans="27:27" ht="15" customHeight="1" x14ac:dyDescent="0.25">
      <c r="AA116" s="1">
        <f>IFERROR(VLOOKUP(T116,'Печать Заказа'!B:N,13,FALSE),"")</f>
        <v>0</v>
      </c>
    </row>
    <row r="117" spans="27:27" ht="15" customHeight="1" x14ac:dyDescent="0.25">
      <c r="AA117" s="1">
        <f>IFERROR(VLOOKUP(T117,'Печать Заказа'!B:N,13,FALSE),"")</f>
        <v>0</v>
      </c>
    </row>
    <row r="118" spans="27:27" ht="15" customHeight="1" x14ac:dyDescent="0.25">
      <c r="AA118" s="1">
        <f>IFERROR(VLOOKUP(T118,'Печать Заказа'!B:N,13,FALSE),"")</f>
        <v>0</v>
      </c>
    </row>
    <row r="119" spans="27:27" ht="15" customHeight="1" x14ac:dyDescent="0.25">
      <c r="AA119" s="1">
        <f>IFERROR(VLOOKUP(T119,'Печать Заказа'!B:N,13,FALSE),"")</f>
        <v>0</v>
      </c>
    </row>
    <row r="120" spans="27:27" ht="15" customHeight="1" x14ac:dyDescent="0.25">
      <c r="AA120" s="1">
        <f>IFERROR(VLOOKUP(T120,'Печать Заказа'!B:N,13,FALSE),"")</f>
        <v>0</v>
      </c>
    </row>
    <row r="121" spans="27:27" ht="15" customHeight="1" x14ac:dyDescent="0.25">
      <c r="AA121" s="1">
        <f>IFERROR(VLOOKUP(T121,'Печать Заказа'!B:N,13,FALSE),"")</f>
        <v>0</v>
      </c>
    </row>
    <row r="122" spans="27:27" ht="15" customHeight="1" x14ac:dyDescent="0.25">
      <c r="AA122" s="1">
        <f>IFERROR(VLOOKUP(T122,'Печать Заказа'!B:N,13,FALSE),"")</f>
        <v>0</v>
      </c>
    </row>
    <row r="123" spans="27:27" ht="15" customHeight="1" x14ac:dyDescent="0.25">
      <c r="AA123" s="1">
        <f>IFERROR(VLOOKUP(T123,'Печать Заказа'!B:N,13,FALSE),"")</f>
        <v>0</v>
      </c>
    </row>
    <row r="124" spans="27:27" ht="15" customHeight="1" x14ac:dyDescent="0.25">
      <c r="AA124" s="1">
        <f>IFERROR(VLOOKUP(T124,'Печать Заказа'!B:N,13,FALSE),"")</f>
        <v>0</v>
      </c>
    </row>
    <row r="125" spans="27:27" ht="15" customHeight="1" x14ac:dyDescent="0.25">
      <c r="AA125" s="1">
        <f>IFERROR(VLOOKUP(T125,'Печать Заказа'!B:N,13,FALSE),"")</f>
        <v>0</v>
      </c>
    </row>
    <row r="126" spans="27:27" ht="15" customHeight="1" x14ac:dyDescent="0.25">
      <c r="AA126" s="1">
        <f>IFERROR(VLOOKUP(T126,'Печать Заказа'!B:N,13,FALSE),"")</f>
        <v>0</v>
      </c>
    </row>
    <row r="127" spans="27:27" ht="15" customHeight="1" x14ac:dyDescent="0.25">
      <c r="AA127" s="1">
        <f>IFERROR(VLOOKUP(T127,'Печать Заказа'!B:N,13,FALSE),"")</f>
        <v>0</v>
      </c>
    </row>
    <row r="128" spans="27:27" ht="15" customHeight="1" x14ac:dyDescent="0.25">
      <c r="AA128" s="1">
        <f>IFERROR(VLOOKUP(T128,'Печать Заказа'!B:N,13,FALSE),"")</f>
        <v>0</v>
      </c>
    </row>
    <row r="129" spans="27:27" ht="15" customHeight="1" x14ac:dyDescent="0.25">
      <c r="AA129" s="1">
        <f>IFERROR(VLOOKUP(T129,'Печать Заказа'!B:N,13,FALSE),"")</f>
        <v>0</v>
      </c>
    </row>
    <row r="130" spans="27:27" ht="15" customHeight="1" x14ac:dyDescent="0.25">
      <c r="AA130" s="1">
        <f>IFERROR(VLOOKUP(T130,'Печать Заказа'!B:N,13,FALSE),"")</f>
        <v>0</v>
      </c>
    </row>
    <row r="131" spans="27:27" ht="15" customHeight="1" x14ac:dyDescent="0.25">
      <c r="AA131" s="1">
        <f>IFERROR(VLOOKUP(T131,'Печать Заказа'!B:N,13,FALSE),"")</f>
        <v>0</v>
      </c>
    </row>
    <row r="132" spans="27:27" ht="15" customHeight="1" x14ac:dyDescent="0.25">
      <c r="AA132" s="1">
        <f>IFERROR(VLOOKUP(T132,'Печать Заказа'!B:N,13,FALSE),"")</f>
        <v>0</v>
      </c>
    </row>
    <row r="133" spans="27:27" ht="15" customHeight="1" x14ac:dyDescent="0.25">
      <c r="AA133" s="1">
        <f>IFERROR(VLOOKUP(T133,'Печать Заказа'!B:N,13,FALSE),"")</f>
        <v>0</v>
      </c>
    </row>
    <row r="134" spans="27:27" ht="15" customHeight="1" x14ac:dyDescent="0.25">
      <c r="AA134" s="1">
        <f>IFERROR(VLOOKUP(T134,'Печать Заказа'!B:N,13,FALSE),"")</f>
        <v>0</v>
      </c>
    </row>
    <row r="135" spans="27:27" ht="15" customHeight="1" x14ac:dyDescent="0.25">
      <c r="AA135" s="1">
        <f>IFERROR(VLOOKUP(T135,'Печать Заказа'!B:N,13,FALSE),"")</f>
        <v>0</v>
      </c>
    </row>
    <row r="136" spans="27:27" ht="15" customHeight="1" x14ac:dyDescent="0.25">
      <c r="AA136" s="1">
        <f>IFERROR(VLOOKUP(T136,'Печать Заказа'!B:N,13,FALSE),"")</f>
        <v>0</v>
      </c>
    </row>
    <row r="137" spans="27:27" ht="15" customHeight="1" x14ac:dyDescent="0.25">
      <c r="AA137" s="1">
        <f>IFERROR(VLOOKUP(T137,'Печать Заказа'!B:N,13,FALSE),"")</f>
        <v>0</v>
      </c>
    </row>
    <row r="138" spans="27:27" ht="15" customHeight="1" x14ac:dyDescent="0.25">
      <c r="AA138" s="1">
        <f>IFERROR(VLOOKUP(T138,'Печать Заказа'!B:N,13,FALSE),"")</f>
        <v>0</v>
      </c>
    </row>
    <row r="139" spans="27:27" ht="15" customHeight="1" x14ac:dyDescent="0.25">
      <c r="AA139" s="1">
        <f>IFERROR(VLOOKUP(T139,'Печать Заказа'!B:N,13,FALSE),"")</f>
        <v>0</v>
      </c>
    </row>
    <row r="140" spans="27:27" ht="15" customHeight="1" x14ac:dyDescent="0.25">
      <c r="AA140" s="1">
        <f>IFERROR(VLOOKUP(T140,'Печать Заказа'!B:N,13,FALSE),"")</f>
        <v>0</v>
      </c>
    </row>
    <row r="141" spans="27:27" ht="15" customHeight="1" x14ac:dyDescent="0.25">
      <c r="AA141" s="1">
        <f>IFERROR(VLOOKUP(T141,'Печать Заказа'!B:N,13,FALSE),"")</f>
        <v>0</v>
      </c>
    </row>
    <row r="142" spans="27:27" ht="15" customHeight="1" x14ac:dyDescent="0.25">
      <c r="AA142" s="1">
        <f>IFERROR(VLOOKUP(T142,'Печать Заказа'!B:N,13,FALSE),"")</f>
        <v>0</v>
      </c>
    </row>
    <row r="143" spans="27:27" ht="15" customHeight="1" x14ac:dyDescent="0.25">
      <c r="AA143" s="1">
        <f>IFERROR(VLOOKUP(T143,'Печать Заказа'!B:N,13,FALSE),"")</f>
        <v>0</v>
      </c>
    </row>
    <row r="144" spans="27:27" ht="15" customHeight="1" x14ac:dyDescent="0.25">
      <c r="AA144" s="1">
        <f>IFERROR(VLOOKUP(T144,'Печать Заказа'!B:N,13,FALSE),"")</f>
        <v>0</v>
      </c>
    </row>
    <row r="145" spans="27:27" ht="15" customHeight="1" x14ac:dyDescent="0.25">
      <c r="AA145" s="1">
        <f>IFERROR(VLOOKUP(T145,'Печать Заказа'!B:N,13,FALSE),"")</f>
        <v>0</v>
      </c>
    </row>
    <row r="146" spans="27:27" ht="15" customHeight="1" x14ac:dyDescent="0.25">
      <c r="AA146" s="1">
        <f>IFERROR(VLOOKUP(T146,'Печать Заказа'!B:N,13,FALSE),"")</f>
        <v>0</v>
      </c>
    </row>
    <row r="147" spans="27:27" ht="15" customHeight="1" x14ac:dyDescent="0.25">
      <c r="AA147" s="1">
        <f>IFERROR(VLOOKUP(T147,'Печать Заказа'!B:N,13,FALSE),"")</f>
        <v>0</v>
      </c>
    </row>
    <row r="148" spans="27:27" ht="15" customHeight="1" x14ac:dyDescent="0.25">
      <c r="AA148" s="1">
        <f>IFERROR(VLOOKUP(T148,'Печать Заказа'!B:N,13,FALSE),"")</f>
        <v>0</v>
      </c>
    </row>
    <row r="149" spans="27:27" ht="15" customHeight="1" x14ac:dyDescent="0.25">
      <c r="AA149" s="1">
        <f>IFERROR(VLOOKUP(T149,'Печать Заказа'!B:N,13,FALSE),"")</f>
        <v>0</v>
      </c>
    </row>
    <row r="150" spans="27:27" ht="15" customHeight="1" x14ac:dyDescent="0.25">
      <c r="AA150" s="1">
        <f>IFERROR(VLOOKUP(T150,'Печать Заказа'!B:N,13,FALSE),"")</f>
        <v>0</v>
      </c>
    </row>
    <row r="151" spans="27:27" ht="15" customHeight="1" x14ac:dyDescent="0.25">
      <c r="AA151" s="1">
        <f>IFERROR(VLOOKUP(T151,'Печать Заказа'!B:N,13,FALSE),"")</f>
        <v>0</v>
      </c>
    </row>
    <row r="152" spans="27:27" ht="15" customHeight="1" x14ac:dyDescent="0.25">
      <c r="AA152" s="1">
        <f>IFERROR(VLOOKUP(T152,'Печать Заказа'!B:N,13,FALSE),"")</f>
        <v>0</v>
      </c>
    </row>
    <row r="153" spans="27:27" ht="15" customHeight="1" x14ac:dyDescent="0.25">
      <c r="AA153" s="1">
        <f>IFERROR(VLOOKUP(T153,'Печать Заказа'!B:N,13,FALSE),"")</f>
        <v>0</v>
      </c>
    </row>
    <row r="154" spans="27:27" ht="15" customHeight="1" x14ac:dyDescent="0.25">
      <c r="AA154" s="1">
        <f>IFERROR(VLOOKUP(T154,'Печать Заказа'!B:N,13,FALSE),"")</f>
        <v>0</v>
      </c>
    </row>
    <row r="155" spans="27:27" ht="15" customHeight="1" x14ac:dyDescent="0.25">
      <c r="AA155" s="1">
        <f>IFERROR(VLOOKUP(T155,'Печать Заказа'!B:N,13,FALSE),"")</f>
        <v>0</v>
      </c>
    </row>
    <row r="156" spans="27:27" ht="15" customHeight="1" x14ac:dyDescent="0.25">
      <c r="AA156" s="1">
        <f>IFERROR(VLOOKUP(T156,'Печать Заказа'!B:N,13,FALSE),"")</f>
        <v>0</v>
      </c>
    </row>
    <row r="157" spans="27:27" ht="15" customHeight="1" x14ac:dyDescent="0.25">
      <c r="AA157" s="1">
        <f>IFERROR(VLOOKUP(T157,'Печать Заказа'!B:N,13,FALSE),"")</f>
        <v>0</v>
      </c>
    </row>
    <row r="158" spans="27:27" ht="15" customHeight="1" x14ac:dyDescent="0.25">
      <c r="AA158" s="1">
        <f>IFERROR(VLOOKUP(T158,'Печать Заказа'!B:N,13,FALSE),"")</f>
        <v>0</v>
      </c>
    </row>
    <row r="159" spans="27:27" ht="15" customHeight="1" x14ac:dyDescent="0.25">
      <c r="AA159" s="1">
        <f>IFERROR(VLOOKUP(T159,'Печать Заказа'!B:N,13,FALSE),"")</f>
        <v>0</v>
      </c>
    </row>
    <row r="160" spans="27:27" ht="15" customHeight="1" x14ac:dyDescent="0.25">
      <c r="AA160" s="1">
        <f>IFERROR(VLOOKUP(T160,'Печать Заказа'!B:N,13,FALSE),"")</f>
        <v>0</v>
      </c>
    </row>
    <row r="161" spans="27:27" ht="15" customHeight="1" x14ac:dyDescent="0.25">
      <c r="AA161" s="1">
        <f>IFERROR(VLOOKUP(T161,'Печать Заказа'!B:N,13,FALSE),"")</f>
        <v>0</v>
      </c>
    </row>
    <row r="162" spans="27:27" ht="15" customHeight="1" x14ac:dyDescent="0.25">
      <c r="AA162" s="1">
        <f>IFERROR(VLOOKUP(T162,'Печать Заказа'!B:N,13,FALSE),"")</f>
        <v>0</v>
      </c>
    </row>
    <row r="163" spans="27:27" ht="15" customHeight="1" x14ac:dyDescent="0.25">
      <c r="AA163" s="1">
        <f>IFERROR(VLOOKUP(T163,'Печать Заказа'!B:N,13,FALSE),"")</f>
        <v>0</v>
      </c>
    </row>
    <row r="164" spans="27:27" ht="15" customHeight="1" x14ac:dyDescent="0.25">
      <c r="AA164" s="1">
        <f>IFERROR(VLOOKUP(T164,'Печать Заказа'!B:N,13,FALSE),"")</f>
        <v>0</v>
      </c>
    </row>
    <row r="165" spans="27:27" ht="15" customHeight="1" x14ac:dyDescent="0.25">
      <c r="AA165" s="1">
        <f>IFERROR(VLOOKUP(T165,'Печать Заказа'!B:N,13,FALSE),"")</f>
        <v>0</v>
      </c>
    </row>
    <row r="166" spans="27:27" ht="15" customHeight="1" x14ac:dyDescent="0.25">
      <c r="AA166" s="1">
        <f>IFERROR(VLOOKUP(T166,'Печать Заказа'!B:N,13,FALSE),"")</f>
        <v>0</v>
      </c>
    </row>
    <row r="167" spans="27:27" ht="15" customHeight="1" x14ac:dyDescent="0.25">
      <c r="AA167" s="1">
        <f>IFERROR(VLOOKUP(T167,'Печать Заказа'!B:N,13,FALSE),"")</f>
        <v>0</v>
      </c>
    </row>
    <row r="168" spans="27:27" ht="15" customHeight="1" x14ac:dyDescent="0.25">
      <c r="AA168" s="1">
        <f>IFERROR(VLOOKUP(T168,'Печать Заказа'!B:N,13,FALSE),"")</f>
        <v>0</v>
      </c>
    </row>
    <row r="169" spans="27:27" ht="15" customHeight="1" x14ac:dyDescent="0.25">
      <c r="AA169" s="1">
        <f>IFERROR(VLOOKUP(T169,'Печать Заказа'!B:N,13,FALSE),"")</f>
        <v>0</v>
      </c>
    </row>
    <row r="170" spans="27:27" ht="15" customHeight="1" x14ac:dyDescent="0.25">
      <c r="AA170" s="1">
        <f>IFERROR(VLOOKUP(T170,'Печать Заказа'!B:N,13,FALSE),"")</f>
        <v>0</v>
      </c>
    </row>
    <row r="171" spans="27:27" ht="15" customHeight="1" x14ac:dyDescent="0.25">
      <c r="AA171" s="1">
        <f>IFERROR(VLOOKUP(T171,'Печать Заказа'!B:N,13,FALSE),"")</f>
        <v>0</v>
      </c>
    </row>
    <row r="172" spans="27:27" ht="15" customHeight="1" x14ac:dyDescent="0.25">
      <c r="AA172" s="1">
        <f>IFERROR(VLOOKUP(T172,'Печать Заказа'!B:N,13,FALSE),"")</f>
        <v>0</v>
      </c>
    </row>
    <row r="173" spans="27:27" ht="15" customHeight="1" x14ac:dyDescent="0.25">
      <c r="AA173" s="1">
        <f>IFERROR(VLOOKUP(T173,'Печать Заказа'!B:N,13,FALSE),"")</f>
        <v>0</v>
      </c>
    </row>
    <row r="174" spans="27:27" ht="15" customHeight="1" x14ac:dyDescent="0.25">
      <c r="AA174" s="1">
        <f>IFERROR(VLOOKUP(T174,'Печать Заказа'!B:N,13,FALSE),"")</f>
        <v>0</v>
      </c>
    </row>
    <row r="175" spans="27:27" ht="15" customHeight="1" x14ac:dyDescent="0.25">
      <c r="AA175" s="1">
        <f>IFERROR(VLOOKUP(T175,'Печать Заказа'!B:N,13,FALSE),"")</f>
        <v>0</v>
      </c>
    </row>
    <row r="176" spans="27:27" ht="15" customHeight="1" x14ac:dyDescent="0.25">
      <c r="AA176" s="1">
        <f>IFERROR(VLOOKUP(T176,'Печать Заказа'!B:N,13,FALSE),"")</f>
        <v>0</v>
      </c>
    </row>
    <row r="177" spans="27:27" ht="15" customHeight="1" x14ac:dyDescent="0.25">
      <c r="AA177" s="1">
        <f>IFERROR(VLOOKUP(T177,'Печать Заказа'!B:N,13,FALSE),"")</f>
        <v>0</v>
      </c>
    </row>
    <row r="178" spans="27:27" ht="15" customHeight="1" x14ac:dyDescent="0.25">
      <c r="AA178" s="1">
        <f>IFERROR(VLOOKUP(T178,'Печать Заказа'!B:N,13,FALSE),"")</f>
        <v>0</v>
      </c>
    </row>
    <row r="179" spans="27:27" ht="15" customHeight="1" x14ac:dyDescent="0.25">
      <c r="AA179" s="1">
        <f>IFERROR(VLOOKUP(T179,'Печать Заказа'!B:N,13,FALSE),"")</f>
        <v>0</v>
      </c>
    </row>
    <row r="180" spans="27:27" ht="15" customHeight="1" x14ac:dyDescent="0.25">
      <c r="AA180" s="1">
        <f>IFERROR(VLOOKUP(T180,'Печать Заказа'!B:N,13,FALSE),"")</f>
        <v>0</v>
      </c>
    </row>
    <row r="181" spans="27:27" ht="15" customHeight="1" x14ac:dyDescent="0.25">
      <c r="AA181" s="1">
        <f>IFERROR(VLOOKUP(T181,'Печать Заказа'!B:N,13,FALSE),"")</f>
        <v>0</v>
      </c>
    </row>
    <row r="182" spans="27:27" ht="15" customHeight="1" x14ac:dyDescent="0.25">
      <c r="AA182" s="1">
        <f>IFERROR(VLOOKUP(T182,'Печать Заказа'!B:N,13,FALSE),"")</f>
        <v>0</v>
      </c>
    </row>
    <row r="183" spans="27:27" ht="15" customHeight="1" x14ac:dyDescent="0.25">
      <c r="AA183" s="1">
        <f>IFERROR(VLOOKUP(T183,'Печать Заказа'!B:N,13,FALSE),"")</f>
        <v>0</v>
      </c>
    </row>
    <row r="184" spans="27:27" ht="15" customHeight="1" x14ac:dyDescent="0.25">
      <c r="AA184" s="1">
        <f>IFERROR(VLOOKUP(T184,'Печать Заказа'!B:N,13,FALSE),"")</f>
        <v>0</v>
      </c>
    </row>
    <row r="185" spans="27:27" ht="15" customHeight="1" x14ac:dyDescent="0.25">
      <c r="AA185" s="1">
        <f>IFERROR(VLOOKUP(T185,'Печать Заказа'!B:N,13,FALSE),"")</f>
        <v>0</v>
      </c>
    </row>
    <row r="186" spans="27:27" ht="15" customHeight="1" x14ac:dyDescent="0.25">
      <c r="AA186" s="1">
        <f>IFERROR(VLOOKUP(T186,'Печать Заказа'!B:N,13,FALSE),"")</f>
        <v>0</v>
      </c>
    </row>
    <row r="187" spans="27:27" ht="15" customHeight="1" x14ac:dyDescent="0.25">
      <c r="AA187" s="1">
        <f>IFERROR(VLOOKUP(T187,'Печать Заказа'!B:N,13,FALSE),"")</f>
        <v>0</v>
      </c>
    </row>
    <row r="188" spans="27:27" ht="15" customHeight="1" x14ac:dyDescent="0.25">
      <c r="AA188" s="1">
        <f>IFERROR(VLOOKUP(T188,'Печать Заказа'!B:N,13,FALSE),"")</f>
        <v>0</v>
      </c>
    </row>
    <row r="189" spans="27:27" ht="15" customHeight="1" x14ac:dyDescent="0.25">
      <c r="AA189" s="1">
        <f>IFERROR(VLOOKUP(T189,'Печать Заказа'!B:N,13,FALSE),"")</f>
        <v>0</v>
      </c>
    </row>
    <row r="190" spans="27:27" ht="15" customHeight="1" x14ac:dyDescent="0.25">
      <c r="AA190" s="1">
        <f>IFERROR(VLOOKUP(T190,'Печать Заказа'!B:N,13,FALSE),"")</f>
        <v>0</v>
      </c>
    </row>
    <row r="191" spans="27:27" ht="15" customHeight="1" x14ac:dyDescent="0.25">
      <c r="AA191" s="1">
        <f>IFERROR(VLOOKUP(T191,'Печать Заказа'!B:N,13,FALSE),"")</f>
        <v>0</v>
      </c>
    </row>
    <row r="192" spans="27:27" ht="15" customHeight="1" x14ac:dyDescent="0.25">
      <c r="AA192" s="1">
        <f>IFERROR(VLOOKUP(T192,'Печать Заказа'!B:N,13,FALSE),"")</f>
        <v>0</v>
      </c>
    </row>
    <row r="193" spans="27:27" ht="15" customHeight="1" x14ac:dyDescent="0.25">
      <c r="AA193" s="1">
        <f>IFERROR(VLOOKUP(T193,'Печать Заказа'!B:N,13,FALSE),"")</f>
        <v>0</v>
      </c>
    </row>
    <row r="194" spans="27:27" ht="15" customHeight="1" x14ac:dyDescent="0.25">
      <c r="AA194" s="1">
        <f>IFERROR(VLOOKUP(T194,'Печать Заказа'!B:N,13,FALSE),"")</f>
        <v>0</v>
      </c>
    </row>
    <row r="195" spans="27:27" ht="15" customHeight="1" x14ac:dyDescent="0.25">
      <c r="AA195" s="1">
        <f>IFERROR(VLOOKUP(T195,'Печать Заказа'!B:N,13,FALSE),"")</f>
        <v>0</v>
      </c>
    </row>
    <row r="196" spans="27:27" ht="15" customHeight="1" x14ac:dyDescent="0.25">
      <c r="AA196" s="1">
        <f>IFERROR(VLOOKUP(T196,'Печать Заказа'!B:N,13,FALSE),"")</f>
        <v>0</v>
      </c>
    </row>
    <row r="197" spans="27:27" ht="15" customHeight="1" x14ac:dyDescent="0.25">
      <c r="AA197" s="1">
        <f>IFERROR(VLOOKUP(T197,'Печать Заказа'!B:N,13,FALSE),"")</f>
        <v>0</v>
      </c>
    </row>
    <row r="198" spans="27:27" ht="15" customHeight="1" x14ac:dyDescent="0.25">
      <c r="AA198" s="1">
        <f>IFERROR(VLOOKUP(T198,'Печать Заказа'!B:N,13,FALSE),"")</f>
        <v>0</v>
      </c>
    </row>
    <row r="199" spans="27:27" ht="15" customHeight="1" x14ac:dyDescent="0.25">
      <c r="AA199" s="1">
        <f>IFERROR(VLOOKUP(T199,'Печать Заказа'!B:N,13,FALSE),"")</f>
        <v>0</v>
      </c>
    </row>
    <row r="200" spans="27:27" ht="15" customHeight="1" x14ac:dyDescent="0.25">
      <c r="AA200" s="1">
        <f>IFERROR(VLOOKUP(T200,'Печать Заказа'!B:N,13,FALSE),"")</f>
        <v>0</v>
      </c>
    </row>
    <row r="201" spans="27:27" ht="15" customHeight="1" x14ac:dyDescent="0.25">
      <c r="AA201" s="1">
        <f>IFERROR(VLOOKUP(T201,'Печать Заказа'!B:N,13,FALSE),"")</f>
        <v>0</v>
      </c>
    </row>
    <row r="202" spans="27:27" ht="15" customHeight="1" x14ac:dyDescent="0.25">
      <c r="AA202" s="1">
        <f>IFERROR(VLOOKUP(T202,'Печать Заказа'!B:N,13,FALSE),"")</f>
        <v>0</v>
      </c>
    </row>
    <row r="203" spans="27:27" ht="15" customHeight="1" x14ac:dyDescent="0.25">
      <c r="AA203" s="1">
        <f>IFERROR(VLOOKUP(T203,'Печать Заказа'!B:N,13,FALSE),"")</f>
        <v>0</v>
      </c>
    </row>
    <row r="204" spans="27:27" ht="15" customHeight="1" x14ac:dyDescent="0.25">
      <c r="AA204" s="1">
        <f>IFERROR(VLOOKUP(T204,'Печать Заказа'!B:N,13,FALSE),"")</f>
        <v>0</v>
      </c>
    </row>
    <row r="205" spans="27:27" ht="15" customHeight="1" x14ac:dyDescent="0.25">
      <c r="AA205" s="1">
        <f>IFERROR(VLOOKUP(T205,'Печать Заказа'!B:N,13,FALSE),"")</f>
        <v>0</v>
      </c>
    </row>
    <row r="206" spans="27:27" ht="15" customHeight="1" x14ac:dyDescent="0.25">
      <c r="AA206" s="1">
        <f>IFERROR(VLOOKUP(T206,'Печать Заказа'!B:N,13,FALSE),"")</f>
        <v>0</v>
      </c>
    </row>
    <row r="207" spans="27:27" ht="15" customHeight="1" x14ac:dyDescent="0.25">
      <c r="AA207" s="1">
        <f>IFERROR(VLOOKUP(T207,'Печать Заказа'!B:N,13,FALSE),"")</f>
        <v>0</v>
      </c>
    </row>
    <row r="208" spans="27:27" ht="15" customHeight="1" x14ac:dyDescent="0.25">
      <c r="AA208" s="1">
        <f>IFERROR(VLOOKUP(T208,'Печать Заказа'!B:N,13,FALSE),"")</f>
        <v>0</v>
      </c>
    </row>
    <row r="209" spans="27:27" ht="15" customHeight="1" x14ac:dyDescent="0.25">
      <c r="AA209" s="1">
        <f>IFERROR(VLOOKUP(T209,'Печать Заказа'!B:N,13,FALSE),"")</f>
        <v>0</v>
      </c>
    </row>
    <row r="210" spans="27:27" ht="15" customHeight="1" x14ac:dyDescent="0.25">
      <c r="AA210" s="1">
        <f>IFERROR(VLOOKUP(T210,'Печать Заказа'!B:N,13,FALSE),"")</f>
        <v>0</v>
      </c>
    </row>
    <row r="211" spans="27:27" ht="15" customHeight="1" x14ac:dyDescent="0.25">
      <c r="AA211" s="1">
        <f>IFERROR(VLOOKUP(T211,'Печать Заказа'!B:N,13,FALSE),"")</f>
        <v>0</v>
      </c>
    </row>
    <row r="212" spans="27:27" ht="15" customHeight="1" x14ac:dyDescent="0.25">
      <c r="AA212" s="1">
        <f>IFERROR(VLOOKUP(T212,'Печать Заказа'!B:N,13,FALSE),"")</f>
        <v>0</v>
      </c>
    </row>
    <row r="213" spans="27:27" ht="15" customHeight="1" x14ac:dyDescent="0.25">
      <c r="AA213" s="1">
        <f>IFERROR(VLOOKUP(T213,'Печать Заказа'!B:N,13,FALSE),"")</f>
        <v>0</v>
      </c>
    </row>
    <row r="214" spans="27:27" ht="15" customHeight="1" x14ac:dyDescent="0.25">
      <c r="AA214" s="1">
        <f>IFERROR(VLOOKUP(T214,'Печать Заказа'!B:N,13,FALSE),"")</f>
        <v>0</v>
      </c>
    </row>
    <row r="215" spans="27:27" ht="15" customHeight="1" x14ac:dyDescent="0.25">
      <c r="AA215" s="1">
        <f>IFERROR(VLOOKUP(T215,'Печать Заказа'!B:N,13,FALSE),"")</f>
        <v>0</v>
      </c>
    </row>
    <row r="216" spans="27:27" ht="15" customHeight="1" x14ac:dyDescent="0.25">
      <c r="AA216" s="1">
        <f>IFERROR(VLOOKUP(T216,'Печать Заказа'!B:N,13,FALSE),"")</f>
        <v>0</v>
      </c>
    </row>
  </sheetData>
  <protectedRanges>
    <protectedRange sqref="G3 N21:N22 J3:L3 N5 N16:N19 N7:N10 N12:N14" name="Диапазон1"/>
    <protectedRange sqref="N6 N11 N15" name="Диапазон1_4"/>
    <protectedRange sqref="N20" name="Диапазон1_5"/>
  </protectedRanges>
  <mergeCells count="21">
    <mergeCell ref="N6:R6"/>
    <mergeCell ref="H6:I6"/>
    <mergeCell ref="N20:R20"/>
    <mergeCell ref="H9:I9"/>
    <mergeCell ref="N11:R11"/>
    <mergeCell ref="H12:I12"/>
    <mergeCell ref="H11:I11"/>
    <mergeCell ref="H15:I15"/>
    <mergeCell ref="N15:R15"/>
    <mergeCell ref="H16:I16"/>
    <mergeCell ref="H17:I17"/>
    <mergeCell ref="H18:I18"/>
    <mergeCell ref="H21:I21"/>
    <mergeCell ref="H22:I22"/>
    <mergeCell ref="B1:B3"/>
    <mergeCell ref="G2:H2"/>
    <mergeCell ref="G3:H3"/>
    <mergeCell ref="H8:I8"/>
    <mergeCell ref="H7:I7"/>
    <mergeCell ref="H20:I20"/>
    <mergeCell ref="H13:I13"/>
  </mergeCells>
  <printOptions horizontalCentered="1"/>
  <pageMargins left="0.23622047244094491" right="0.23622047244094491" top="0.23622047244094491" bottom="0.23622047244094491" header="0.11811023622047245" footer="0.11811023622047245"/>
  <pageSetup paperSize="9" scale="42" fitToHeight="0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B219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G1" sqref="G1"/>
    </sheetView>
  </sheetViews>
  <sheetFormatPr defaultColWidth="10.5703125" defaultRowHeight="15" customHeight="1" outlineLevelCol="1" x14ac:dyDescent="0.25"/>
  <cols>
    <col min="1" max="1" width="0.140625" style="4" customWidth="1"/>
    <col min="2" max="2" width="22.7109375" style="4" customWidth="1"/>
    <col min="3" max="3" width="41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6.28515625" style="5" customWidth="1"/>
    <col min="10" max="10" width="14.140625" style="5" bestFit="1" customWidth="1"/>
    <col min="11" max="11" width="9.85546875" style="5" bestFit="1" customWidth="1"/>
    <col min="12" max="12" width="12.42578125" style="5" customWidth="1"/>
    <col min="13" max="13" width="22.42578125" style="5" customWidth="1"/>
    <col min="14" max="14" width="10.85546875" style="8" customWidth="1"/>
    <col min="15" max="15" width="12.140625" style="8" customWidth="1"/>
    <col min="16" max="16" width="1.42578125" style="8" customWidth="1"/>
    <col min="17" max="17" width="16.85546875" style="8" customWidth="1"/>
    <col min="18" max="18" width="15.85546875" style="8" customWidth="1"/>
    <col min="19" max="19" width="45.42578125" style="9" hidden="1" customWidth="1" outlineLevel="1"/>
    <col min="20" max="20" width="16.42578125" style="11" hidden="1" customWidth="1" outlineLevel="1"/>
    <col min="21" max="21" width="14.42578125" style="11" hidden="1" customWidth="1" outlineLevel="1"/>
    <col min="22" max="22" width="20.42578125" style="11" hidden="1" customWidth="1" outlineLevel="1"/>
    <col min="23" max="23" width="11.28515625" style="11" customWidth="1" collapsed="1"/>
    <col min="24" max="24" width="15.28515625" style="11" hidden="1" customWidth="1" outlineLevel="1"/>
    <col min="25" max="25" width="10.5703125" style="11" hidden="1" customWidth="1" outlineLevel="1"/>
    <col min="26" max="26" width="10.5703125" style="1" collapsed="1"/>
    <col min="27" max="27" width="10.5703125" style="1" hidden="1" customWidth="1" outlineLevel="1"/>
    <col min="28" max="28" width="12.28515625" style="1" bestFit="1" customWidth="1" collapsed="1"/>
    <col min="29" max="16384" width="10.5703125" style="1"/>
  </cols>
  <sheetData>
    <row r="1" spans="1:28" s="30" customFormat="1" ht="44.25" customHeight="1" x14ac:dyDescent="0.25">
      <c r="A1" s="25"/>
      <c r="B1" s="663"/>
      <c r="C1" s="92" t="s">
        <v>570</v>
      </c>
      <c r="D1" s="93"/>
      <c r="E1" s="93"/>
      <c r="F1" s="94"/>
      <c r="G1" s="95">
        <f>Title!E5</f>
        <v>45719</v>
      </c>
      <c r="H1" s="26"/>
      <c r="I1" s="26"/>
      <c r="J1" s="26"/>
      <c r="K1" s="26"/>
      <c r="L1" s="26"/>
      <c r="M1" s="26"/>
      <c r="N1" s="33"/>
      <c r="O1" s="27"/>
      <c r="P1" s="27"/>
      <c r="Q1" s="47"/>
      <c r="R1" s="27"/>
      <c r="S1" s="28"/>
      <c r="T1" s="29"/>
      <c r="U1" s="29"/>
      <c r="V1" s="228"/>
      <c r="W1" s="29"/>
      <c r="X1" s="29"/>
      <c r="Y1" s="29"/>
    </row>
    <row r="2" spans="1:28" s="37" customFormat="1" ht="30" customHeight="1" thickBot="1" x14ac:dyDescent="0.3">
      <c r="A2" s="34"/>
      <c r="B2" s="663"/>
      <c r="C2" s="262" t="s">
        <v>134</v>
      </c>
      <c r="D2" s="262"/>
      <c r="E2" s="262"/>
      <c r="F2" s="262"/>
      <c r="G2" s="679"/>
      <c r="H2" s="679"/>
      <c r="I2" s="38"/>
      <c r="J2" s="261" t="s">
        <v>127</v>
      </c>
      <c r="K2" s="548"/>
      <c r="L2" s="548"/>
      <c r="M2" s="38"/>
      <c r="N2" s="40" t="s">
        <v>128</v>
      </c>
      <c r="O2" s="40" t="s">
        <v>129</v>
      </c>
      <c r="P2" s="40"/>
      <c r="Q2" s="39"/>
      <c r="R2" s="41"/>
      <c r="S2" s="35"/>
      <c r="T2" s="36"/>
      <c r="U2" s="36"/>
      <c r="V2" s="229"/>
      <c r="W2" s="36"/>
      <c r="X2" s="36"/>
      <c r="Y2" s="36"/>
    </row>
    <row r="3" spans="1:28" ht="34.5" customHeight="1" thickBot="1" x14ac:dyDescent="0.55000000000000004">
      <c r="A3" s="2"/>
      <c r="B3" s="663"/>
      <c r="C3" s="112" t="s">
        <v>135</v>
      </c>
      <c r="D3" s="112"/>
      <c r="E3" s="91"/>
      <c r="G3" s="678"/>
      <c r="H3" s="678"/>
      <c r="I3" s="7"/>
      <c r="J3" s="121">
        <f>Title!E6</f>
        <v>0</v>
      </c>
      <c r="K3" s="551"/>
      <c r="L3" s="551"/>
      <c r="M3" s="45" t="s">
        <v>130</v>
      </c>
      <c r="N3" s="43">
        <f>SUM(N4:N10000)</f>
        <v>0</v>
      </c>
      <c r="O3" s="43">
        <f>SUM(O4:O10000)</f>
        <v>0</v>
      </c>
      <c r="P3" s="46"/>
      <c r="Q3" s="44" t="s">
        <v>136</v>
      </c>
      <c r="R3" s="44" t="s">
        <v>138</v>
      </c>
      <c r="S3" s="260" t="s">
        <v>49</v>
      </c>
      <c r="T3" s="260" t="s">
        <v>50</v>
      </c>
      <c r="U3" s="260" t="s">
        <v>126</v>
      </c>
      <c r="V3" s="236" t="s">
        <v>63</v>
      </c>
      <c r="W3" s="14"/>
      <c r="X3" s="260" t="s">
        <v>111</v>
      </c>
      <c r="Y3" s="260" t="s">
        <v>51</v>
      </c>
    </row>
    <row r="4" spans="1:28" s="21" customFormat="1" ht="38.25" customHeight="1" thickBot="1" x14ac:dyDescent="0.3">
      <c r="A4" s="3"/>
      <c r="B4" s="69" t="s">
        <v>271</v>
      </c>
      <c r="C4" s="56"/>
      <c r="D4" s="56"/>
      <c r="E4" s="104"/>
      <c r="F4" s="56"/>
      <c r="G4" s="56"/>
      <c r="H4" s="56"/>
      <c r="I4" s="56"/>
      <c r="J4" s="56"/>
      <c r="K4" s="56"/>
      <c r="L4" s="56"/>
      <c r="M4" s="56"/>
      <c r="N4" s="69"/>
      <c r="O4" s="69"/>
      <c r="P4" s="69"/>
      <c r="Q4" s="69"/>
      <c r="R4" s="69"/>
      <c r="S4" s="23"/>
      <c r="T4" s="24"/>
      <c r="U4" s="24"/>
      <c r="V4" s="24"/>
      <c r="W4" s="31"/>
      <c r="X4" s="24"/>
      <c r="Y4" s="24"/>
      <c r="Z4" s="55"/>
      <c r="AA4" s="1"/>
      <c r="AB4" s="55"/>
    </row>
    <row r="5" spans="1:28" ht="74.25" customHeight="1" thickTop="1" x14ac:dyDescent="0.25">
      <c r="B5" s="48"/>
      <c r="C5" s="81" t="s">
        <v>515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67"/>
      <c r="O5" s="67"/>
      <c r="P5" s="67"/>
      <c r="Q5" s="67"/>
      <c r="R5" s="67"/>
      <c r="S5" s="15"/>
      <c r="T5" s="18"/>
      <c r="U5" s="18"/>
      <c r="V5" s="18"/>
      <c r="W5" s="18"/>
      <c r="X5" s="18"/>
      <c r="Y5" s="18"/>
      <c r="Z5" s="21"/>
      <c r="AB5" s="21"/>
    </row>
    <row r="6" spans="1:28" ht="65.25" customHeight="1" x14ac:dyDescent="0.25">
      <c r="B6" s="70"/>
      <c r="C6" s="77" t="s">
        <v>39</v>
      </c>
      <c r="D6" s="77"/>
      <c r="E6" s="138" t="s">
        <v>1000</v>
      </c>
      <c r="F6" s="77" t="s">
        <v>126</v>
      </c>
      <c r="G6" s="259" t="s">
        <v>131</v>
      </c>
      <c r="H6" s="664" t="s">
        <v>423</v>
      </c>
      <c r="I6" s="664"/>
      <c r="J6" s="259" t="s">
        <v>132</v>
      </c>
      <c r="K6" s="158" t="s">
        <v>201</v>
      </c>
      <c r="L6" s="158" t="s">
        <v>1114</v>
      </c>
      <c r="M6" s="259" t="s">
        <v>139</v>
      </c>
      <c r="N6" s="667" t="s">
        <v>878</v>
      </c>
      <c r="O6" s="667"/>
      <c r="P6" s="667"/>
      <c r="Q6" s="667"/>
      <c r="R6" s="667"/>
      <c r="S6" s="16"/>
      <c r="T6" s="17"/>
      <c r="U6" s="17"/>
      <c r="V6" s="17"/>
      <c r="W6" s="17"/>
      <c r="X6" s="17"/>
      <c r="Y6" s="17"/>
    </row>
    <row r="7" spans="1:28" ht="23.1" customHeight="1" x14ac:dyDescent="0.25">
      <c r="B7" s="20"/>
      <c r="C7" s="139" t="str">
        <f>S7</f>
        <v>THERMEX IRP 200 V (combi) PRO</v>
      </c>
      <c r="D7" s="139"/>
      <c r="E7" s="146" t="s">
        <v>1005</v>
      </c>
      <c r="F7" s="51">
        <f>U7</f>
        <v>151160</v>
      </c>
      <c r="G7" s="260">
        <v>200</v>
      </c>
      <c r="H7" s="683" t="s">
        <v>514</v>
      </c>
      <c r="I7" s="683"/>
      <c r="J7" s="196" t="s">
        <v>422</v>
      </c>
      <c r="K7" s="563">
        <v>64.900000000000006</v>
      </c>
      <c r="L7" s="563">
        <v>0.46</v>
      </c>
      <c r="M7" s="260" t="s">
        <v>163</v>
      </c>
      <c r="N7" s="83">
        <v>0</v>
      </c>
      <c r="O7" s="83">
        <f>N7*Q7</f>
        <v>0</v>
      </c>
      <c r="P7" s="83"/>
      <c r="Q7" s="84">
        <f>Y7</f>
        <v>64490</v>
      </c>
      <c r="R7" s="334" t="str">
        <f>X7</f>
        <v>фикс.цена</v>
      </c>
      <c r="S7" s="260" t="s">
        <v>512</v>
      </c>
      <c r="T7" s="260" t="s">
        <v>513</v>
      </c>
      <c r="U7" s="75">
        <v>151160</v>
      </c>
      <c r="V7" s="230">
        <v>4670033311860</v>
      </c>
      <c r="W7" s="238" t="s">
        <v>511</v>
      </c>
      <c r="X7" s="260" t="str">
        <f>VLOOKUP(T7,'Печать Заказа'!$B$4:$H$622,5,FALSE)</f>
        <v>фикс.цена</v>
      </c>
      <c r="Y7" s="260">
        <v>64490</v>
      </c>
      <c r="Z7" s="237"/>
      <c r="AA7" s="1" t="str">
        <f>IFERROR(VLOOKUP(T7,'Печать Заказа'!B:N,13,FALSE),"")</f>
        <v/>
      </c>
    </row>
    <row r="8" spans="1:28" ht="23.1" customHeight="1" thickBot="1" x14ac:dyDescent="0.3">
      <c r="B8" s="239" t="s">
        <v>511</v>
      </c>
      <c r="C8" s="139" t="str">
        <f>S8</f>
        <v>THERMEX IRP 300 V (combi) PRO</v>
      </c>
      <c r="D8" s="139"/>
      <c r="E8" s="146" t="s">
        <v>1005</v>
      </c>
      <c r="F8" s="51">
        <f>U8</f>
        <v>151236</v>
      </c>
      <c r="G8" s="375">
        <v>300</v>
      </c>
      <c r="H8" s="683" t="s">
        <v>514</v>
      </c>
      <c r="I8" s="683"/>
      <c r="J8" s="196" t="s">
        <v>422</v>
      </c>
      <c r="K8" s="563">
        <v>76.7</v>
      </c>
      <c r="L8" s="563">
        <v>0.7</v>
      </c>
      <c r="M8" s="375" t="s">
        <v>735</v>
      </c>
      <c r="N8" s="83">
        <v>0</v>
      </c>
      <c r="O8" s="83">
        <f>N8*Q8</f>
        <v>0</v>
      </c>
      <c r="P8" s="83"/>
      <c r="Q8" s="84">
        <f>Y8</f>
        <v>69490</v>
      </c>
      <c r="R8" s="334" t="str">
        <f>X8</f>
        <v>фикс.цена</v>
      </c>
      <c r="S8" s="375" t="s">
        <v>733</v>
      </c>
      <c r="T8" s="375" t="s">
        <v>734</v>
      </c>
      <c r="U8" s="75">
        <v>151236</v>
      </c>
      <c r="V8" s="230">
        <v>4670033316773</v>
      </c>
      <c r="W8" s="238" t="s">
        <v>511</v>
      </c>
      <c r="X8" s="375" t="str">
        <f>VLOOKUP(T8,'Печать Заказа'!B:F,5,FALSE)</f>
        <v>фикс.цена</v>
      </c>
      <c r="Y8" s="375">
        <v>69490</v>
      </c>
      <c r="Z8" s="237"/>
      <c r="AA8" s="1" t="str">
        <f>IFERROR(VLOOKUP(T8,'Печать Заказа'!B:N,13,FALSE),"")</f>
        <v/>
      </c>
    </row>
    <row r="9" spans="1:28" s="21" customFormat="1" ht="66" customHeight="1" thickTop="1" x14ac:dyDescent="0.25">
      <c r="A9" s="3"/>
      <c r="B9" s="48"/>
      <c r="C9" s="81" t="s">
        <v>270</v>
      </c>
      <c r="D9" s="78"/>
      <c r="E9" s="78"/>
      <c r="F9" s="78"/>
      <c r="G9" s="78"/>
      <c r="H9" s="78"/>
      <c r="I9" s="78"/>
      <c r="J9" s="78"/>
      <c r="K9" s="556"/>
      <c r="L9" s="556"/>
      <c r="M9" s="78"/>
      <c r="N9" s="67"/>
      <c r="O9" s="67"/>
      <c r="P9" s="67"/>
      <c r="Q9" s="67"/>
      <c r="R9" s="67"/>
      <c r="S9" s="15"/>
      <c r="T9" s="18"/>
      <c r="U9" s="18"/>
      <c r="V9" s="18"/>
      <c r="W9" s="18"/>
      <c r="X9" s="18"/>
      <c r="Y9" s="18"/>
      <c r="AA9" s="1"/>
      <c r="AB9" s="1"/>
    </row>
    <row r="10" spans="1:28" ht="45" customHeight="1" x14ac:dyDescent="0.25">
      <c r="B10" s="70"/>
      <c r="C10" s="77" t="s">
        <v>39</v>
      </c>
      <c r="D10" s="77"/>
      <c r="E10" s="491" t="s">
        <v>1000</v>
      </c>
      <c r="F10" s="77" t="s">
        <v>126</v>
      </c>
      <c r="G10" s="259" t="s">
        <v>131</v>
      </c>
      <c r="H10" s="664" t="s">
        <v>423</v>
      </c>
      <c r="I10" s="664"/>
      <c r="J10" s="259" t="s">
        <v>132</v>
      </c>
      <c r="K10" s="158" t="s">
        <v>201</v>
      </c>
      <c r="L10" s="158" t="s">
        <v>1114</v>
      </c>
      <c r="M10" s="259" t="s">
        <v>139</v>
      </c>
      <c r="N10" s="667" t="s">
        <v>877</v>
      </c>
      <c r="O10" s="667"/>
      <c r="P10" s="667"/>
      <c r="Q10" s="667"/>
      <c r="R10" s="667"/>
      <c r="S10" s="16"/>
      <c r="T10" s="17"/>
      <c r="U10" s="17"/>
      <c r="V10" s="17"/>
      <c r="W10" s="17"/>
      <c r="X10" s="17"/>
      <c r="Y10" s="17"/>
      <c r="Z10" s="32"/>
    </row>
    <row r="11" spans="1:28" ht="23.1" customHeight="1" x14ac:dyDescent="0.25">
      <c r="B11" s="20"/>
      <c r="C11" s="139" t="str">
        <f>S11</f>
        <v>THERMEX IRP 150 V (combi)</v>
      </c>
      <c r="D11" s="139"/>
      <c r="E11" s="146" t="s">
        <v>1005</v>
      </c>
      <c r="F11" s="51">
        <f>U11</f>
        <v>151082</v>
      </c>
      <c r="G11" s="260">
        <v>150</v>
      </c>
      <c r="H11" s="683" t="s">
        <v>424</v>
      </c>
      <c r="I11" s="683"/>
      <c r="J11" s="196" t="s">
        <v>422</v>
      </c>
      <c r="K11" s="563">
        <v>42.2</v>
      </c>
      <c r="L11" s="563">
        <v>0.36</v>
      </c>
      <c r="M11" s="260" t="s">
        <v>269</v>
      </c>
      <c r="N11" s="83">
        <v>0</v>
      </c>
      <c r="O11" s="83">
        <f>N11*Q11</f>
        <v>0</v>
      </c>
      <c r="P11" s="83"/>
      <c r="Q11" s="84">
        <f>Y11</f>
        <v>47590</v>
      </c>
      <c r="R11" s="334" t="str">
        <f>X11</f>
        <v>фикс.цена</v>
      </c>
      <c r="S11" s="260" t="s">
        <v>265</v>
      </c>
      <c r="T11" s="260" t="s">
        <v>266</v>
      </c>
      <c r="U11" s="75">
        <v>151082</v>
      </c>
      <c r="V11" s="230">
        <v>4670007718350</v>
      </c>
      <c r="W11" s="19"/>
      <c r="X11" s="260" t="str">
        <f>VLOOKUP(T11,'Печать Заказа'!B:F,5,FALSE)</f>
        <v>фикс.цена</v>
      </c>
      <c r="Y11" s="260">
        <v>47590</v>
      </c>
      <c r="AA11" s="1" t="str">
        <f>IFERROR(VLOOKUP(T11,'Печать Заказа'!B:N,13,FALSE),"")</f>
        <v/>
      </c>
    </row>
    <row r="12" spans="1:28" ht="23.1" customHeight="1" x14ac:dyDescent="0.25">
      <c r="B12" s="20"/>
      <c r="C12" s="139" t="str">
        <f>S12</f>
        <v>THERMEX IRP 200 V (combi)</v>
      </c>
      <c r="D12" s="139"/>
      <c r="E12" s="146" t="s">
        <v>1005</v>
      </c>
      <c r="F12" s="51">
        <f>U12</f>
        <v>151083</v>
      </c>
      <c r="G12" s="260">
        <v>200</v>
      </c>
      <c r="H12" s="683" t="s">
        <v>424</v>
      </c>
      <c r="I12" s="683"/>
      <c r="J12" s="196" t="s">
        <v>422</v>
      </c>
      <c r="K12" s="563">
        <v>51.4</v>
      </c>
      <c r="L12" s="563">
        <v>0.46</v>
      </c>
      <c r="M12" s="260" t="s">
        <v>163</v>
      </c>
      <c r="N12" s="83">
        <v>0</v>
      </c>
      <c r="O12" s="83">
        <f>N12*Q12</f>
        <v>0</v>
      </c>
      <c r="P12" s="83"/>
      <c r="Q12" s="84">
        <f t="shared" ref="Q12:Q13" si="0">Y12</f>
        <v>54190</v>
      </c>
      <c r="R12" s="334" t="str">
        <f>X12</f>
        <v>фикс.цена</v>
      </c>
      <c r="S12" s="260" t="s">
        <v>267</v>
      </c>
      <c r="T12" s="260" t="s">
        <v>268</v>
      </c>
      <c r="U12" s="75">
        <v>151083</v>
      </c>
      <c r="V12" s="230">
        <v>4670007718251</v>
      </c>
      <c r="W12" s="19"/>
      <c r="X12" s="260" t="str">
        <f>VLOOKUP(T12,'Печать Заказа'!B:F,5,FALSE)</f>
        <v>фикс.цена</v>
      </c>
      <c r="Y12" s="260">
        <v>54190</v>
      </c>
      <c r="AA12" s="1" t="str">
        <f>IFERROR(VLOOKUP(T12,'Печать Заказа'!B:N,13,FALSE),"")</f>
        <v/>
      </c>
    </row>
    <row r="13" spans="1:28" ht="23.1" customHeight="1" thickBot="1" x14ac:dyDescent="0.3">
      <c r="B13" s="20"/>
      <c r="C13" s="139" t="str">
        <f>S13</f>
        <v>THERMEX IRP 300 V (combi)</v>
      </c>
      <c r="D13" s="139"/>
      <c r="E13" s="146" t="s">
        <v>1005</v>
      </c>
      <c r="F13" s="51">
        <f>U13</f>
        <v>151104</v>
      </c>
      <c r="G13" s="388">
        <v>300</v>
      </c>
      <c r="H13" s="683" t="s">
        <v>424</v>
      </c>
      <c r="I13" s="683"/>
      <c r="J13" s="196" t="s">
        <v>422</v>
      </c>
      <c r="K13" s="563">
        <v>67.7</v>
      </c>
      <c r="L13" s="563">
        <v>0.64</v>
      </c>
      <c r="M13" s="388" t="s">
        <v>747</v>
      </c>
      <c r="N13" s="83">
        <v>0</v>
      </c>
      <c r="O13" s="83">
        <f>N13*Q13</f>
        <v>0</v>
      </c>
      <c r="P13" s="83"/>
      <c r="Q13" s="84">
        <f t="shared" si="0"/>
        <v>63090</v>
      </c>
      <c r="R13" s="334" t="str">
        <f>X13</f>
        <v>фикс.цена</v>
      </c>
      <c r="S13" s="388" t="s">
        <v>748</v>
      </c>
      <c r="T13" s="388" t="s">
        <v>749</v>
      </c>
      <c r="U13" s="75">
        <v>151104</v>
      </c>
      <c r="V13" s="230">
        <v>4670007718244</v>
      </c>
      <c r="W13" s="19"/>
      <c r="X13" s="388" t="str">
        <f>VLOOKUP(T13,'Печать Заказа'!B:F,5,FALSE)</f>
        <v>фикс.цена</v>
      </c>
      <c r="Y13" s="388">
        <v>63090</v>
      </c>
      <c r="AA13" s="1">
        <f>IFERROR(VLOOKUP(T13,'Печать Заказа'!B:N,13,FALSE),"")</f>
        <v>0</v>
      </c>
    </row>
    <row r="14" spans="1:28" ht="57.75" customHeight="1" thickTop="1" x14ac:dyDescent="0.25">
      <c r="B14" s="48"/>
      <c r="C14" s="81" t="s">
        <v>176</v>
      </c>
      <c r="D14" s="78"/>
      <c r="E14" s="78"/>
      <c r="F14" s="78"/>
      <c r="G14" s="78"/>
      <c r="H14" s="78"/>
      <c r="I14" s="78"/>
      <c r="J14" s="78"/>
      <c r="K14" s="556"/>
      <c r="L14" s="556"/>
      <c r="M14" s="78"/>
      <c r="N14" s="67"/>
      <c r="O14" s="67"/>
      <c r="P14" s="67"/>
      <c r="Q14" s="67"/>
      <c r="R14" s="67"/>
      <c r="S14" s="15"/>
      <c r="T14" s="18"/>
      <c r="U14" s="18"/>
      <c r="V14" s="18"/>
      <c r="W14" s="18"/>
      <c r="X14" s="18"/>
      <c r="Y14" s="18"/>
      <c r="Z14" s="21"/>
    </row>
    <row r="15" spans="1:28" ht="49.5" customHeight="1" x14ac:dyDescent="0.25">
      <c r="B15" s="70"/>
      <c r="C15" s="77" t="s">
        <v>39</v>
      </c>
      <c r="D15" s="77"/>
      <c r="E15" s="491" t="s">
        <v>1000</v>
      </c>
      <c r="F15" s="77" t="s">
        <v>126</v>
      </c>
      <c r="G15" s="259" t="s">
        <v>131</v>
      </c>
      <c r="H15" s="664" t="s">
        <v>423</v>
      </c>
      <c r="I15" s="664"/>
      <c r="J15" s="259" t="s">
        <v>132</v>
      </c>
      <c r="K15" s="158" t="s">
        <v>201</v>
      </c>
      <c r="L15" s="158" t="s">
        <v>1114</v>
      </c>
      <c r="M15" s="259" t="s">
        <v>139</v>
      </c>
      <c r="N15" s="667" t="s">
        <v>429</v>
      </c>
      <c r="O15" s="667"/>
      <c r="P15" s="667"/>
      <c r="Q15" s="667"/>
      <c r="R15" s="667"/>
      <c r="S15" s="16"/>
      <c r="T15" s="17"/>
      <c r="U15" s="17"/>
      <c r="V15" s="17"/>
      <c r="W15" s="17"/>
      <c r="X15" s="17"/>
      <c r="Y15" s="17"/>
      <c r="Z15" s="32"/>
    </row>
    <row r="16" spans="1:28" ht="23.1" customHeight="1" x14ac:dyDescent="0.25">
      <c r="B16" s="20"/>
      <c r="C16" s="139" t="str">
        <f t="shared" ref="C16:C18" si="1">S16</f>
        <v>THERMEX ER 150 V (combi)</v>
      </c>
      <c r="D16" s="139"/>
      <c r="E16" s="146" t="s">
        <v>1005</v>
      </c>
      <c r="F16" s="51">
        <f t="shared" ref="F16:F18" si="2">U16</f>
        <v>111045</v>
      </c>
      <c r="G16" s="260">
        <v>150</v>
      </c>
      <c r="H16" s="672" t="s">
        <v>53</v>
      </c>
      <c r="I16" s="672"/>
      <c r="J16" s="196" t="s">
        <v>422</v>
      </c>
      <c r="K16" s="563">
        <v>64</v>
      </c>
      <c r="L16" s="563">
        <v>0.37</v>
      </c>
      <c r="M16" s="260" t="s">
        <v>164</v>
      </c>
      <c r="N16" s="83">
        <v>0</v>
      </c>
      <c r="O16" s="83">
        <f t="shared" ref="O16:O18" si="3">N16*Q16</f>
        <v>0</v>
      </c>
      <c r="P16" s="83"/>
      <c r="Q16" s="84">
        <f>Y16</f>
        <v>38690</v>
      </c>
      <c r="R16" s="334" t="str">
        <f t="shared" ref="R16:R18" si="4">X16</f>
        <v>Фикс. цена</v>
      </c>
      <c r="S16" s="260" t="s">
        <v>7</v>
      </c>
      <c r="T16" s="260" t="s">
        <v>18</v>
      </c>
      <c r="U16" s="260">
        <v>111045</v>
      </c>
      <c r="V16" s="230">
        <v>4670007711931</v>
      </c>
      <c r="W16" s="19"/>
      <c r="X16" s="260" t="s">
        <v>1198</v>
      </c>
      <c r="Y16" s="260">
        <v>38690</v>
      </c>
      <c r="AA16" s="1" t="str">
        <f>IFERROR(VLOOKUP(T16,'Печать Заказа'!B:N,13,FALSE),"")</f>
        <v/>
      </c>
    </row>
    <row r="17" spans="1:28" ht="23.1" customHeight="1" x14ac:dyDescent="0.25">
      <c r="A17" s="61"/>
      <c r="B17" s="20"/>
      <c r="C17" s="139" t="str">
        <f t="shared" si="1"/>
        <v>THERMEX ER 200 V (combi)</v>
      </c>
      <c r="D17" s="139"/>
      <c r="E17" s="146" t="s">
        <v>1005</v>
      </c>
      <c r="F17" s="51">
        <f t="shared" si="2"/>
        <v>111046</v>
      </c>
      <c r="G17" s="260">
        <v>200</v>
      </c>
      <c r="H17" s="672" t="s">
        <v>54</v>
      </c>
      <c r="I17" s="672"/>
      <c r="J17" s="196" t="s">
        <v>422</v>
      </c>
      <c r="K17" s="563">
        <v>74</v>
      </c>
      <c r="L17" s="563">
        <v>0.5</v>
      </c>
      <c r="M17" s="260" t="s">
        <v>165</v>
      </c>
      <c r="N17" s="83">
        <v>0</v>
      </c>
      <c r="O17" s="83">
        <f t="shared" si="3"/>
        <v>0</v>
      </c>
      <c r="P17" s="83"/>
      <c r="Q17" s="84">
        <f t="shared" ref="Q17:Q18" si="5">Y17</f>
        <v>45990</v>
      </c>
      <c r="R17" s="334" t="str">
        <f t="shared" si="4"/>
        <v>Фикс. цена</v>
      </c>
      <c r="S17" s="260" t="s">
        <v>8</v>
      </c>
      <c r="T17" s="260" t="s">
        <v>19</v>
      </c>
      <c r="U17" s="260">
        <v>111046</v>
      </c>
      <c r="V17" s="230">
        <v>4670007711948</v>
      </c>
      <c r="W17" s="19"/>
      <c r="X17" s="616" t="s">
        <v>1198</v>
      </c>
      <c r="Y17" s="260">
        <v>45990</v>
      </c>
      <c r="AA17" s="1" t="str">
        <f>IFERROR(VLOOKUP(T17,'Печать Заказа'!B:N,13,FALSE),"")</f>
        <v/>
      </c>
    </row>
    <row r="18" spans="1:28" s="55" customFormat="1" ht="23.1" customHeight="1" thickBot="1" x14ac:dyDescent="0.3">
      <c r="A18" s="54"/>
      <c r="B18" s="202"/>
      <c r="C18" s="147" t="str">
        <f t="shared" si="1"/>
        <v>THERMEX ER 300 V (combi)</v>
      </c>
      <c r="D18" s="147"/>
      <c r="E18" s="147" t="s">
        <v>1005</v>
      </c>
      <c r="F18" s="64">
        <f t="shared" si="2"/>
        <v>111047</v>
      </c>
      <c r="G18" s="300">
        <v>300</v>
      </c>
      <c r="H18" s="673" t="s">
        <v>55</v>
      </c>
      <c r="I18" s="673"/>
      <c r="J18" s="294" t="s">
        <v>422</v>
      </c>
      <c r="K18" s="564">
        <v>101</v>
      </c>
      <c r="L18" s="564">
        <v>0.68</v>
      </c>
      <c r="M18" s="300" t="s">
        <v>616</v>
      </c>
      <c r="N18" s="85">
        <v>0</v>
      </c>
      <c r="O18" s="85">
        <f t="shared" si="3"/>
        <v>0</v>
      </c>
      <c r="P18" s="85"/>
      <c r="Q18" s="84">
        <f t="shared" si="5"/>
        <v>56690</v>
      </c>
      <c r="R18" s="335" t="str">
        <f t="shared" si="4"/>
        <v>Фикс. цена</v>
      </c>
      <c r="S18" s="263" t="s">
        <v>9</v>
      </c>
      <c r="T18" s="263" t="s">
        <v>20</v>
      </c>
      <c r="U18" s="263">
        <v>111047</v>
      </c>
      <c r="V18" s="264">
        <v>4670007711955</v>
      </c>
      <c r="W18" s="19"/>
      <c r="X18" s="616" t="s">
        <v>1198</v>
      </c>
      <c r="Y18" s="263">
        <v>56690</v>
      </c>
      <c r="Z18" s="1"/>
      <c r="AA18" s="1" t="str">
        <f>IFERROR(VLOOKUP(T18,'Печать Заказа'!B:N,13,FALSE),"")</f>
        <v/>
      </c>
      <c r="AB18" s="1"/>
    </row>
    <row r="19" spans="1:28" ht="57" customHeight="1" thickTop="1" x14ac:dyDescent="0.25">
      <c r="B19" s="48"/>
      <c r="C19" s="81" t="s">
        <v>721</v>
      </c>
      <c r="D19" s="78"/>
      <c r="E19" s="78"/>
      <c r="F19" s="78"/>
      <c r="G19" s="78"/>
      <c r="H19" s="78"/>
      <c r="I19" s="78"/>
      <c r="J19" s="78"/>
      <c r="K19" s="556"/>
      <c r="L19" s="556"/>
      <c r="M19" s="78"/>
      <c r="N19" s="67"/>
      <c r="O19" s="67"/>
      <c r="P19" s="67"/>
      <c r="Q19" s="67"/>
      <c r="R19" s="67"/>
      <c r="S19" s="15"/>
      <c r="T19" s="18"/>
      <c r="U19" s="18"/>
      <c r="V19" s="232"/>
      <c r="W19" s="18"/>
      <c r="X19" s="18"/>
      <c r="Y19" s="18"/>
    </row>
    <row r="20" spans="1:28" ht="39.75" customHeight="1" x14ac:dyDescent="0.25">
      <c r="B20" s="70"/>
      <c r="C20" s="77" t="s">
        <v>39</v>
      </c>
      <c r="D20" s="77"/>
      <c r="E20" s="491" t="s">
        <v>1000</v>
      </c>
      <c r="F20" s="77" t="s">
        <v>126</v>
      </c>
      <c r="G20" s="370" t="s">
        <v>131</v>
      </c>
      <c r="H20" s="664" t="s">
        <v>423</v>
      </c>
      <c r="I20" s="664"/>
      <c r="J20" s="370" t="s">
        <v>132</v>
      </c>
      <c r="K20" s="158" t="s">
        <v>201</v>
      </c>
      <c r="L20" s="158" t="s">
        <v>1114</v>
      </c>
      <c r="M20" s="370" t="s">
        <v>139</v>
      </c>
      <c r="N20" s="669" t="s">
        <v>731</v>
      </c>
      <c r="O20" s="670"/>
      <c r="P20" s="670"/>
      <c r="Q20" s="670"/>
      <c r="R20" s="671"/>
      <c r="S20" s="16"/>
      <c r="T20" s="17"/>
      <c r="U20" s="17"/>
      <c r="V20" s="233"/>
      <c r="W20" s="17"/>
      <c r="X20" s="17"/>
      <c r="Y20" s="17"/>
      <c r="Z20" s="565"/>
    </row>
    <row r="21" spans="1:28" ht="23.1" customHeight="1" x14ac:dyDescent="0.25">
      <c r="B21" s="10"/>
      <c r="C21" s="140" t="str">
        <f>S21</f>
        <v>THERMEX Nixen 150 F (combi)</v>
      </c>
      <c r="D21" s="140"/>
      <c r="E21" s="140" t="s">
        <v>1005</v>
      </c>
      <c r="F21" s="51">
        <f>U21</f>
        <v>151221</v>
      </c>
      <c r="G21" s="369">
        <v>150</v>
      </c>
      <c r="H21" s="672">
        <v>17</v>
      </c>
      <c r="I21" s="672"/>
      <c r="J21" s="369" t="s">
        <v>422</v>
      </c>
      <c r="K21" s="553">
        <v>27.9</v>
      </c>
      <c r="L21" s="553">
        <v>0.39</v>
      </c>
      <c r="M21" s="464" t="s">
        <v>1218</v>
      </c>
      <c r="N21" s="83">
        <v>0</v>
      </c>
      <c r="O21" s="83">
        <f>N21*Q21</f>
        <v>0</v>
      </c>
      <c r="P21" s="83"/>
      <c r="Q21" s="84">
        <f>R21*(1-$J$3)</f>
        <v>50590</v>
      </c>
      <c r="R21" s="334">
        <f>X21</f>
        <v>50590</v>
      </c>
      <c r="S21" s="371" t="s">
        <v>727</v>
      </c>
      <c r="T21" s="189" t="s">
        <v>722</v>
      </c>
      <c r="U21" s="367">
        <v>151221</v>
      </c>
      <c r="V21" s="234">
        <v>4670033316643</v>
      </c>
      <c r="W21" s="19"/>
      <c r="X21" s="371">
        <v>50590</v>
      </c>
      <c r="Y21" s="371" t="str">
        <f>IF(X21="фикс.цена",VLOOKUP(T23,'Печать Заказа'!B:F,4,FALSE),"")</f>
        <v/>
      </c>
      <c r="AA21" s="1" t="str">
        <f>IFERROR(VLOOKUP(T21,'Печать Заказа'!B:N,13,FALSE),"")</f>
        <v/>
      </c>
    </row>
    <row r="22" spans="1:28" ht="23.1" customHeight="1" x14ac:dyDescent="0.25">
      <c r="B22" s="10"/>
      <c r="C22" s="140" t="str">
        <f t="shared" ref="C22:C24" si="6">S22</f>
        <v>THERMEX Nixen 200 F (combi)</v>
      </c>
      <c r="D22" s="140"/>
      <c r="E22" s="140" t="s">
        <v>1005</v>
      </c>
      <c r="F22" s="51">
        <f>U22</f>
        <v>151222</v>
      </c>
      <c r="G22" s="369">
        <v>200</v>
      </c>
      <c r="H22" s="672">
        <v>17</v>
      </c>
      <c r="I22" s="672"/>
      <c r="J22" s="372" t="s">
        <v>422</v>
      </c>
      <c r="K22" s="553">
        <v>35.799999999999997</v>
      </c>
      <c r="L22" s="553">
        <v>0.49</v>
      </c>
      <c r="M22" s="464" t="s">
        <v>1219</v>
      </c>
      <c r="N22" s="83">
        <v>0</v>
      </c>
      <c r="O22" s="83">
        <f>N22*Q22</f>
        <v>0</v>
      </c>
      <c r="P22" s="83"/>
      <c r="Q22" s="84">
        <f>R22*(1-$J$3)</f>
        <v>62090</v>
      </c>
      <c r="R22" s="334">
        <f>X22</f>
        <v>62090</v>
      </c>
      <c r="S22" s="371" t="s">
        <v>728</v>
      </c>
      <c r="T22" s="189" t="s">
        <v>723</v>
      </c>
      <c r="U22" s="367">
        <v>151222</v>
      </c>
      <c r="V22" s="234">
        <v>4670033316650</v>
      </c>
      <c r="W22" s="19"/>
      <c r="X22" s="371">
        <v>62090</v>
      </c>
      <c r="Y22" s="371" t="str">
        <f>IF(X22="фикс.цена",VLOOKUP(T24,'Печать Заказа'!B:F,4,FALSE),"")</f>
        <v/>
      </c>
      <c r="AA22" s="1" t="str">
        <f>IFERROR(VLOOKUP(T22,'Печать Заказа'!B:N,13,FALSE),"")</f>
        <v/>
      </c>
    </row>
    <row r="23" spans="1:28" ht="23.1" customHeight="1" x14ac:dyDescent="0.25">
      <c r="B23" s="10"/>
      <c r="C23" s="140" t="str">
        <f t="shared" si="6"/>
        <v>THERMEX Nixen 250 F (combi)</v>
      </c>
      <c r="D23" s="140"/>
      <c r="E23" s="140" t="s">
        <v>1005</v>
      </c>
      <c r="F23" s="51">
        <f>U23</f>
        <v>151223</v>
      </c>
      <c r="G23" s="369">
        <v>250</v>
      </c>
      <c r="H23" s="672">
        <v>19</v>
      </c>
      <c r="I23" s="672"/>
      <c r="J23" s="372" t="s">
        <v>422</v>
      </c>
      <c r="K23" s="553">
        <v>46.2</v>
      </c>
      <c r="L23" s="553">
        <v>0.56999999999999995</v>
      </c>
      <c r="M23" s="464" t="s">
        <v>1220</v>
      </c>
      <c r="N23" s="83">
        <v>0</v>
      </c>
      <c r="O23" s="83">
        <f>N23*Q23</f>
        <v>0</v>
      </c>
      <c r="P23" s="83"/>
      <c r="Q23" s="84">
        <f>R23*(1-$J$3)</f>
        <v>72590</v>
      </c>
      <c r="R23" s="334">
        <f>X23</f>
        <v>72590</v>
      </c>
      <c r="S23" s="371" t="s">
        <v>729</v>
      </c>
      <c r="T23" s="189" t="s">
        <v>724</v>
      </c>
      <c r="U23" s="367">
        <v>151223</v>
      </c>
      <c r="V23" s="234">
        <v>4670033316667</v>
      </c>
      <c r="W23" s="19"/>
      <c r="X23" s="371">
        <v>72590</v>
      </c>
      <c r="Y23" s="371" t="str">
        <f>IF(X23="фикс.цена",VLOOKUP(T21,'Печать Заказа'!B:F,4,FALSE),"")</f>
        <v/>
      </c>
      <c r="AA23" s="1" t="str">
        <f>IFERROR(VLOOKUP(T23,'Печать Заказа'!B:N,13,FALSE),"")</f>
        <v/>
      </c>
    </row>
    <row r="24" spans="1:28" ht="23.1" customHeight="1" thickBot="1" x14ac:dyDescent="0.3">
      <c r="A24" s="105"/>
      <c r="B24" s="202"/>
      <c r="C24" s="141" t="str">
        <f t="shared" si="6"/>
        <v>THERMEX Nixen 300 F (combi)</v>
      </c>
      <c r="D24" s="140"/>
      <c r="E24" s="140" t="s">
        <v>1005</v>
      </c>
      <c r="F24" s="51">
        <f>U24</f>
        <v>151224</v>
      </c>
      <c r="G24" s="369">
        <v>300</v>
      </c>
      <c r="H24" s="672">
        <v>24</v>
      </c>
      <c r="I24" s="672"/>
      <c r="J24" s="372" t="s">
        <v>422</v>
      </c>
      <c r="K24" s="553">
        <v>53.4</v>
      </c>
      <c r="L24" s="553">
        <v>0.67</v>
      </c>
      <c r="M24" s="464" t="s">
        <v>1221</v>
      </c>
      <c r="N24" s="83">
        <v>0</v>
      </c>
      <c r="O24" s="83">
        <f>N24*Q24</f>
        <v>0</v>
      </c>
      <c r="P24" s="83"/>
      <c r="Q24" s="84">
        <f>R24*(1-$J$3)</f>
        <v>78290</v>
      </c>
      <c r="R24" s="334">
        <f>X24</f>
        <v>78290</v>
      </c>
      <c r="S24" s="371" t="s">
        <v>730</v>
      </c>
      <c r="T24" s="189" t="s">
        <v>725</v>
      </c>
      <c r="U24" s="367">
        <v>151224</v>
      </c>
      <c r="V24" s="234">
        <v>4670033316674</v>
      </c>
      <c r="W24" s="19"/>
      <c r="X24" s="371">
        <v>78290</v>
      </c>
      <c r="Y24" s="371" t="str">
        <f>IF(X24="фикс.цена",VLOOKUP(T22,'Печать Заказа'!B:F,4,FALSE),"")</f>
        <v/>
      </c>
      <c r="AA24" s="1" t="str">
        <f>IFERROR(VLOOKUP(T24,'Печать Заказа'!B:N,13,FALSE),"")</f>
        <v/>
      </c>
    </row>
    <row r="25" spans="1:28" ht="58.5" customHeight="1" thickTop="1" x14ac:dyDescent="0.25">
      <c r="B25" s="48"/>
      <c r="C25" s="81" t="s">
        <v>1199</v>
      </c>
      <c r="D25" s="78"/>
      <c r="E25" s="78"/>
      <c r="F25" s="78"/>
      <c r="G25" s="78"/>
      <c r="H25" s="78"/>
      <c r="I25" s="78"/>
      <c r="J25" s="78"/>
      <c r="K25" s="556"/>
      <c r="L25" s="556"/>
      <c r="M25" s="78"/>
      <c r="N25" s="67"/>
      <c r="O25" s="67"/>
      <c r="P25" s="67"/>
      <c r="Q25" s="67"/>
      <c r="R25" s="67"/>
      <c r="S25" s="132"/>
      <c r="T25" s="623"/>
      <c r="U25" s="624"/>
      <c r="V25" s="625"/>
      <c r="W25" s="19"/>
      <c r="X25" s="132"/>
      <c r="Y25" s="132"/>
    </row>
    <row r="26" spans="1:28" ht="66" customHeight="1" x14ac:dyDescent="0.25">
      <c r="B26" s="70"/>
      <c r="C26" s="622" t="s">
        <v>39</v>
      </c>
      <c r="D26" s="622"/>
      <c r="E26" s="621" t="s">
        <v>1000</v>
      </c>
      <c r="F26" s="622" t="s">
        <v>126</v>
      </c>
      <c r="G26" s="619" t="s">
        <v>131</v>
      </c>
      <c r="H26" s="664" t="s">
        <v>1222</v>
      </c>
      <c r="I26" s="664"/>
      <c r="J26" s="619" t="s">
        <v>132</v>
      </c>
      <c r="K26" s="158" t="s">
        <v>201</v>
      </c>
      <c r="L26" s="158" t="s">
        <v>1114</v>
      </c>
      <c r="M26" s="619" t="s">
        <v>139</v>
      </c>
      <c r="N26" s="669" t="s">
        <v>1207</v>
      </c>
      <c r="O26" s="670"/>
      <c r="P26" s="670"/>
      <c r="Q26" s="670"/>
      <c r="R26" s="671"/>
      <c r="S26" s="132"/>
      <c r="T26" s="623"/>
      <c r="U26" s="624"/>
      <c r="V26" s="625"/>
      <c r="W26" s="19"/>
      <c r="X26" s="132"/>
      <c r="Y26" s="132"/>
    </row>
    <row r="27" spans="1:28" ht="23.1" customHeight="1" x14ac:dyDescent="0.25">
      <c r="B27" s="10"/>
      <c r="C27" s="140" t="str">
        <f>S27</f>
        <v>THERMEX Kredo 150 F</v>
      </c>
      <c r="D27" s="140"/>
      <c r="E27" s="140" t="s">
        <v>1005</v>
      </c>
      <c r="F27" s="51">
        <f>U27</f>
        <v>111358</v>
      </c>
      <c r="G27" s="620">
        <v>150</v>
      </c>
      <c r="H27" s="672">
        <v>26</v>
      </c>
      <c r="I27" s="672"/>
      <c r="J27" s="620" t="s">
        <v>422</v>
      </c>
      <c r="K27" s="553">
        <v>58.9</v>
      </c>
      <c r="L27" s="553">
        <v>0.28000000000000003</v>
      </c>
      <c r="M27" s="464" t="s">
        <v>1200</v>
      </c>
      <c r="N27" s="83">
        <v>0</v>
      </c>
      <c r="O27" s="83">
        <f>N27*Q27</f>
        <v>0</v>
      </c>
      <c r="P27" s="83"/>
      <c r="Q27" s="84">
        <f>R27*(1-$J$3)</f>
        <v>45590</v>
      </c>
      <c r="R27" s="334">
        <f>X27</f>
        <v>45590</v>
      </c>
      <c r="S27" s="618" t="s">
        <v>1201</v>
      </c>
      <c r="T27" s="189" t="s">
        <v>1202</v>
      </c>
      <c r="U27" s="367">
        <v>111358</v>
      </c>
      <c r="V27" s="234">
        <v>4670033317671</v>
      </c>
      <c r="W27" s="19"/>
      <c r="X27" s="618">
        <v>45590</v>
      </c>
      <c r="Y27" s="618" t="s">
        <v>1223</v>
      </c>
    </row>
    <row r="28" spans="1:28" ht="23.1" customHeight="1" x14ac:dyDescent="0.25">
      <c r="B28" s="10"/>
      <c r="C28" s="140" t="str">
        <f t="shared" ref="C28:C29" si="7">S28</f>
        <v>THERMEX Kredo 200 F</v>
      </c>
      <c r="D28" s="140"/>
      <c r="E28" s="140" t="s">
        <v>1005</v>
      </c>
      <c r="F28" s="51">
        <f>U28</f>
        <v>111359</v>
      </c>
      <c r="G28" s="620">
        <v>200</v>
      </c>
      <c r="H28" s="672">
        <v>35</v>
      </c>
      <c r="I28" s="672"/>
      <c r="J28" s="620" t="s">
        <v>422</v>
      </c>
      <c r="K28" s="553">
        <v>72.8</v>
      </c>
      <c r="L28" s="553">
        <v>0.28999999999999998</v>
      </c>
      <c r="M28" s="464" t="s">
        <v>1216</v>
      </c>
      <c r="N28" s="83">
        <v>0</v>
      </c>
      <c r="O28" s="83">
        <f>N28*Q28</f>
        <v>0</v>
      </c>
      <c r="P28" s="83"/>
      <c r="Q28" s="84">
        <f>R28*(1-$J$3)</f>
        <v>55390</v>
      </c>
      <c r="R28" s="334">
        <f>X28</f>
        <v>55390</v>
      </c>
      <c r="S28" s="618" t="s">
        <v>1203</v>
      </c>
      <c r="T28" s="189" t="s">
        <v>1204</v>
      </c>
      <c r="U28" s="367">
        <v>111359</v>
      </c>
      <c r="V28" s="234">
        <v>4670033317688</v>
      </c>
      <c r="W28" s="19"/>
      <c r="X28" s="618">
        <v>55390</v>
      </c>
      <c r="Y28" s="618" t="s">
        <v>1223</v>
      </c>
    </row>
    <row r="29" spans="1:28" ht="23.1" customHeight="1" thickBot="1" x14ac:dyDescent="0.3">
      <c r="B29" s="10"/>
      <c r="C29" s="140" t="str">
        <f t="shared" si="7"/>
        <v>THERMEX Kredo 300 F</v>
      </c>
      <c r="D29" s="140"/>
      <c r="E29" s="140" t="s">
        <v>1005</v>
      </c>
      <c r="F29" s="51">
        <f>U29</f>
        <v>111360</v>
      </c>
      <c r="G29" s="620">
        <v>250</v>
      </c>
      <c r="H29" s="672">
        <v>48</v>
      </c>
      <c r="I29" s="672"/>
      <c r="J29" s="620" t="s">
        <v>422</v>
      </c>
      <c r="K29" s="553">
        <v>93.4</v>
      </c>
      <c r="L29" s="553">
        <v>0.3</v>
      </c>
      <c r="M29" s="464" t="s">
        <v>1217</v>
      </c>
      <c r="N29" s="83">
        <v>0</v>
      </c>
      <c r="O29" s="83">
        <f>N29*Q29</f>
        <v>0</v>
      </c>
      <c r="P29" s="83"/>
      <c r="Q29" s="84">
        <f>R29*(1-$J$3)</f>
        <v>68990</v>
      </c>
      <c r="R29" s="334">
        <f>X29</f>
        <v>68990</v>
      </c>
      <c r="S29" s="618" t="s">
        <v>1205</v>
      </c>
      <c r="T29" s="189" t="s">
        <v>1206</v>
      </c>
      <c r="U29" s="367">
        <v>111360</v>
      </c>
      <c r="V29" s="234">
        <v>4670033317695</v>
      </c>
      <c r="W29" s="19"/>
      <c r="X29" s="618">
        <v>68990</v>
      </c>
      <c r="Y29" s="618" t="s">
        <v>1223</v>
      </c>
    </row>
    <row r="30" spans="1:28" ht="45" customHeight="1" thickBot="1" x14ac:dyDescent="0.3">
      <c r="B30" s="68" t="s">
        <v>566</v>
      </c>
      <c r="C30" s="90"/>
      <c r="D30" s="89"/>
      <c r="E30" s="89"/>
      <c r="F30" s="89"/>
      <c r="G30" s="89"/>
      <c r="H30" s="89"/>
      <c r="I30" s="89"/>
      <c r="J30" s="89"/>
      <c r="K30" s="566"/>
      <c r="L30" s="566"/>
      <c r="M30" s="89"/>
      <c r="N30" s="89"/>
      <c r="O30" s="89"/>
      <c r="P30" s="89"/>
      <c r="Q30" s="89"/>
      <c r="R30" s="89"/>
      <c r="S30" s="69"/>
      <c r="T30" s="69"/>
      <c r="U30" s="69"/>
      <c r="V30" s="69"/>
      <c r="W30" s="69"/>
      <c r="X30" s="69"/>
      <c r="Y30" s="69"/>
    </row>
    <row r="31" spans="1:28" s="21" customFormat="1" ht="71.25" customHeight="1" thickTop="1" x14ac:dyDescent="0.25">
      <c r="A31" s="3"/>
      <c r="B31" s="267"/>
      <c r="C31" s="81" t="s">
        <v>660</v>
      </c>
      <c r="D31" s="78"/>
      <c r="E31" s="78"/>
      <c r="F31" s="78"/>
      <c r="G31" s="78"/>
      <c r="H31" s="78"/>
      <c r="I31" s="78"/>
      <c r="J31" s="78"/>
      <c r="K31" s="556"/>
      <c r="L31" s="556"/>
      <c r="M31" s="78"/>
      <c r="N31" s="198"/>
      <c r="O31" s="67"/>
      <c r="P31" s="67"/>
      <c r="Q31" s="67"/>
      <c r="R31" s="197"/>
      <c r="S31" s="132"/>
      <c r="T31" s="132"/>
      <c r="U31" s="132"/>
      <c r="V31" s="227"/>
      <c r="W31" s="19"/>
      <c r="X31" s="132"/>
      <c r="Y31" s="132"/>
      <c r="Z31" s="1"/>
      <c r="AA31" s="1"/>
      <c r="AB31" s="1"/>
    </row>
    <row r="32" spans="1:28" ht="54.75" customHeight="1" x14ac:dyDescent="0.25">
      <c r="B32" s="70"/>
      <c r="C32" s="77" t="s">
        <v>39</v>
      </c>
      <c r="D32" s="77"/>
      <c r="E32" s="491" t="s">
        <v>1000</v>
      </c>
      <c r="F32" s="77" t="s">
        <v>126</v>
      </c>
      <c r="G32" s="249" t="s">
        <v>131</v>
      </c>
      <c r="H32" s="668" t="s">
        <v>133</v>
      </c>
      <c r="I32" s="668"/>
      <c r="J32" s="249" t="s">
        <v>132</v>
      </c>
      <c r="K32" s="158" t="s">
        <v>201</v>
      </c>
      <c r="L32" s="158" t="s">
        <v>1114</v>
      </c>
      <c r="M32" s="249" t="s">
        <v>139</v>
      </c>
      <c r="N32" s="669" t="s">
        <v>544</v>
      </c>
      <c r="O32" s="670"/>
      <c r="P32" s="670"/>
      <c r="Q32" s="670"/>
      <c r="R32" s="671"/>
      <c r="S32" s="132"/>
      <c r="T32" s="132"/>
      <c r="U32" s="132"/>
      <c r="V32" s="227"/>
      <c r="W32" s="19"/>
      <c r="X32" s="132"/>
      <c r="Z32" s="32"/>
    </row>
    <row r="33" spans="1:28" ht="18" x14ac:dyDescent="0.25">
      <c r="B33" s="10"/>
      <c r="C33" s="140" t="s">
        <v>540</v>
      </c>
      <c r="D33" s="140"/>
      <c r="E33" s="140" t="s">
        <v>1005</v>
      </c>
      <c r="F33" s="51">
        <f>U33</f>
        <v>151184</v>
      </c>
      <c r="G33" s="250">
        <v>80</v>
      </c>
      <c r="H33" s="672" t="s">
        <v>219</v>
      </c>
      <c r="I33" s="672"/>
      <c r="J33" s="282" t="s">
        <v>590</v>
      </c>
      <c r="K33" s="553">
        <v>27.2</v>
      </c>
      <c r="L33" s="553">
        <v>0.17</v>
      </c>
      <c r="M33" s="53" t="s">
        <v>545</v>
      </c>
      <c r="N33" s="83">
        <v>0</v>
      </c>
      <c r="O33" s="83">
        <f>N33*Q33</f>
        <v>0</v>
      </c>
      <c r="P33" s="83"/>
      <c r="Q33" s="84">
        <f>R33*(1-$J$3)</f>
        <v>35090</v>
      </c>
      <c r="R33" s="334">
        <f>X33</f>
        <v>35090</v>
      </c>
      <c r="S33" s="251" t="s">
        <v>540</v>
      </c>
      <c r="T33" s="248" t="s">
        <v>541</v>
      </c>
      <c r="U33" s="75">
        <v>151184</v>
      </c>
      <c r="V33" s="230">
        <v>4670033314410</v>
      </c>
      <c r="W33" s="19"/>
      <c r="X33" s="248">
        <f>VLOOKUP(T33,'Печать Заказа'!$B$4:$I$622,5,FALSE)</f>
        <v>35090</v>
      </c>
      <c r="Y33" s="291" t="str">
        <f>IF(X33="фикс.цена",VLOOKUP(T33,'Печать Заказа'!B:F,4,FALSE),"")</f>
        <v/>
      </c>
      <c r="AA33" s="1" t="str">
        <f>IFERROR(VLOOKUP(T33,'Печать Заказа'!B:N,13,FALSE),"")</f>
        <v/>
      </c>
    </row>
    <row r="34" spans="1:28" s="21" customFormat="1" ht="18.75" thickBot="1" x14ac:dyDescent="0.3">
      <c r="A34" s="3"/>
      <c r="B34" s="202"/>
      <c r="C34" s="141" t="s">
        <v>542</v>
      </c>
      <c r="D34" s="141"/>
      <c r="E34" s="141" t="s">
        <v>1005</v>
      </c>
      <c r="F34" s="64">
        <f>U34</f>
        <v>151185</v>
      </c>
      <c r="G34" s="406">
        <v>100</v>
      </c>
      <c r="H34" s="673" t="s">
        <v>219</v>
      </c>
      <c r="I34" s="673"/>
      <c r="J34" s="406" t="s">
        <v>590</v>
      </c>
      <c r="K34" s="361">
        <v>30.6</v>
      </c>
      <c r="L34" s="361">
        <v>0.2</v>
      </c>
      <c r="M34" s="62" t="s">
        <v>546</v>
      </c>
      <c r="N34" s="85">
        <v>0</v>
      </c>
      <c r="O34" s="85">
        <f>N34*Q34</f>
        <v>0</v>
      </c>
      <c r="P34" s="85"/>
      <c r="Q34" s="86">
        <f>R34*(1-$J$3)</f>
        <v>38890</v>
      </c>
      <c r="R34" s="335">
        <f>X34</f>
        <v>38890</v>
      </c>
      <c r="S34" s="251" t="s">
        <v>542</v>
      </c>
      <c r="T34" s="248" t="s">
        <v>543</v>
      </c>
      <c r="U34" s="75">
        <v>151185</v>
      </c>
      <c r="V34" s="230">
        <v>4670033314434</v>
      </c>
      <c r="W34" s="19"/>
      <c r="X34" s="257">
        <f>VLOOKUP(T34,'Печать Заказа'!$B$4:$I$622,5,FALSE)</f>
        <v>38890</v>
      </c>
      <c r="Y34" s="291" t="str">
        <f>IF(X34="фикс.цена",VLOOKUP(T34,'Печать Заказа'!B:F,4,FALSE),"")</f>
        <v/>
      </c>
      <c r="Z34" s="1"/>
      <c r="AA34" s="1" t="str">
        <f>IFERROR(VLOOKUP(T34,'Печать Заказа'!B:N,13,FALSE),"")</f>
        <v/>
      </c>
      <c r="AB34" s="1"/>
    </row>
    <row r="35" spans="1:28" s="21" customFormat="1" ht="66" customHeight="1" x14ac:dyDescent="0.25">
      <c r="A35" s="3"/>
      <c r="B35" s="4"/>
      <c r="C35" s="6"/>
      <c r="D35" s="6"/>
      <c r="E35" s="6"/>
      <c r="F35" s="7"/>
      <c r="G35" s="5"/>
      <c r="H35" s="5"/>
      <c r="I35" s="5"/>
      <c r="J35" s="5"/>
      <c r="K35" s="5"/>
      <c r="L35" s="5"/>
      <c r="M35" s="5"/>
      <c r="N35" s="8"/>
      <c r="O35" s="8"/>
      <c r="P35" s="8"/>
      <c r="Q35" s="8"/>
      <c r="R35" s="8"/>
      <c r="S35" s="9"/>
      <c r="T35" s="11"/>
      <c r="U35" s="11"/>
      <c r="V35" s="11"/>
      <c r="W35" s="11"/>
      <c r="X35" s="11"/>
      <c r="Y35" s="11"/>
      <c r="Z35" s="1"/>
      <c r="AA35" s="1">
        <f>IFERROR(VLOOKUP(T35,'Печать Заказа'!B:N,13,FALSE),"")</f>
        <v>0</v>
      </c>
      <c r="AB35" s="1"/>
    </row>
    <row r="36" spans="1:28" ht="45" customHeight="1" x14ac:dyDescent="0.25">
      <c r="AA36" s="1">
        <f>IFERROR(VLOOKUP(T36,'Печать Заказа'!B:N,13,FALSE),"")</f>
        <v>0</v>
      </c>
    </row>
    <row r="37" spans="1:28" ht="25.5" customHeight="1" x14ac:dyDescent="0.25">
      <c r="AA37" s="1">
        <f>IFERROR(VLOOKUP(T37,'Печать Заказа'!B:N,13,FALSE),"")</f>
        <v>0</v>
      </c>
    </row>
    <row r="38" spans="1:28" ht="25.5" customHeight="1" x14ac:dyDescent="0.25">
      <c r="AA38" s="1">
        <f>IFERROR(VLOOKUP(T38,'Печать Заказа'!B:N,13,FALSE),"")</f>
        <v>0</v>
      </c>
    </row>
    <row r="39" spans="1:28" ht="25.5" customHeight="1" x14ac:dyDescent="0.25">
      <c r="J39" s="301"/>
      <c r="K39" s="301"/>
      <c r="L39" s="301"/>
      <c r="AA39" s="1">
        <f>IFERROR(VLOOKUP(T39,'Печать Заказа'!B:N,13,FALSE),"")</f>
        <v>0</v>
      </c>
    </row>
    <row r="40" spans="1:28" ht="25.5" customHeight="1" x14ac:dyDescent="0.25">
      <c r="AA40" s="1">
        <f>IFERROR(VLOOKUP(T40,'Печать Заказа'!B:N,13,FALSE),"")</f>
        <v>0</v>
      </c>
    </row>
    <row r="41" spans="1:28" ht="25.5" customHeight="1" x14ac:dyDescent="0.25">
      <c r="AA41" s="1">
        <f>IFERROR(VLOOKUP(T41,'Печать Заказа'!B:N,13,FALSE),"")</f>
        <v>0</v>
      </c>
    </row>
    <row r="42" spans="1:28" ht="25.5" customHeight="1" x14ac:dyDescent="0.25">
      <c r="AA42" s="1">
        <f>IFERROR(VLOOKUP(T42,'Печать Заказа'!B:N,13,FALSE),"")</f>
        <v>0</v>
      </c>
    </row>
    <row r="43" spans="1:28" ht="15" customHeight="1" x14ac:dyDescent="0.25">
      <c r="AA43" s="1">
        <f>IFERROR(VLOOKUP(T43,'Печать Заказа'!B:N,13,FALSE),"")</f>
        <v>0</v>
      </c>
    </row>
    <row r="44" spans="1:28" ht="15" customHeight="1" x14ac:dyDescent="0.25">
      <c r="AA44" s="1">
        <f>IFERROR(VLOOKUP(T44,'Печать Заказа'!B:N,13,FALSE),"")</f>
        <v>0</v>
      </c>
    </row>
    <row r="45" spans="1:28" ht="15" customHeight="1" x14ac:dyDescent="0.25">
      <c r="AA45" s="1">
        <f>IFERROR(VLOOKUP(T45,'Печать Заказа'!B:N,13,FALSE),"")</f>
        <v>0</v>
      </c>
    </row>
    <row r="46" spans="1:28" ht="15" customHeight="1" x14ac:dyDescent="0.25">
      <c r="AA46" s="1">
        <f>IFERROR(VLOOKUP(T46,'Печать Заказа'!B:N,13,FALSE),"")</f>
        <v>0</v>
      </c>
    </row>
    <row r="47" spans="1:28" ht="15" customHeight="1" x14ac:dyDescent="0.25">
      <c r="AA47" s="1">
        <f>IFERROR(VLOOKUP(T47,'Печать Заказа'!B:N,13,FALSE),"")</f>
        <v>0</v>
      </c>
    </row>
    <row r="48" spans="1:28" ht="15" customHeight="1" x14ac:dyDescent="0.25">
      <c r="AA48" s="1">
        <f>IFERROR(VLOOKUP(T48,'Печать Заказа'!B:N,13,FALSE),"")</f>
        <v>0</v>
      </c>
    </row>
    <row r="49" spans="27:27" ht="15" customHeight="1" x14ac:dyDescent="0.25">
      <c r="AA49" s="1">
        <f>IFERROR(VLOOKUP(T49,'Печать Заказа'!B:N,13,FALSE),"")</f>
        <v>0</v>
      </c>
    </row>
    <row r="50" spans="27:27" ht="15" customHeight="1" x14ac:dyDescent="0.25">
      <c r="AA50" s="1">
        <f>IFERROR(VLOOKUP(T50,'Печать Заказа'!B:N,13,FALSE),"")</f>
        <v>0</v>
      </c>
    </row>
    <row r="51" spans="27:27" ht="15" customHeight="1" x14ac:dyDescent="0.25">
      <c r="AA51" s="1">
        <f>IFERROR(VLOOKUP(T51,'Печать Заказа'!B:N,13,FALSE),"")</f>
        <v>0</v>
      </c>
    </row>
    <row r="52" spans="27:27" ht="15" customHeight="1" x14ac:dyDescent="0.25">
      <c r="AA52" s="1">
        <f>IFERROR(VLOOKUP(T52,'Печать Заказа'!B:N,13,FALSE),"")</f>
        <v>0</v>
      </c>
    </row>
    <row r="53" spans="27:27" ht="15" customHeight="1" x14ac:dyDescent="0.25">
      <c r="AA53" s="1">
        <f>IFERROR(VLOOKUP(T53,'Печать Заказа'!B:N,13,FALSE),"")</f>
        <v>0</v>
      </c>
    </row>
    <row r="54" spans="27:27" ht="15" customHeight="1" x14ac:dyDescent="0.25">
      <c r="AA54" s="1">
        <f>IFERROR(VLOOKUP(T54,'Печать Заказа'!B:N,13,FALSE),"")</f>
        <v>0</v>
      </c>
    </row>
    <row r="55" spans="27:27" ht="15" customHeight="1" x14ac:dyDescent="0.25">
      <c r="AA55" s="1">
        <f>IFERROR(VLOOKUP(T55,'Печать Заказа'!B:N,13,FALSE),"")</f>
        <v>0</v>
      </c>
    </row>
    <row r="56" spans="27:27" ht="15" customHeight="1" x14ac:dyDescent="0.25">
      <c r="AA56" s="1">
        <f>IFERROR(VLOOKUP(T56,'Печать Заказа'!B:N,13,FALSE),"")</f>
        <v>0</v>
      </c>
    </row>
    <row r="57" spans="27:27" ht="15" customHeight="1" x14ac:dyDescent="0.25">
      <c r="AA57" s="1">
        <f>IFERROR(VLOOKUP(T57,'Печать Заказа'!B:N,13,FALSE),"")</f>
        <v>0</v>
      </c>
    </row>
    <row r="58" spans="27:27" ht="15" customHeight="1" x14ac:dyDescent="0.25">
      <c r="AA58" s="1">
        <f>IFERROR(VLOOKUP(T58,'Печать Заказа'!B:N,13,FALSE),"")</f>
        <v>0</v>
      </c>
    </row>
    <row r="59" spans="27:27" ht="15" customHeight="1" x14ac:dyDescent="0.25">
      <c r="AA59" s="1">
        <f>IFERROR(VLOOKUP(T59,'Печать Заказа'!B:N,13,FALSE),"")</f>
        <v>0</v>
      </c>
    </row>
    <row r="60" spans="27:27" ht="15" customHeight="1" x14ac:dyDescent="0.25">
      <c r="AA60" s="1">
        <f>IFERROR(VLOOKUP(T60,'Печать Заказа'!B:N,13,FALSE),"")</f>
        <v>0</v>
      </c>
    </row>
    <row r="61" spans="27:27" ht="15" customHeight="1" x14ac:dyDescent="0.25">
      <c r="AA61" s="1">
        <f>IFERROR(VLOOKUP(T61,'Печать Заказа'!B:N,13,FALSE),"")</f>
        <v>0</v>
      </c>
    </row>
    <row r="62" spans="27:27" ht="15" customHeight="1" x14ac:dyDescent="0.25">
      <c r="AA62" s="1">
        <f>IFERROR(VLOOKUP(T62,'Печать Заказа'!B:N,13,FALSE),"")</f>
        <v>0</v>
      </c>
    </row>
    <row r="63" spans="27:27" ht="15" customHeight="1" x14ac:dyDescent="0.25">
      <c r="AA63" s="1">
        <f>IFERROR(VLOOKUP(T63,'Печать Заказа'!B:N,13,FALSE),"")</f>
        <v>0</v>
      </c>
    </row>
    <row r="64" spans="27:27" ht="15" customHeight="1" x14ac:dyDescent="0.25">
      <c r="AA64" s="1">
        <f>IFERROR(VLOOKUP(T64,'Печать Заказа'!B:N,13,FALSE),"")</f>
        <v>0</v>
      </c>
    </row>
    <row r="65" spans="27:27" ht="15" customHeight="1" x14ac:dyDescent="0.25">
      <c r="AA65" s="1">
        <f>IFERROR(VLOOKUP(T65,'Печать Заказа'!B:N,13,FALSE),"")</f>
        <v>0</v>
      </c>
    </row>
    <row r="66" spans="27:27" ht="15" customHeight="1" x14ac:dyDescent="0.25">
      <c r="AA66" s="1">
        <f>IFERROR(VLOOKUP(T66,'Печать Заказа'!B:N,13,FALSE),"")</f>
        <v>0</v>
      </c>
    </row>
    <row r="67" spans="27:27" ht="15" customHeight="1" x14ac:dyDescent="0.25">
      <c r="AA67" s="1">
        <f>IFERROR(VLOOKUP(T67,'Печать Заказа'!B:N,13,FALSE),"")</f>
        <v>0</v>
      </c>
    </row>
    <row r="68" spans="27:27" ht="15" customHeight="1" x14ac:dyDescent="0.25">
      <c r="AA68" s="1">
        <f>IFERROR(VLOOKUP(T68,'Печать Заказа'!B:N,13,FALSE),"")</f>
        <v>0</v>
      </c>
    </row>
    <row r="69" spans="27:27" ht="15" customHeight="1" x14ac:dyDescent="0.25">
      <c r="AA69" s="1">
        <f>IFERROR(VLOOKUP(T69,'Печать Заказа'!B:N,13,FALSE),"")</f>
        <v>0</v>
      </c>
    </row>
    <row r="70" spans="27:27" ht="15" customHeight="1" x14ac:dyDescent="0.25">
      <c r="AA70" s="1">
        <f>IFERROR(VLOOKUP(T70,'Печать Заказа'!B:N,13,FALSE),"")</f>
        <v>0</v>
      </c>
    </row>
    <row r="71" spans="27:27" ht="15" customHeight="1" x14ac:dyDescent="0.25">
      <c r="AA71" s="1">
        <f>IFERROR(VLOOKUP(T71,'Печать Заказа'!B:N,13,FALSE),"")</f>
        <v>0</v>
      </c>
    </row>
    <row r="72" spans="27:27" ht="15" customHeight="1" x14ac:dyDescent="0.25">
      <c r="AA72" s="1">
        <f>IFERROR(VLOOKUP(T72,'Печать Заказа'!B:N,13,FALSE),"")</f>
        <v>0</v>
      </c>
    </row>
    <row r="73" spans="27:27" ht="15" customHeight="1" x14ac:dyDescent="0.25">
      <c r="AA73" s="1">
        <f>IFERROR(VLOOKUP(T73,'Печать Заказа'!B:N,13,FALSE),"")</f>
        <v>0</v>
      </c>
    </row>
    <row r="74" spans="27:27" ht="15" customHeight="1" x14ac:dyDescent="0.25">
      <c r="AA74" s="1">
        <f>IFERROR(VLOOKUP(T74,'Печать Заказа'!B:N,13,FALSE),"")</f>
        <v>0</v>
      </c>
    </row>
    <row r="75" spans="27:27" ht="15" customHeight="1" x14ac:dyDescent="0.25">
      <c r="AA75" s="1">
        <f>IFERROR(VLOOKUP(T75,'Печать Заказа'!B:N,13,FALSE),"")</f>
        <v>0</v>
      </c>
    </row>
    <row r="76" spans="27:27" ht="15" customHeight="1" x14ac:dyDescent="0.25">
      <c r="AA76" s="1">
        <f>IFERROR(VLOOKUP(T76,'Печать Заказа'!B:N,13,FALSE),"")</f>
        <v>0</v>
      </c>
    </row>
    <row r="77" spans="27:27" ht="15" customHeight="1" x14ac:dyDescent="0.25">
      <c r="AA77" s="1">
        <f>IFERROR(VLOOKUP(T77,'Печать Заказа'!B:N,13,FALSE),"")</f>
        <v>0</v>
      </c>
    </row>
    <row r="78" spans="27:27" ht="15" customHeight="1" x14ac:dyDescent="0.25">
      <c r="AA78" s="1">
        <f>IFERROR(VLOOKUP(T78,'Печать Заказа'!B:N,13,FALSE),"")</f>
        <v>0</v>
      </c>
    </row>
    <row r="79" spans="27:27" ht="15" customHeight="1" x14ac:dyDescent="0.25">
      <c r="AA79" s="1">
        <f>IFERROR(VLOOKUP(T79,'Печать Заказа'!B:N,13,FALSE),"")</f>
        <v>0</v>
      </c>
    </row>
    <row r="80" spans="27:27" ht="15" customHeight="1" x14ac:dyDescent="0.25">
      <c r="AA80" s="1">
        <f>IFERROR(VLOOKUP(T80,'Печать Заказа'!B:N,13,FALSE),"")</f>
        <v>0</v>
      </c>
    </row>
    <row r="81" spans="27:27" ht="15" customHeight="1" x14ac:dyDescent="0.25">
      <c r="AA81" s="1">
        <f>IFERROR(VLOOKUP(T81,'Печать Заказа'!B:N,13,FALSE),"")</f>
        <v>0</v>
      </c>
    </row>
    <row r="82" spans="27:27" ht="15" customHeight="1" x14ac:dyDescent="0.25">
      <c r="AA82" s="1">
        <f>IFERROR(VLOOKUP(T82,'Печать Заказа'!B:N,13,FALSE),"")</f>
        <v>0</v>
      </c>
    </row>
    <row r="83" spans="27:27" ht="15" customHeight="1" x14ac:dyDescent="0.25">
      <c r="AA83" s="1">
        <f>IFERROR(VLOOKUP(T83,'Печать Заказа'!B:N,13,FALSE),"")</f>
        <v>0</v>
      </c>
    </row>
    <row r="84" spans="27:27" ht="15" customHeight="1" x14ac:dyDescent="0.25">
      <c r="AA84" s="1">
        <f>IFERROR(VLOOKUP(T84,'Печать Заказа'!B:N,13,FALSE),"")</f>
        <v>0</v>
      </c>
    </row>
    <row r="85" spans="27:27" ht="15" customHeight="1" x14ac:dyDescent="0.25">
      <c r="AA85" s="1">
        <f>IFERROR(VLOOKUP(T85,'Печать Заказа'!B:N,13,FALSE),"")</f>
        <v>0</v>
      </c>
    </row>
    <row r="86" spans="27:27" ht="15" customHeight="1" x14ac:dyDescent="0.25">
      <c r="AA86" s="1">
        <f>IFERROR(VLOOKUP(T86,'Печать Заказа'!B:N,13,FALSE),"")</f>
        <v>0</v>
      </c>
    </row>
    <row r="87" spans="27:27" ht="15" customHeight="1" x14ac:dyDescent="0.25">
      <c r="AA87" s="1">
        <f>IFERROR(VLOOKUP(T87,'Печать Заказа'!B:N,13,FALSE),"")</f>
        <v>0</v>
      </c>
    </row>
    <row r="88" spans="27:27" ht="15" customHeight="1" x14ac:dyDescent="0.25">
      <c r="AA88" s="1">
        <f>IFERROR(VLOOKUP(T88,'Печать Заказа'!B:N,13,FALSE),"")</f>
        <v>0</v>
      </c>
    </row>
    <row r="89" spans="27:27" ht="15" customHeight="1" x14ac:dyDescent="0.25">
      <c r="AA89" s="1">
        <f>IFERROR(VLOOKUP(T89,'Печать Заказа'!B:N,13,FALSE),"")</f>
        <v>0</v>
      </c>
    </row>
    <row r="90" spans="27:27" ht="15" customHeight="1" x14ac:dyDescent="0.25">
      <c r="AA90" s="1">
        <f>IFERROR(VLOOKUP(T90,'Печать Заказа'!B:N,13,FALSE),"")</f>
        <v>0</v>
      </c>
    </row>
    <row r="91" spans="27:27" ht="15" customHeight="1" x14ac:dyDescent="0.25">
      <c r="AA91" s="1">
        <f>IFERROR(VLOOKUP(T91,'Печать Заказа'!B:N,13,FALSE),"")</f>
        <v>0</v>
      </c>
    </row>
    <row r="92" spans="27:27" ht="15" customHeight="1" x14ac:dyDescent="0.25">
      <c r="AA92" s="1">
        <f>IFERROR(VLOOKUP(T92,'Печать Заказа'!B:N,13,FALSE),"")</f>
        <v>0</v>
      </c>
    </row>
    <row r="93" spans="27:27" ht="15" customHeight="1" x14ac:dyDescent="0.25">
      <c r="AA93" s="1">
        <f>IFERROR(VLOOKUP(T93,'Печать Заказа'!B:N,13,FALSE),"")</f>
        <v>0</v>
      </c>
    </row>
    <row r="94" spans="27:27" ht="15" customHeight="1" x14ac:dyDescent="0.25">
      <c r="AA94" s="1">
        <f>IFERROR(VLOOKUP(T94,'Печать Заказа'!B:N,13,FALSE),"")</f>
        <v>0</v>
      </c>
    </row>
    <row r="95" spans="27:27" ht="15" customHeight="1" x14ac:dyDescent="0.25">
      <c r="AA95" s="1">
        <f>IFERROR(VLOOKUP(T95,'Печать Заказа'!B:N,13,FALSE),"")</f>
        <v>0</v>
      </c>
    </row>
    <row r="96" spans="27:27" ht="15" customHeight="1" x14ac:dyDescent="0.25">
      <c r="AA96" s="1">
        <f>IFERROR(VLOOKUP(T96,'Печать Заказа'!B:N,13,FALSE),"")</f>
        <v>0</v>
      </c>
    </row>
    <row r="97" spans="27:27" ht="15" customHeight="1" x14ac:dyDescent="0.25">
      <c r="AA97" s="1">
        <f>IFERROR(VLOOKUP(T97,'Печать Заказа'!B:N,13,FALSE),"")</f>
        <v>0</v>
      </c>
    </row>
    <row r="98" spans="27:27" ht="15" customHeight="1" x14ac:dyDescent="0.25">
      <c r="AA98" s="1">
        <f>IFERROR(VLOOKUP(T98,'Печать Заказа'!B:N,13,FALSE),"")</f>
        <v>0</v>
      </c>
    </row>
    <row r="99" spans="27:27" ht="15" customHeight="1" x14ac:dyDescent="0.25">
      <c r="AA99" s="1">
        <f>IFERROR(VLOOKUP(T99,'Печать Заказа'!B:N,13,FALSE),"")</f>
        <v>0</v>
      </c>
    </row>
    <row r="100" spans="27:27" ht="15" customHeight="1" x14ac:dyDescent="0.25">
      <c r="AA100" s="1">
        <f>IFERROR(VLOOKUP(T100,'Печать Заказа'!B:N,13,FALSE),"")</f>
        <v>0</v>
      </c>
    </row>
    <row r="101" spans="27:27" ht="15" customHeight="1" x14ac:dyDescent="0.25">
      <c r="AA101" s="1">
        <f>IFERROR(VLOOKUP(T101,'Печать Заказа'!B:N,13,FALSE),"")</f>
        <v>0</v>
      </c>
    </row>
    <row r="102" spans="27:27" ht="15" customHeight="1" x14ac:dyDescent="0.25">
      <c r="AA102" s="1">
        <f>IFERROR(VLOOKUP(T102,'Печать Заказа'!B:N,13,FALSE),"")</f>
        <v>0</v>
      </c>
    </row>
    <row r="103" spans="27:27" ht="15" customHeight="1" x14ac:dyDescent="0.25">
      <c r="AA103" s="1">
        <f>IFERROR(VLOOKUP(T103,'Печать Заказа'!B:N,13,FALSE),"")</f>
        <v>0</v>
      </c>
    </row>
    <row r="104" spans="27:27" ht="15" customHeight="1" x14ac:dyDescent="0.25">
      <c r="AA104" s="1">
        <f>IFERROR(VLOOKUP(T104,'Печать Заказа'!B:N,13,FALSE),"")</f>
        <v>0</v>
      </c>
    </row>
    <row r="105" spans="27:27" ht="15" customHeight="1" x14ac:dyDescent="0.25">
      <c r="AA105" s="1">
        <f>IFERROR(VLOOKUP(T105,'Печать Заказа'!B:N,13,FALSE),"")</f>
        <v>0</v>
      </c>
    </row>
    <row r="106" spans="27:27" ht="15" customHeight="1" x14ac:dyDescent="0.25">
      <c r="AA106" s="1">
        <f>IFERROR(VLOOKUP(T106,'Печать Заказа'!B:N,13,FALSE),"")</f>
        <v>0</v>
      </c>
    </row>
    <row r="107" spans="27:27" ht="15" customHeight="1" x14ac:dyDescent="0.25">
      <c r="AA107" s="1">
        <f>IFERROR(VLOOKUP(T107,'Печать Заказа'!B:N,13,FALSE),"")</f>
        <v>0</v>
      </c>
    </row>
    <row r="108" spans="27:27" ht="15" customHeight="1" x14ac:dyDescent="0.25">
      <c r="AA108" s="1">
        <f>IFERROR(VLOOKUP(T108,'Печать Заказа'!B:N,13,FALSE),"")</f>
        <v>0</v>
      </c>
    </row>
    <row r="109" spans="27:27" ht="15" customHeight="1" x14ac:dyDescent="0.25">
      <c r="AA109" s="1">
        <f>IFERROR(VLOOKUP(T109,'Печать Заказа'!B:N,13,FALSE),"")</f>
        <v>0</v>
      </c>
    </row>
    <row r="110" spans="27:27" ht="15" customHeight="1" x14ac:dyDescent="0.25">
      <c r="AA110" s="1">
        <f>IFERROR(VLOOKUP(T110,'Печать Заказа'!B:N,13,FALSE),"")</f>
        <v>0</v>
      </c>
    </row>
    <row r="111" spans="27:27" ht="15" customHeight="1" x14ac:dyDescent="0.25">
      <c r="AA111" s="1">
        <f>IFERROR(VLOOKUP(T111,'Печать Заказа'!B:N,13,FALSE),"")</f>
        <v>0</v>
      </c>
    </row>
    <row r="112" spans="27:27" ht="15" customHeight="1" x14ac:dyDescent="0.25">
      <c r="AA112" s="1">
        <f>IFERROR(VLOOKUP(T112,'Печать Заказа'!B:N,13,FALSE),"")</f>
        <v>0</v>
      </c>
    </row>
    <row r="113" spans="27:27" ht="15" customHeight="1" x14ac:dyDescent="0.25">
      <c r="AA113" s="1">
        <f>IFERROR(VLOOKUP(T113,'Печать Заказа'!B:N,13,FALSE),"")</f>
        <v>0</v>
      </c>
    </row>
    <row r="114" spans="27:27" ht="15" customHeight="1" x14ac:dyDescent="0.25">
      <c r="AA114" s="1">
        <f>IFERROR(VLOOKUP(T114,'Печать Заказа'!B:N,13,FALSE),"")</f>
        <v>0</v>
      </c>
    </row>
    <row r="115" spans="27:27" ht="15" customHeight="1" x14ac:dyDescent="0.25">
      <c r="AA115" s="1">
        <f>IFERROR(VLOOKUP(T115,'Печать Заказа'!B:N,13,FALSE),"")</f>
        <v>0</v>
      </c>
    </row>
    <row r="116" spans="27:27" ht="15" customHeight="1" x14ac:dyDescent="0.25">
      <c r="AA116" s="1">
        <f>IFERROR(VLOOKUP(T116,'Печать Заказа'!B:N,13,FALSE),"")</f>
        <v>0</v>
      </c>
    </row>
    <row r="117" spans="27:27" ht="15" customHeight="1" x14ac:dyDescent="0.25">
      <c r="AA117" s="1">
        <f>IFERROR(VLOOKUP(T117,'Печать Заказа'!B:N,13,FALSE),"")</f>
        <v>0</v>
      </c>
    </row>
    <row r="118" spans="27:27" ht="15" customHeight="1" x14ac:dyDescent="0.25">
      <c r="AA118" s="1">
        <f>IFERROR(VLOOKUP(T118,'Печать Заказа'!B:N,13,FALSE),"")</f>
        <v>0</v>
      </c>
    </row>
    <row r="119" spans="27:27" ht="15" customHeight="1" x14ac:dyDescent="0.25">
      <c r="AA119" s="1">
        <f>IFERROR(VLOOKUP(T119,'Печать Заказа'!B:N,13,FALSE),"")</f>
        <v>0</v>
      </c>
    </row>
    <row r="120" spans="27:27" ht="15" customHeight="1" x14ac:dyDescent="0.25">
      <c r="AA120" s="1">
        <f>IFERROR(VLOOKUP(T120,'Печать Заказа'!B:N,13,FALSE),"")</f>
        <v>0</v>
      </c>
    </row>
    <row r="121" spans="27:27" ht="15" customHeight="1" x14ac:dyDescent="0.25">
      <c r="AA121" s="1">
        <f>IFERROR(VLOOKUP(T121,'Печать Заказа'!B:N,13,FALSE),"")</f>
        <v>0</v>
      </c>
    </row>
    <row r="122" spans="27:27" ht="15" customHeight="1" x14ac:dyDescent="0.25">
      <c r="AA122" s="1">
        <f>IFERROR(VLOOKUP(T122,'Печать Заказа'!B:N,13,FALSE),"")</f>
        <v>0</v>
      </c>
    </row>
    <row r="123" spans="27:27" ht="15" customHeight="1" x14ac:dyDescent="0.25">
      <c r="AA123" s="1">
        <f>IFERROR(VLOOKUP(T123,'Печать Заказа'!B:N,13,FALSE),"")</f>
        <v>0</v>
      </c>
    </row>
    <row r="124" spans="27:27" ht="15" customHeight="1" x14ac:dyDescent="0.25">
      <c r="AA124" s="1">
        <f>IFERROR(VLOOKUP(T124,'Печать Заказа'!B:N,13,FALSE),"")</f>
        <v>0</v>
      </c>
    </row>
    <row r="125" spans="27:27" ht="15" customHeight="1" x14ac:dyDescent="0.25">
      <c r="AA125" s="1">
        <f>IFERROR(VLOOKUP(T125,'Печать Заказа'!B:N,13,FALSE),"")</f>
        <v>0</v>
      </c>
    </row>
    <row r="126" spans="27:27" ht="15" customHeight="1" x14ac:dyDescent="0.25">
      <c r="AA126" s="1">
        <f>IFERROR(VLOOKUP(T126,'Печать Заказа'!B:N,13,FALSE),"")</f>
        <v>0</v>
      </c>
    </row>
    <row r="127" spans="27:27" ht="15" customHeight="1" x14ac:dyDescent="0.25">
      <c r="AA127" s="1">
        <f>IFERROR(VLOOKUP(T127,'Печать Заказа'!B:N,13,FALSE),"")</f>
        <v>0</v>
      </c>
    </row>
    <row r="128" spans="27:27" ht="15" customHeight="1" x14ac:dyDescent="0.25">
      <c r="AA128" s="1">
        <f>IFERROR(VLOOKUP(T128,'Печать Заказа'!B:N,13,FALSE),"")</f>
        <v>0</v>
      </c>
    </row>
    <row r="129" spans="27:27" ht="15" customHeight="1" x14ac:dyDescent="0.25">
      <c r="AA129" s="1">
        <f>IFERROR(VLOOKUP(T129,'Печать Заказа'!B:N,13,FALSE),"")</f>
        <v>0</v>
      </c>
    </row>
    <row r="130" spans="27:27" ht="15" customHeight="1" x14ac:dyDescent="0.25">
      <c r="AA130" s="1">
        <f>IFERROR(VLOOKUP(T130,'Печать Заказа'!B:N,13,FALSE),"")</f>
        <v>0</v>
      </c>
    </row>
    <row r="131" spans="27:27" ht="15" customHeight="1" x14ac:dyDescent="0.25">
      <c r="AA131" s="1">
        <f>IFERROR(VLOOKUP(T131,'Печать Заказа'!B:N,13,FALSE),"")</f>
        <v>0</v>
      </c>
    </row>
    <row r="132" spans="27:27" ht="15" customHeight="1" x14ac:dyDescent="0.25">
      <c r="AA132" s="1">
        <f>IFERROR(VLOOKUP(T132,'Печать Заказа'!B:N,13,FALSE),"")</f>
        <v>0</v>
      </c>
    </row>
    <row r="133" spans="27:27" ht="15" customHeight="1" x14ac:dyDescent="0.25">
      <c r="AA133" s="1">
        <f>IFERROR(VLOOKUP(T133,'Печать Заказа'!B:N,13,FALSE),"")</f>
        <v>0</v>
      </c>
    </row>
    <row r="134" spans="27:27" ht="15" customHeight="1" x14ac:dyDescent="0.25">
      <c r="AA134" s="1">
        <f>IFERROR(VLOOKUP(T134,'Печать Заказа'!B:N,13,FALSE),"")</f>
        <v>0</v>
      </c>
    </row>
    <row r="135" spans="27:27" ht="15" customHeight="1" x14ac:dyDescent="0.25">
      <c r="AA135" s="1">
        <f>IFERROR(VLOOKUP(T135,'Печать Заказа'!B:N,13,FALSE),"")</f>
        <v>0</v>
      </c>
    </row>
    <row r="136" spans="27:27" ht="15" customHeight="1" x14ac:dyDescent="0.25">
      <c r="AA136" s="1">
        <f>IFERROR(VLOOKUP(T136,'Печать Заказа'!B:N,13,FALSE),"")</f>
        <v>0</v>
      </c>
    </row>
    <row r="137" spans="27:27" ht="15" customHeight="1" x14ac:dyDescent="0.25">
      <c r="AA137" s="1">
        <f>IFERROR(VLOOKUP(T137,'Печать Заказа'!B:N,13,FALSE),"")</f>
        <v>0</v>
      </c>
    </row>
    <row r="138" spans="27:27" ht="15" customHeight="1" x14ac:dyDescent="0.25">
      <c r="AA138" s="1">
        <f>IFERROR(VLOOKUP(T138,'Печать Заказа'!B:N,13,FALSE),"")</f>
        <v>0</v>
      </c>
    </row>
    <row r="139" spans="27:27" ht="15" customHeight="1" x14ac:dyDescent="0.25">
      <c r="AA139" s="1">
        <f>IFERROR(VLOOKUP(T139,'Печать Заказа'!B:N,13,FALSE),"")</f>
        <v>0</v>
      </c>
    </row>
    <row r="140" spans="27:27" ht="15" customHeight="1" x14ac:dyDescent="0.25">
      <c r="AA140" s="1">
        <f>IFERROR(VLOOKUP(T140,'Печать Заказа'!B:N,13,FALSE),"")</f>
        <v>0</v>
      </c>
    </row>
    <row r="141" spans="27:27" ht="15" customHeight="1" x14ac:dyDescent="0.25">
      <c r="AA141" s="1">
        <f>IFERROR(VLOOKUP(T141,'Печать Заказа'!B:N,13,FALSE),"")</f>
        <v>0</v>
      </c>
    </row>
    <row r="142" spans="27:27" ht="15" customHeight="1" x14ac:dyDescent="0.25">
      <c r="AA142" s="1">
        <f>IFERROR(VLOOKUP(T142,'Печать Заказа'!B:N,13,FALSE),"")</f>
        <v>0</v>
      </c>
    </row>
    <row r="143" spans="27:27" ht="15" customHeight="1" x14ac:dyDescent="0.25">
      <c r="AA143" s="1">
        <f>IFERROR(VLOOKUP(T143,'Печать Заказа'!B:N,13,FALSE),"")</f>
        <v>0</v>
      </c>
    </row>
    <row r="144" spans="27:27" ht="15" customHeight="1" x14ac:dyDescent="0.25">
      <c r="AA144" s="1">
        <f>IFERROR(VLOOKUP(T144,'Печать Заказа'!B:N,13,FALSE),"")</f>
        <v>0</v>
      </c>
    </row>
    <row r="145" spans="27:27" ht="15" customHeight="1" x14ac:dyDescent="0.25">
      <c r="AA145" s="1">
        <f>IFERROR(VLOOKUP(T145,'Печать Заказа'!B:N,13,FALSE),"")</f>
        <v>0</v>
      </c>
    </row>
    <row r="146" spans="27:27" ht="15" customHeight="1" x14ac:dyDescent="0.25">
      <c r="AA146" s="1">
        <f>IFERROR(VLOOKUP(T146,'Печать Заказа'!B:N,13,FALSE),"")</f>
        <v>0</v>
      </c>
    </row>
    <row r="147" spans="27:27" ht="15" customHeight="1" x14ac:dyDescent="0.25">
      <c r="AA147" s="1">
        <f>IFERROR(VLOOKUP(T147,'Печать Заказа'!B:N,13,FALSE),"")</f>
        <v>0</v>
      </c>
    </row>
    <row r="148" spans="27:27" ht="15" customHeight="1" x14ac:dyDescent="0.25">
      <c r="AA148" s="1">
        <f>IFERROR(VLOOKUP(T148,'Печать Заказа'!B:N,13,FALSE),"")</f>
        <v>0</v>
      </c>
    </row>
    <row r="149" spans="27:27" ht="15" customHeight="1" x14ac:dyDescent="0.25">
      <c r="AA149" s="1">
        <f>IFERROR(VLOOKUP(T149,'Печать Заказа'!B:N,13,FALSE),"")</f>
        <v>0</v>
      </c>
    </row>
    <row r="150" spans="27:27" ht="15" customHeight="1" x14ac:dyDescent="0.25">
      <c r="AA150" s="1">
        <f>IFERROR(VLOOKUP(T150,'Печать Заказа'!B:N,13,FALSE),"")</f>
        <v>0</v>
      </c>
    </row>
    <row r="151" spans="27:27" ht="15" customHeight="1" x14ac:dyDescent="0.25">
      <c r="AA151" s="1">
        <f>IFERROR(VLOOKUP(T151,'Печать Заказа'!B:N,13,FALSE),"")</f>
        <v>0</v>
      </c>
    </row>
    <row r="152" spans="27:27" ht="15" customHeight="1" x14ac:dyDescent="0.25">
      <c r="AA152" s="1">
        <f>IFERROR(VLOOKUP(T152,'Печать Заказа'!B:N,13,FALSE),"")</f>
        <v>0</v>
      </c>
    </row>
    <row r="153" spans="27:27" ht="15" customHeight="1" x14ac:dyDescent="0.25">
      <c r="AA153" s="1">
        <f>IFERROR(VLOOKUP(T153,'Печать Заказа'!B:N,13,FALSE),"")</f>
        <v>0</v>
      </c>
    </row>
    <row r="154" spans="27:27" ht="15" customHeight="1" x14ac:dyDescent="0.25">
      <c r="AA154" s="1">
        <f>IFERROR(VLOOKUP(T154,'Печать Заказа'!B:N,13,FALSE),"")</f>
        <v>0</v>
      </c>
    </row>
    <row r="155" spans="27:27" ht="15" customHeight="1" x14ac:dyDescent="0.25">
      <c r="AA155" s="1">
        <f>IFERROR(VLOOKUP(T155,'Печать Заказа'!B:N,13,FALSE),"")</f>
        <v>0</v>
      </c>
    </row>
    <row r="156" spans="27:27" ht="15" customHeight="1" x14ac:dyDescent="0.25">
      <c r="AA156" s="1">
        <f>IFERROR(VLOOKUP(T156,'Печать Заказа'!B:N,13,FALSE),"")</f>
        <v>0</v>
      </c>
    </row>
    <row r="157" spans="27:27" ht="15" customHeight="1" x14ac:dyDescent="0.25">
      <c r="AA157" s="1">
        <f>IFERROR(VLOOKUP(T157,'Печать Заказа'!B:N,13,FALSE),"")</f>
        <v>0</v>
      </c>
    </row>
    <row r="158" spans="27:27" ht="15" customHeight="1" x14ac:dyDescent="0.25">
      <c r="AA158" s="1">
        <f>IFERROR(VLOOKUP(T158,'Печать Заказа'!B:N,13,FALSE),"")</f>
        <v>0</v>
      </c>
    </row>
    <row r="159" spans="27:27" ht="15" customHeight="1" x14ac:dyDescent="0.25">
      <c r="AA159" s="1">
        <f>IFERROR(VLOOKUP(T159,'Печать Заказа'!B:N,13,FALSE),"")</f>
        <v>0</v>
      </c>
    </row>
    <row r="160" spans="27:27" ht="15" customHeight="1" x14ac:dyDescent="0.25">
      <c r="AA160" s="1">
        <f>IFERROR(VLOOKUP(T160,'Печать Заказа'!B:N,13,FALSE),"")</f>
        <v>0</v>
      </c>
    </row>
    <row r="161" spans="27:27" ht="15" customHeight="1" x14ac:dyDescent="0.25">
      <c r="AA161" s="1">
        <f>IFERROR(VLOOKUP(T161,'Печать Заказа'!B:N,13,FALSE),"")</f>
        <v>0</v>
      </c>
    </row>
    <row r="162" spans="27:27" ht="15" customHeight="1" x14ac:dyDescent="0.25">
      <c r="AA162" s="1">
        <f>IFERROR(VLOOKUP(T162,'Печать Заказа'!B:N,13,FALSE),"")</f>
        <v>0</v>
      </c>
    </row>
    <row r="163" spans="27:27" ht="15" customHeight="1" x14ac:dyDescent="0.25">
      <c r="AA163" s="1">
        <f>IFERROR(VLOOKUP(T163,'Печать Заказа'!B:N,13,FALSE),"")</f>
        <v>0</v>
      </c>
    </row>
    <row r="164" spans="27:27" ht="15" customHeight="1" x14ac:dyDescent="0.25">
      <c r="AA164" s="1">
        <f>IFERROR(VLOOKUP(T164,'Печать Заказа'!B:N,13,FALSE),"")</f>
        <v>0</v>
      </c>
    </row>
    <row r="165" spans="27:27" ht="15" customHeight="1" x14ac:dyDescent="0.25">
      <c r="AA165" s="1">
        <f>IFERROR(VLOOKUP(T165,'Печать Заказа'!B:N,13,FALSE),"")</f>
        <v>0</v>
      </c>
    </row>
    <row r="166" spans="27:27" ht="15" customHeight="1" x14ac:dyDescent="0.25">
      <c r="AA166" s="1">
        <f>IFERROR(VLOOKUP(T166,'Печать Заказа'!B:N,13,FALSE),"")</f>
        <v>0</v>
      </c>
    </row>
    <row r="167" spans="27:27" ht="15" customHeight="1" x14ac:dyDescent="0.25">
      <c r="AA167" s="1">
        <f>IFERROR(VLOOKUP(T167,'Печать Заказа'!B:N,13,FALSE),"")</f>
        <v>0</v>
      </c>
    </row>
    <row r="168" spans="27:27" ht="15" customHeight="1" x14ac:dyDescent="0.25">
      <c r="AA168" s="1">
        <f>IFERROR(VLOOKUP(T168,'Печать Заказа'!B:N,13,FALSE),"")</f>
        <v>0</v>
      </c>
    </row>
    <row r="169" spans="27:27" ht="15" customHeight="1" x14ac:dyDescent="0.25">
      <c r="AA169" s="1">
        <f>IFERROR(VLOOKUP(T169,'Печать Заказа'!B:N,13,FALSE),"")</f>
        <v>0</v>
      </c>
    </row>
    <row r="170" spans="27:27" ht="15" customHeight="1" x14ac:dyDescent="0.25">
      <c r="AA170" s="1">
        <f>IFERROR(VLOOKUP(T170,'Печать Заказа'!B:N,13,FALSE),"")</f>
        <v>0</v>
      </c>
    </row>
    <row r="171" spans="27:27" ht="15" customHeight="1" x14ac:dyDescent="0.25">
      <c r="AA171" s="1">
        <f>IFERROR(VLOOKUP(T171,'Печать Заказа'!B:N,13,FALSE),"")</f>
        <v>0</v>
      </c>
    </row>
    <row r="172" spans="27:27" ht="15" customHeight="1" x14ac:dyDescent="0.25">
      <c r="AA172" s="1">
        <f>IFERROR(VLOOKUP(T172,'Печать Заказа'!B:N,13,FALSE),"")</f>
        <v>0</v>
      </c>
    </row>
    <row r="173" spans="27:27" ht="15" customHeight="1" x14ac:dyDescent="0.25">
      <c r="AA173" s="1">
        <f>IFERROR(VLOOKUP(T173,'Печать Заказа'!B:N,13,FALSE),"")</f>
        <v>0</v>
      </c>
    </row>
    <row r="174" spans="27:27" ht="15" customHeight="1" x14ac:dyDescent="0.25">
      <c r="AA174" s="1">
        <f>IFERROR(VLOOKUP(T174,'Печать Заказа'!B:N,13,FALSE),"")</f>
        <v>0</v>
      </c>
    </row>
    <row r="175" spans="27:27" ht="15" customHeight="1" x14ac:dyDescent="0.25">
      <c r="AA175" s="1">
        <f>IFERROR(VLOOKUP(T175,'Печать Заказа'!B:N,13,FALSE),"")</f>
        <v>0</v>
      </c>
    </row>
    <row r="176" spans="27:27" ht="15" customHeight="1" x14ac:dyDescent="0.25">
      <c r="AA176" s="1">
        <f>IFERROR(VLOOKUP(T176,'Печать Заказа'!B:N,13,FALSE),"")</f>
        <v>0</v>
      </c>
    </row>
    <row r="177" spans="27:27" ht="15" customHeight="1" x14ac:dyDescent="0.25">
      <c r="AA177" s="1">
        <f>IFERROR(VLOOKUP(T177,'Печать Заказа'!B:N,13,FALSE),"")</f>
        <v>0</v>
      </c>
    </row>
    <row r="178" spans="27:27" ht="15" customHeight="1" x14ac:dyDescent="0.25">
      <c r="AA178" s="1">
        <f>IFERROR(VLOOKUP(T178,'Печать Заказа'!B:N,13,FALSE),"")</f>
        <v>0</v>
      </c>
    </row>
    <row r="179" spans="27:27" ht="15" customHeight="1" x14ac:dyDescent="0.25">
      <c r="AA179" s="1">
        <f>IFERROR(VLOOKUP(T179,'Печать Заказа'!B:N,13,FALSE),"")</f>
        <v>0</v>
      </c>
    </row>
    <row r="180" spans="27:27" ht="15" customHeight="1" x14ac:dyDescent="0.25">
      <c r="AA180" s="1">
        <f>IFERROR(VLOOKUP(T180,'Печать Заказа'!B:N,13,FALSE),"")</f>
        <v>0</v>
      </c>
    </row>
    <row r="181" spans="27:27" ht="15" customHeight="1" x14ac:dyDescent="0.25">
      <c r="AA181" s="1">
        <f>IFERROR(VLOOKUP(T181,'Печать Заказа'!B:N,13,FALSE),"")</f>
        <v>0</v>
      </c>
    </row>
    <row r="182" spans="27:27" ht="15" customHeight="1" x14ac:dyDescent="0.25">
      <c r="AA182" s="1">
        <f>IFERROR(VLOOKUP(T182,'Печать Заказа'!B:N,13,FALSE),"")</f>
        <v>0</v>
      </c>
    </row>
    <row r="183" spans="27:27" ht="15" customHeight="1" x14ac:dyDescent="0.25">
      <c r="AA183" s="1">
        <f>IFERROR(VLOOKUP(T183,'Печать Заказа'!B:N,13,FALSE),"")</f>
        <v>0</v>
      </c>
    </row>
    <row r="184" spans="27:27" ht="15" customHeight="1" x14ac:dyDescent="0.25">
      <c r="AA184" s="1">
        <f>IFERROR(VLOOKUP(T184,'Печать Заказа'!B:N,13,FALSE),"")</f>
        <v>0</v>
      </c>
    </row>
    <row r="185" spans="27:27" ht="15" customHeight="1" x14ac:dyDescent="0.25">
      <c r="AA185" s="1">
        <f>IFERROR(VLOOKUP(T185,'Печать Заказа'!B:N,13,FALSE),"")</f>
        <v>0</v>
      </c>
    </row>
    <row r="186" spans="27:27" ht="15" customHeight="1" x14ac:dyDescent="0.25">
      <c r="AA186" s="1">
        <f>IFERROR(VLOOKUP(T186,'Печать Заказа'!B:N,13,FALSE),"")</f>
        <v>0</v>
      </c>
    </row>
    <row r="187" spans="27:27" ht="15" customHeight="1" x14ac:dyDescent="0.25">
      <c r="AA187" s="1">
        <f>IFERROR(VLOOKUP(T187,'Печать Заказа'!B:N,13,FALSE),"")</f>
        <v>0</v>
      </c>
    </row>
    <row r="188" spans="27:27" ht="15" customHeight="1" x14ac:dyDescent="0.25">
      <c r="AA188" s="1">
        <f>IFERROR(VLOOKUP(T188,'Печать Заказа'!B:N,13,FALSE),"")</f>
        <v>0</v>
      </c>
    </row>
    <row r="189" spans="27:27" ht="15" customHeight="1" x14ac:dyDescent="0.25">
      <c r="AA189" s="1">
        <f>IFERROR(VLOOKUP(T189,'Печать Заказа'!B:N,13,FALSE),"")</f>
        <v>0</v>
      </c>
    </row>
    <row r="190" spans="27:27" ht="15" customHeight="1" x14ac:dyDescent="0.25">
      <c r="AA190" s="1">
        <f>IFERROR(VLOOKUP(T190,'Печать Заказа'!B:N,13,FALSE),"")</f>
        <v>0</v>
      </c>
    </row>
    <row r="191" spans="27:27" ht="15" customHeight="1" x14ac:dyDescent="0.25">
      <c r="AA191" s="1">
        <f>IFERROR(VLOOKUP(T191,'Печать Заказа'!B:N,13,FALSE),"")</f>
        <v>0</v>
      </c>
    </row>
    <row r="192" spans="27:27" ht="15" customHeight="1" x14ac:dyDescent="0.25">
      <c r="AA192" s="1">
        <f>IFERROR(VLOOKUP(T192,'Печать Заказа'!B:N,13,FALSE),"")</f>
        <v>0</v>
      </c>
    </row>
    <row r="193" spans="27:27" ht="15" customHeight="1" x14ac:dyDescent="0.25">
      <c r="AA193" s="1">
        <f>IFERROR(VLOOKUP(T193,'Печать Заказа'!B:N,13,FALSE),"")</f>
        <v>0</v>
      </c>
    </row>
    <row r="194" spans="27:27" ht="15" customHeight="1" x14ac:dyDescent="0.25">
      <c r="AA194" s="1">
        <f>IFERROR(VLOOKUP(T194,'Печать Заказа'!B:N,13,FALSE),"")</f>
        <v>0</v>
      </c>
    </row>
    <row r="195" spans="27:27" ht="15" customHeight="1" x14ac:dyDescent="0.25">
      <c r="AA195" s="1">
        <f>IFERROR(VLOOKUP(T195,'Печать Заказа'!B:N,13,FALSE),"")</f>
        <v>0</v>
      </c>
    </row>
    <row r="196" spans="27:27" ht="15" customHeight="1" x14ac:dyDescent="0.25">
      <c r="AA196" s="1">
        <f>IFERROR(VLOOKUP(T196,'Печать Заказа'!B:N,13,FALSE),"")</f>
        <v>0</v>
      </c>
    </row>
    <row r="197" spans="27:27" ht="15" customHeight="1" x14ac:dyDescent="0.25">
      <c r="AA197" s="1">
        <f>IFERROR(VLOOKUP(T197,'Печать Заказа'!B:N,13,FALSE),"")</f>
        <v>0</v>
      </c>
    </row>
    <row r="198" spans="27:27" ht="15" customHeight="1" x14ac:dyDescent="0.25">
      <c r="AA198" s="1">
        <f>IFERROR(VLOOKUP(T198,'Печать Заказа'!B:N,13,FALSE),"")</f>
        <v>0</v>
      </c>
    </row>
    <row r="199" spans="27:27" ht="15" customHeight="1" x14ac:dyDescent="0.25">
      <c r="AA199" s="1">
        <f>IFERROR(VLOOKUP(T199,'Печать Заказа'!B:N,13,FALSE),"")</f>
        <v>0</v>
      </c>
    </row>
    <row r="200" spans="27:27" ht="15" customHeight="1" x14ac:dyDescent="0.25">
      <c r="AA200" s="1">
        <f>IFERROR(VLOOKUP(T200,'Печать Заказа'!B:N,13,FALSE),"")</f>
        <v>0</v>
      </c>
    </row>
    <row r="201" spans="27:27" ht="15" customHeight="1" x14ac:dyDescent="0.25">
      <c r="AA201" s="1">
        <f>IFERROR(VLOOKUP(T201,'Печать Заказа'!B:N,13,FALSE),"")</f>
        <v>0</v>
      </c>
    </row>
    <row r="202" spans="27:27" ht="15" customHeight="1" x14ac:dyDescent="0.25">
      <c r="AA202" s="1">
        <f>IFERROR(VLOOKUP(T202,'Печать Заказа'!B:N,13,FALSE),"")</f>
        <v>0</v>
      </c>
    </row>
    <row r="203" spans="27:27" ht="15" customHeight="1" x14ac:dyDescent="0.25">
      <c r="AA203" s="1">
        <f>IFERROR(VLOOKUP(T203,'Печать Заказа'!B:N,13,FALSE),"")</f>
        <v>0</v>
      </c>
    </row>
    <row r="204" spans="27:27" ht="15" customHeight="1" x14ac:dyDescent="0.25">
      <c r="AA204" s="1">
        <f>IFERROR(VLOOKUP(T204,'Печать Заказа'!B:N,13,FALSE),"")</f>
        <v>0</v>
      </c>
    </row>
    <row r="205" spans="27:27" ht="15" customHeight="1" x14ac:dyDescent="0.25">
      <c r="AA205" s="1">
        <f>IFERROR(VLOOKUP(T205,'Печать Заказа'!B:N,13,FALSE),"")</f>
        <v>0</v>
      </c>
    </row>
    <row r="206" spans="27:27" ht="15" customHeight="1" x14ac:dyDescent="0.25">
      <c r="AA206" s="1">
        <f>IFERROR(VLOOKUP(T206,'Печать Заказа'!B:N,13,FALSE),"")</f>
        <v>0</v>
      </c>
    </row>
    <row r="207" spans="27:27" ht="15" customHeight="1" x14ac:dyDescent="0.25">
      <c r="AA207" s="1">
        <f>IFERROR(VLOOKUP(T207,'Печать Заказа'!B:N,13,FALSE),"")</f>
        <v>0</v>
      </c>
    </row>
    <row r="208" spans="27:27" ht="15" customHeight="1" x14ac:dyDescent="0.25">
      <c r="AA208" s="1">
        <f>IFERROR(VLOOKUP(T208,'Печать Заказа'!B:N,13,FALSE),"")</f>
        <v>0</v>
      </c>
    </row>
    <row r="209" spans="27:27" ht="15" customHeight="1" x14ac:dyDescent="0.25">
      <c r="AA209" s="1">
        <f>IFERROR(VLOOKUP(T209,'Печать Заказа'!B:N,13,FALSE),"")</f>
        <v>0</v>
      </c>
    </row>
    <row r="210" spans="27:27" ht="15" customHeight="1" x14ac:dyDescent="0.25">
      <c r="AA210" s="1">
        <f>IFERROR(VLOOKUP(T210,'Печать Заказа'!B:N,13,FALSE),"")</f>
        <v>0</v>
      </c>
    </row>
    <row r="211" spans="27:27" ht="15" customHeight="1" x14ac:dyDescent="0.25">
      <c r="AA211" s="1">
        <f>IFERROR(VLOOKUP(T211,'Печать Заказа'!B:N,13,FALSE),"")</f>
        <v>0</v>
      </c>
    </row>
    <row r="212" spans="27:27" ht="15" customHeight="1" x14ac:dyDescent="0.25">
      <c r="AA212" s="1">
        <f>IFERROR(VLOOKUP(T212,'Печать Заказа'!B:N,13,FALSE),"")</f>
        <v>0</v>
      </c>
    </row>
    <row r="213" spans="27:27" ht="15" customHeight="1" x14ac:dyDescent="0.25">
      <c r="AA213" s="1">
        <f>IFERROR(VLOOKUP(T213,'Печать Заказа'!B:N,13,FALSE),"")</f>
        <v>0</v>
      </c>
    </row>
    <row r="214" spans="27:27" ht="15" customHeight="1" x14ac:dyDescent="0.25">
      <c r="AA214" s="1">
        <f>IFERROR(VLOOKUP(T214,'Печать Заказа'!B:N,13,FALSE),"")</f>
        <v>0</v>
      </c>
    </row>
    <row r="215" spans="27:27" ht="15" customHeight="1" x14ac:dyDescent="0.25">
      <c r="AA215" s="1">
        <f>IFERROR(VLOOKUP(T215,'Печать Заказа'!B:N,13,FALSE),"")</f>
        <v>0</v>
      </c>
    </row>
    <row r="216" spans="27:27" ht="15" customHeight="1" x14ac:dyDescent="0.25">
      <c r="AA216" s="1">
        <f>IFERROR(VLOOKUP(T216,'Печать Заказа'!B:N,13,FALSE),"")</f>
        <v>0</v>
      </c>
    </row>
    <row r="217" spans="27:27" ht="15" customHeight="1" x14ac:dyDescent="0.25">
      <c r="AA217" s="1">
        <f>IFERROR(VLOOKUP(T217,'Печать Заказа'!B:N,13,FALSE),"")</f>
        <v>0</v>
      </c>
    </row>
    <row r="218" spans="27:27" ht="15" customHeight="1" x14ac:dyDescent="0.25">
      <c r="AA218" s="1">
        <f>IFERROR(VLOOKUP(T218,'Печать Заказа'!B:N,13,FALSE),"")</f>
        <v>0</v>
      </c>
    </row>
    <row r="219" spans="27:27" ht="15" customHeight="1" x14ac:dyDescent="0.25">
      <c r="AA219" s="1">
        <f>IFERROR(VLOOKUP(T219,'Печать Заказа'!B:N,13,FALSE),"")</f>
        <v>0</v>
      </c>
    </row>
  </sheetData>
  <protectedRanges>
    <protectedRange sqref="G3 N5 J3:L3 N16:N18 N7:N9 N11:N14" name="Диапазон1"/>
    <protectedRange sqref="N6 N15 N10" name="Диапазон1_5"/>
    <protectedRange sqref="N32:N34" name="Диапазон1_1_1"/>
    <protectedRange sqref="N20:N24" name="Диапазон1_1"/>
    <protectedRange sqref="N26:N29" name="Диапазон1_1_2"/>
  </protectedRanges>
  <mergeCells count="32">
    <mergeCell ref="N32:R32"/>
    <mergeCell ref="H33:I33"/>
    <mergeCell ref="H34:I34"/>
    <mergeCell ref="H16:I16"/>
    <mergeCell ref="H17:I17"/>
    <mergeCell ref="H18:I18"/>
    <mergeCell ref="H32:I32"/>
    <mergeCell ref="H23:I23"/>
    <mergeCell ref="H24:I24"/>
    <mergeCell ref="H20:I20"/>
    <mergeCell ref="N20:R20"/>
    <mergeCell ref="H21:I21"/>
    <mergeCell ref="H22:I22"/>
    <mergeCell ref="H26:I26"/>
    <mergeCell ref="N26:R26"/>
    <mergeCell ref="H27:I27"/>
    <mergeCell ref="N15:R15"/>
    <mergeCell ref="H6:I6"/>
    <mergeCell ref="N6:R6"/>
    <mergeCell ref="H7:I7"/>
    <mergeCell ref="H10:I10"/>
    <mergeCell ref="N10:R10"/>
    <mergeCell ref="H11:I11"/>
    <mergeCell ref="H12:I12"/>
    <mergeCell ref="H13:I13"/>
    <mergeCell ref="H8:I8"/>
    <mergeCell ref="H28:I28"/>
    <mergeCell ref="H29:I29"/>
    <mergeCell ref="B1:B3"/>
    <mergeCell ref="G2:H2"/>
    <mergeCell ref="G3:H3"/>
    <mergeCell ref="H15:I15"/>
  </mergeCells>
  <printOptions horizontalCentered="1"/>
  <pageMargins left="0.23622047244094491" right="0.23622047244094491" top="0.23622047244094491" bottom="0.23622047244094491" header="0.11811023622047245" footer="0.11811023622047245"/>
  <pageSetup paperSize="9" scale="41" fitToHeight="0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F251"/>
  <sheetViews>
    <sheetView showGridLines="0" topLeftCell="B1" zoomScale="60" zoomScaleNormal="60" zoomScaleSheetLayoutView="59" zoomScalePageLayoutView="70" workbookViewId="0">
      <pane ySplit="3" topLeftCell="A66" activePane="bottomLeft" state="frozenSplit"/>
      <selection activeCell="K76" sqref="K76"/>
      <selection pane="bottomLeft" activeCell="W3" sqref="W3"/>
    </sheetView>
  </sheetViews>
  <sheetFormatPr defaultColWidth="10.5703125" defaultRowHeight="15" customHeight="1" outlineLevelCol="1" x14ac:dyDescent="0.25"/>
  <cols>
    <col min="1" max="1" width="14.7109375" style="4" hidden="1" customWidth="1"/>
    <col min="2" max="2" width="22.7109375" style="4" customWidth="1"/>
    <col min="3" max="3" width="37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6.28515625" style="5" customWidth="1"/>
    <col min="10" max="12" width="12.5703125" style="5" customWidth="1"/>
    <col min="13" max="13" width="22.42578125" style="5" customWidth="1"/>
    <col min="14" max="14" width="10.85546875" style="8" customWidth="1"/>
    <col min="15" max="15" width="12.140625" style="8" customWidth="1"/>
    <col min="16" max="16" width="1.42578125" style="8" customWidth="1"/>
    <col min="17" max="17" width="16.85546875" style="8" customWidth="1"/>
    <col min="18" max="18" width="15.85546875" style="8" customWidth="1"/>
    <col min="19" max="19" width="45.42578125" style="9" hidden="1" customWidth="1" outlineLevel="1"/>
    <col min="20" max="20" width="16.42578125" style="11" hidden="1" customWidth="1" outlineLevel="1"/>
    <col min="21" max="21" width="14.42578125" style="11" hidden="1" customWidth="1" outlineLevel="1"/>
    <col min="22" max="22" width="20.42578125" style="11" hidden="1" customWidth="1" outlineLevel="1"/>
    <col min="23" max="23" width="11.28515625" style="11" customWidth="1" collapsed="1"/>
    <col min="24" max="24" width="15.28515625" style="11" hidden="1" customWidth="1" outlineLevel="1"/>
    <col min="25" max="25" width="10.5703125" style="11" hidden="1" customWidth="1" outlineLevel="1"/>
    <col min="26" max="26" width="10.5703125" style="1" collapsed="1"/>
    <col min="27" max="27" width="10.5703125" style="1" hidden="1" customWidth="1" outlineLevel="1"/>
    <col min="28" max="28" width="10.5703125" style="1" collapsed="1"/>
    <col min="29" max="16384" width="10.5703125" style="1"/>
  </cols>
  <sheetData>
    <row r="1" spans="1:29" s="30" customFormat="1" ht="44.25" customHeight="1" x14ac:dyDescent="0.25">
      <c r="A1" s="25"/>
      <c r="B1" s="663"/>
      <c r="C1" s="92" t="s">
        <v>570</v>
      </c>
      <c r="D1" s="93"/>
      <c r="E1" s="93"/>
      <c r="F1" s="94"/>
      <c r="G1" s="95">
        <f>Title!E5</f>
        <v>45719</v>
      </c>
      <c r="H1" s="26"/>
      <c r="I1" s="26"/>
      <c r="J1" s="26"/>
      <c r="K1" s="26"/>
      <c r="L1" s="26"/>
      <c r="M1" s="26"/>
      <c r="N1" s="33"/>
      <c r="O1" s="27"/>
      <c r="P1" s="27"/>
      <c r="Q1" s="47"/>
      <c r="R1" s="27"/>
      <c r="S1" s="28"/>
      <c r="T1" s="29"/>
      <c r="U1" s="29"/>
      <c r="V1" s="29"/>
      <c r="W1" s="29"/>
      <c r="X1" s="29"/>
      <c r="Y1" s="29"/>
    </row>
    <row r="2" spans="1:29" s="37" customFormat="1" ht="30" customHeight="1" thickBot="1" x14ac:dyDescent="0.3">
      <c r="A2" s="34"/>
      <c r="B2" s="663"/>
      <c r="C2" s="137" t="s">
        <v>134</v>
      </c>
      <c r="D2" s="137"/>
      <c r="E2" s="137"/>
      <c r="F2" s="137"/>
      <c r="G2" s="679"/>
      <c r="H2" s="679"/>
      <c r="I2" s="38"/>
      <c r="J2" s="59" t="s">
        <v>127</v>
      </c>
      <c r="K2" s="548"/>
      <c r="L2" s="548"/>
      <c r="M2" s="38"/>
      <c r="N2" s="40" t="s">
        <v>128</v>
      </c>
      <c r="O2" s="40" t="s">
        <v>129</v>
      </c>
      <c r="P2" s="40"/>
      <c r="Q2" s="39"/>
      <c r="R2" s="41"/>
      <c r="S2" s="35"/>
      <c r="T2" s="36"/>
      <c r="U2" s="36"/>
      <c r="V2" s="36"/>
      <c r="W2" s="36"/>
      <c r="X2" s="36"/>
      <c r="Y2" s="36"/>
    </row>
    <row r="3" spans="1:29" ht="34.5" customHeight="1" thickBot="1" x14ac:dyDescent="0.55000000000000004">
      <c r="A3" s="2"/>
      <c r="B3" s="663"/>
      <c r="C3" s="112" t="s">
        <v>135</v>
      </c>
      <c r="D3" s="112"/>
      <c r="E3" s="112"/>
      <c r="G3" s="678"/>
      <c r="H3" s="678"/>
      <c r="I3" s="7"/>
      <c r="J3" s="121">
        <f>Title!E6</f>
        <v>0</v>
      </c>
      <c r="K3" s="551"/>
      <c r="L3" s="551"/>
      <c r="M3" s="45" t="s">
        <v>130</v>
      </c>
      <c r="N3" s="43">
        <f>SUM(N4:N10008)</f>
        <v>0</v>
      </c>
      <c r="O3" s="43">
        <f>SUM(O4:O10008)</f>
        <v>0</v>
      </c>
      <c r="P3" s="46"/>
      <c r="Q3" s="44" t="s">
        <v>136</v>
      </c>
      <c r="R3" s="44" t="s">
        <v>138</v>
      </c>
      <c r="S3" s="58" t="s">
        <v>49</v>
      </c>
      <c r="T3" s="58" t="s">
        <v>50</v>
      </c>
      <c r="U3" s="58" t="s">
        <v>126</v>
      </c>
      <c r="V3" s="236" t="s">
        <v>63</v>
      </c>
      <c r="W3" s="14"/>
      <c r="X3" s="58" t="s">
        <v>111</v>
      </c>
      <c r="Y3" s="58" t="s">
        <v>51</v>
      </c>
    </row>
    <row r="4" spans="1:29" s="55" customFormat="1" ht="39.75" customHeight="1" thickBot="1" x14ac:dyDescent="0.3">
      <c r="A4" s="54"/>
      <c r="B4" s="68" t="s">
        <v>167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3"/>
      <c r="T4" s="24"/>
      <c r="U4" s="24"/>
      <c r="V4" s="231"/>
      <c r="W4" s="31"/>
      <c r="X4" s="24"/>
      <c r="Y4" s="24"/>
    </row>
    <row r="5" spans="1:29" s="21" customFormat="1" ht="57" customHeight="1" thickTop="1" x14ac:dyDescent="0.25">
      <c r="A5" s="3"/>
      <c r="B5" s="48"/>
      <c r="C5" s="78" t="s">
        <v>208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67"/>
      <c r="O5" s="67"/>
      <c r="P5" s="67"/>
      <c r="Q5" s="67"/>
      <c r="R5" s="67"/>
      <c r="S5" s="15"/>
      <c r="T5" s="18"/>
      <c r="U5" s="18"/>
      <c r="V5" s="232"/>
      <c r="W5" s="18"/>
      <c r="X5" s="18"/>
      <c r="Y5" s="18"/>
    </row>
    <row r="6" spans="1:29" ht="45" customHeight="1" x14ac:dyDescent="0.25">
      <c r="B6" s="70"/>
      <c r="C6" s="77" t="s">
        <v>39</v>
      </c>
      <c r="D6" s="77"/>
      <c r="E6" s="138" t="s">
        <v>1000</v>
      </c>
      <c r="F6" s="77" t="s">
        <v>126</v>
      </c>
      <c r="G6" s="57" t="s">
        <v>166</v>
      </c>
      <c r="H6" s="668" t="s">
        <v>133</v>
      </c>
      <c r="I6" s="668"/>
      <c r="J6" s="57" t="s">
        <v>194</v>
      </c>
      <c r="K6" s="158" t="s">
        <v>201</v>
      </c>
      <c r="L6" s="158" t="s">
        <v>1114</v>
      </c>
      <c r="M6" s="57" t="s">
        <v>139</v>
      </c>
      <c r="N6" s="669" t="s">
        <v>294</v>
      </c>
      <c r="O6" s="670"/>
      <c r="P6" s="670"/>
      <c r="Q6" s="670"/>
      <c r="R6" s="671"/>
      <c r="S6" s="16"/>
      <c r="T6" s="17"/>
      <c r="U6" s="17"/>
      <c r="V6" s="233"/>
      <c r="W6" s="17"/>
      <c r="X6" s="17"/>
      <c r="Y6" s="17"/>
    </row>
    <row r="7" spans="1:29" ht="31.5" customHeight="1" x14ac:dyDescent="0.25">
      <c r="B7" s="10"/>
      <c r="C7" s="140" t="str">
        <f>S7</f>
        <v>THERMEX Topflow Pro 21000</v>
      </c>
      <c r="D7" s="140"/>
      <c r="E7" s="140" t="s">
        <v>272</v>
      </c>
      <c r="F7" s="51">
        <f>U7</f>
        <v>211022</v>
      </c>
      <c r="G7" s="161" t="s">
        <v>15</v>
      </c>
      <c r="H7" s="676">
        <v>21</v>
      </c>
      <c r="I7" s="676"/>
      <c r="J7" s="161">
        <v>11.8</v>
      </c>
      <c r="K7" s="553">
        <v>4.3</v>
      </c>
      <c r="L7" s="553">
        <v>0.01</v>
      </c>
      <c r="M7" s="53" t="s">
        <v>193</v>
      </c>
      <c r="N7" s="83">
        <v>0</v>
      </c>
      <c r="O7" s="83">
        <f>N7*Q7</f>
        <v>0</v>
      </c>
      <c r="P7" s="83"/>
      <c r="Q7" s="84">
        <f>R7*(1-$J$3)</f>
        <v>15090</v>
      </c>
      <c r="R7" s="334">
        <f>X7</f>
        <v>15090</v>
      </c>
      <c r="S7" s="160" t="s">
        <v>177</v>
      </c>
      <c r="T7" s="160" t="s">
        <v>192</v>
      </c>
      <c r="U7" s="160">
        <v>211022</v>
      </c>
      <c r="V7" s="230">
        <v>4670007716134</v>
      </c>
      <c r="W7" s="19"/>
      <c r="X7" s="160">
        <f>VLOOKUP(T7,'Печать Заказа'!B:F,5,FALSE)</f>
        <v>15090</v>
      </c>
      <c r="Y7" s="160" t="str">
        <f>IF(X7="фикс.цена",VLOOKUP(T7,'Печать Заказа'!B:F,4,FALSE),"")</f>
        <v/>
      </c>
      <c r="Z7" s="567"/>
      <c r="AA7" s="1" t="str">
        <f>IFERROR(VLOOKUP(T7,'Печать Заказа'!B:N,13,FALSE),"")</f>
        <v/>
      </c>
      <c r="AC7" s="559"/>
    </row>
    <row r="8" spans="1:29" ht="31.5" customHeight="1" thickBot="1" x14ac:dyDescent="0.3">
      <c r="B8" s="10"/>
      <c r="C8" s="140" t="str">
        <f>S8</f>
        <v>THERMEX Topflow Pro 24000</v>
      </c>
      <c r="D8" s="140"/>
      <c r="E8" s="145" t="s">
        <v>272</v>
      </c>
      <c r="F8" s="51">
        <f>U8</f>
        <v>211023</v>
      </c>
      <c r="G8" s="161" t="s">
        <v>15</v>
      </c>
      <c r="H8" s="676">
        <v>24</v>
      </c>
      <c r="I8" s="676"/>
      <c r="J8" s="161">
        <v>13.8</v>
      </c>
      <c r="K8" s="553">
        <v>4.3</v>
      </c>
      <c r="L8" s="553">
        <v>0.01</v>
      </c>
      <c r="M8" s="53" t="s">
        <v>193</v>
      </c>
      <c r="N8" s="83">
        <v>0</v>
      </c>
      <c r="O8" s="83">
        <f>N8*Q8</f>
        <v>0</v>
      </c>
      <c r="P8" s="83"/>
      <c r="Q8" s="84">
        <f>R8*(1-$J$3)</f>
        <v>15590</v>
      </c>
      <c r="R8" s="334">
        <f>X8</f>
        <v>15590</v>
      </c>
      <c r="S8" s="160" t="s">
        <v>285</v>
      </c>
      <c r="T8" s="160" t="s">
        <v>286</v>
      </c>
      <c r="U8" s="160">
        <v>211023</v>
      </c>
      <c r="V8" s="230">
        <v>4670007719715</v>
      </c>
      <c r="W8" s="19"/>
      <c r="X8" s="160">
        <f>VLOOKUP(T8,'Печать Заказа'!B:F,5,FALSE)</f>
        <v>15590</v>
      </c>
      <c r="Y8" s="160" t="str">
        <f>IF(X8="фикс.цена",VLOOKUP(T8,'Печать Заказа'!B:F,4,FALSE),"")</f>
        <v/>
      </c>
      <c r="Z8" s="567"/>
      <c r="AA8" s="1" t="str">
        <f>IFERROR(VLOOKUP(T8,'Печать Заказа'!B:N,13,FALSE),"")</f>
        <v/>
      </c>
      <c r="AC8" s="559"/>
    </row>
    <row r="9" spans="1:29" s="21" customFormat="1" ht="52.5" customHeight="1" thickTop="1" x14ac:dyDescent="0.25">
      <c r="A9" s="3"/>
      <c r="B9" s="48"/>
      <c r="C9" s="78" t="s">
        <v>750</v>
      </c>
      <c r="D9" s="78"/>
      <c r="E9" s="78"/>
      <c r="F9" s="78"/>
      <c r="G9" s="78"/>
      <c r="H9" s="78"/>
      <c r="I9" s="78"/>
      <c r="J9" s="78"/>
      <c r="K9" s="556"/>
      <c r="L9" s="556"/>
      <c r="M9" s="78"/>
      <c r="N9" s="67"/>
      <c r="O9" s="67"/>
      <c r="P9" s="67"/>
      <c r="Q9" s="67"/>
      <c r="R9" s="67"/>
      <c r="S9" s="15"/>
      <c r="T9" s="18"/>
      <c r="U9" s="18"/>
      <c r="V9" s="18"/>
      <c r="W9" s="18"/>
      <c r="X9" s="18"/>
      <c r="Y9" s="18"/>
      <c r="Z9" s="567"/>
      <c r="AA9" s="1"/>
      <c r="AB9" s="1"/>
      <c r="AC9" s="559"/>
    </row>
    <row r="10" spans="1:29" ht="45" customHeight="1" x14ac:dyDescent="0.25">
      <c r="B10" s="70"/>
      <c r="C10" s="77" t="s">
        <v>39</v>
      </c>
      <c r="D10" s="77"/>
      <c r="E10" s="491" t="s">
        <v>1000</v>
      </c>
      <c r="F10" s="77" t="s">
        <v>126</v>
      </c>
      <c r="G10" s="390" t="s">
        <v>166</v>
      </c>
      <c r="H10" s="668" t="s">
        <v>133</v>
      </c>
      <c r="I10" s="668"/>
      <c r="J10" s="390" t="s">
        <v>194</v>
      </c>
      <c r="K10" s="158" t="s">
        <v>201</v>
      </c>
      <c r="L10" s="158" t="s">
        <v>1114</v>
      </c>
      <c r="M10" s="390" t="s">
        <v>139</v>
      </c>
      <c r="N10" s="667" t="s">
        <v>751</v>
      </c>
      <c r="O10" s="667"/>
      <c r="P10" s="667"/>
      <c r="Q10" s="667"/>
      <c r="R10" s="667"/>
      <c r="S10" s="16"/>
      <c r="T10" s="17"/>
      <c r="U10" s="17"/>
      <c r="V10" s="17"/>
      <c r="W10" s="17"/>
      <c r="X10" s="17"/>
      <c r="Y10" s="17"/>
      <c r="Z10" s="568"/>
      <c r="AC10" s="559"/>
    </row>
    <row r="11" spans="1:29" ht="24" customHeight="1" x14ac:dyDescent="0.25">
      <c r="B11" s="10"/>
      <c r="C11" s="140" t="str">
        <f>S11</f>
        <v>Thermex Hudson 7000</v>
      </c>
      <c r="D11" s="140"/>
      <c r="E11" s="145" t="s">
        <v>272</v>
      </c>
      <c r="F11" s="51">
        <f>U11</f>
        <v>211110</v>
      </c>
      <c r="G11" s="389" t="s">
        <v>15</v>
      </c>
      <c r="H11" s="676">
        <v>7</v>
      </c>
      <c r="I11" s="676"/>
      <c r="J11" s="389">
        <v>4</v>
      </c>
      <c r="K11" s="553">
        <v>2.6</v>
      </c>
      <c r="L11" s="553">
        <v>0.02</v>
      </c>
      <c r="M11" s="392" t="s">
        <v>380</v>
      </c>
      <c r="N11" s="83">
        <v>0</v>
      </c>
      <c r="O11" s="83">
        <f>N11*Q11</f>
        <v>0</v>
      </c>
      <c r="P11" s="83"/>
      <c r="Q11" s="84">
        <f>R11*(1-$J$3)</f>
        <v>11390</v>
      </c>
      <c r="R11" s="334">
        <f>X11</f>
        <v>11390</v>
      </c>
      <c r="S11" s="391" t="s">
        <v>752</v>
      </c>
      <c r="T11" s="391" t="s">
        <v>753</v>
      </c>
      <c r="U11" s="391">
        <v>211110</v>
      </c>
      <c r="V11" s="230">
        <v>4670033316759</v>
      </c>
      <c r="W11" s="19"/>
      <c r="X11" s="391">
        <f>VLOOKUP(T11,'Печать Заказа'!B:F,5,FALSE)</f>
        <v>11390</v>
      </c>
      <c r="Y11" s="391" t="str">
        <f>IF(X11="фикс.цена",VLOOKUP(T11,'Печать Заказа'!B:F,4,FALSE),"")</f>
        <v/>
      </c>
      <c r="Z11" s="567"/>
      <c r="AA11" s="1">
        <f>IFERROR(VLOOKUP(T11,'Печать Заказа'!B:N,13,FALSE),"")</f>
        <v>0</v>
      </c>
      <c r="AC11" s="559"/>
    </row>
    <row r="12" spans="1:29" ht="24" customHeight="1" thickBot="1" x14ac:dyDescent="0.3">
      <c r="B12" s="10"/>
      <c r="C12" s="140" t="str">
        <f>S12</f>
        <v>Thermex Hudson 8500</v>
      </c>
      <c r="D12" s="140"/>
      <c r="E12" s="146" t="s">
        <v>272</v>
      </c>
      <c r="F12" s="51">
        <f>U12</f>
        <v>211111</v>
      </c>
      <c r="G12" s="389" t="s">
        <v>15</v>
      </c>
      <c r="H12" s="676">
        <v>8.5</v>
      </c>
      <c r="I12" s="676"/>
      <c r="J12" s="389">
        <v>4.9000000000000004</v>
      </c>
      <c r="K12" s="553">
        <v>2.6</v>
      </c>
      <c r="L12" s="553">
        <v>0.02</v>
      </c>
      <c r="M12" s="392" t="s">
        <v>380</v>
      </c>
      <c r="N12" s="83">
        <v>0</v>
      </c>
      <c r="O12" s="83">
        <f>N12*Q12</f>
        <v>0</v>
      </c>
      <c r="P12" s="83"/>
      <c r="Q12" s="84">
        <f>R12*(1-$J$3)</f>
        <v>12190</v>
      </c>
      <c r="R12" s="334">
        <f>X12</f>
        <v>12190</v>
      </c>
      <c r="S12" s="391" t="s">
        <v>754</v>
      </c>
      <c r="T12" s="391" t="s">
        <v>755</v>
      </c>
      <c r="U12" s="391">
        <v>211111</v>
      </c>
      <c r="V12" s="230">
        <v>4670033316766</v>
      </c>
      <c r="W12" s="19"/>
      <c r="X12" s="391">
        <f>VLOOKUP(T12,'Печать Заказа'!B:F,5,FALSE)</f>
        <v>12190</v>
      </c>
      <c r="Y12" s="391" t="str">
        <f>IF(X12="фикс.цена",VLOOKUP(T12,'Печать Заказа'!B:F,4,FALSE),"")</f>
        <v/>
      </c>
      <c r="Z12" s="567"/>
      <c r="AA12" s="1">
        <f>IFERROR(VLOOKUP(T12,'Печать Заказа'!B:N,13,FALSE),"")</f>
        <v>0</v>
      </c>
      <c r="AC12" s="559"/>
    </row>
    <row r="13" spans="1:29" s="21" customFormat="1" ht="49.5" customHeight="1" thickTop="1" x14ac:dyDescent="0.25">
      <c r="A13" s="3"/>
      <c r="B13" s="48"/>
      <c r="C13" s="78" t="s">
        <v>209</v>
      </c>
      <c r="D13" s="78"/>
      <c r="E13" s="78"/>
      <c r="F13" s="78"/>
      <c r="G13" s="78"/>
      <c r="H13" s="78"/>
      <c r="I13" s="78"/>
      <c r="J13" s="78"/>
      <c r="K13" s="556"/>
      <c r="L13" s="556"/>
      <c r="M13" s="78"/>
      <c r="N13" s="67"/>
      <c r="O13" s="67"/>
      <c r="P13" s="67"/>
      <c r="Q13" s="67"/>
      <c r="R13" s="67"/>
      <c r="S13" s="15"/>
      <c r="T13" s="18"/>
      <c r="U13" s="18"/>
      <c r="V13" s="18"/>
      <c r="W13" s="18"/>
      <c r="X13" s="18"/>
      <c r="Y13" s="18"/>
      <c r="Z13" s="567"/>
      <c r="AA13" s="1"/>
      <c r="AB13" s="1"/>
      <c r="AC13" s="559"/>
    </row>
    <row r="14" spans="1:29" ht="45" customHeight="1" x14ac:dyDescent="0.25">
      <c r="B14" s="70"/>
      <c r="C14" s="77" t="s">
        <v>39</v>
      </c>
      <c r="D14" s="77"/>
      <c r="E14" s="491" t="s">
        <v>1000</v>
      </c>
      <c r="F14" s="77" t="s">
        <v>126</v>
      </c>
      <c r="G14" s="57" t="s">
        <v>166</v>
      </c>
      <c r="H14" s="668" t="s">
        <v>133</v>
      </c>
      <c r="I14" s="668"/>
      <c r="J14" s="57" t="s">
        <v>194</v>
      </c>
      <c r="K14" s="158" t="s">
        <v>201</v>
      </c>
      <c r="L14" s="158" t="s">
        <v>1114</v>
      </c>
      <c r="M14" s="57" t="s">
        <v>139</v>
      </c>
      <c r="N14" s="667" t="s">
        <v>293</v>
      </c>
      <c r="O14" s="667"/>
      <c r="P14" s="667"/>
      <c r="Q14" s="667"/>
      <c r="R14" s="667"/>
      <c r="S14" s="16"/>
      <c r="T14" s="17"/>
      <c r="U14" s="17"/>
      <c r="V14" s="17"/>
      <c r="W14" s="17"/>
      <c r="X14" s="17"/>
      <c r="Y14" s="17"/>
      <c r="Z14" s="568"/>
      <c r="AC14" s="559"/>
    </row>
    <row r="15" spans="1:29" ht="22.5" customHeight="1" x14ac:dyDescent="0.25">
      <c r="B15" s="10"/>
      <c r="C15" s="140" t="str">
        <f>S15</f>
        <v>THERMEX Topflow 6000</v>
      </c>
      <c r="D15" s="140"/>
      <c r="E15" s="145" t="s">
        <v>272</v>
      </c>
      <c r="F15" s="51">
        <f>U15</f>
        <v>211018</v>
      </c>
      <c r="G15" s="60" t="s">
        <v>15</v>
      </c>
      <c r="H15" s="676">
        <v>6</v>
      </c>
      <c r="I15" s="676"/>
      <c r="J15" s="60">
        <v>3.4</v>
      </c>
      <c r="K15" s="553">
        <v>2.7</v>
      </c>
      <c r="L15" s="553">
        <v>0.01</v>
      </c>
      <c r="M15" s="53" t="s">
        <v>235</v>
      </c>
      <c r="N15" s="83">
        <v>0</v>
      </c>
      <c r="O15" s="83">
        <f>N15*Q15</f>
        <v>0</v>
      </c>
      <c r="P15" s="83"/>
      <c r="Q15" s="84">
        <f>R15*(1-$J$3)</f>
        <v>11090</v>
      </c>
      <c r="R15" s="334">
        <f>X15</f>
        <v>11090</v>
      </c>
      <c r="S15" s="58" t="s">
        <v>188</v>
      </c>
      <c r="T15" s="58" t="s">
        <v>189</v>
      </c>
      <c r="U15" s="58">
        <v>211018</v>
      </c>
      <c r="V15" s="230">
        <v>4670007716097</v>
      </c>
      <c r="W15" s="19"/>
      <c r="X15" s="58">
        <f>VLOOKUP(T15,'Печать Заказа'!B:F,5,FALSE)</f>
        <v>11090</v>
      </c>
      <c r="Y15" s="58" t="str">
        <f>IF(X15="фикс.цена",VLOOKUP(T15,'Печать Заказа'!B:F,4,FALSE),"")</f>
        <v/>
      </c>
      <c r="Z15" s="567"/>
      <c r="AA15" s="1" t="str">
        <f>IFERROR(VLOOKUP(T15,'Печать Заказа'!B:N,13,FALSE),"")</f>
        <v/>
      </c>
      <c r="AC15" s="559"/>
    </row>
    <row r="16" spans="1:29" ht="22.5" customHeight="1" x14ac:dyDescent="0.25">
      <c r="B16" s="10"/>
      <c r="C16" s="140" t="str">
        <f>S16</f>
        <v>THERMEX Topflow 8000</v>
      </c>
      <c r="D16" s="140"/>
      <c r="E16" s="146" t="s">
        <v>272</v>
      </c>
      <c r="F16" s="51">
        <f>U16</f>
        <v>211019</v>
      </c>
      <c r="G16" s="60" t="s">
        <v>15</v>
      </c>
      <c r="H16" s="676">
        <v>8</v>
      </c>
      <c r="I16" s="676"/>
      <c r="J16" s="60">
        <v>4.5999999999999996</v>
      </c>
      <c r="K16" s="553">
        <v>2.7</v>
      </c>
      <c r="L16" s="553">
        <v>0.01</v>
      </c>
      <c r="M16" s="53" t="s">
        <v>235</v>
      </c>
      <c r="N16" s="83">
        <v>0</v>
      </c>
      <c r="O16" s="83">
        <f>N16*Q16</f>
        <v>0</v>
      </c>
      <c r="P16" s="83"/>
      <c r="Q16" s="84">
        <f>R16*(1-$J$3)</f>
        <v>11890</v>
      </c>
      <c r="R16" s="334">
        <f>X16</f>
        <v>11890</v>
      </c>
      <c r="S16" s="58" t="s">
        <v>190</v>
      </c>
      <c r="T16" s="58" t="s">
        <v>191</v>
      </c>
      <c r="U16" s="58">
        <v>211019</v>
      </c>
      <c r="V16" s="230">
        <v>4670007716103</v>
      </c>
      <c r="W16" s="19"/>
      <c r="X16" s="58">
        <f>VLOOKUP(T16,'Печать Заказа'!B:F,5,FALSE)</f>
        <v>11890</v>
      </c>
      <c r="Y16" s="58" t="str">
        <f>IF(X16="фикс.цена",VLOOKUP(T16,'Печать Заказа'!B:F,4,FALSE),"")</f>
        <v/>
      </c>
      <c r="Z16" s="567"/>
      <c r="AA16" s="1" t="str">
        <f>IFERROR(VLOOKUP(T16,'Печать Заказа'!B:N,13,FALSE),"")</f>
        <v/>
      </c>
      <c r="AC16" s="559"/>
    </row>
    <row r="17" spans="1:30" ht="22.5" customHeight="1" x14ac:dyDescent="0.25">
      <c r="B17" s="10"/>
      <c r="C17" s="140" t="str">
        <f>S17</f>
        <v>THERMEX Topflow 10000</v>
      </c>
      <c r="D17" s="140"/>
      <c r="E17" s="145" t="s">
        <v>272</v>
      </c>
      <c r="F17" s="51">
        <f>U17</f>
        <v>211020</v>
      </c>
      <c r="G17" s="60" t="s">
        <v>15</v>
      </c>
      <c r="H17" s="676">
        <v>10</v>
      </c>
      <c r="I17" s="676"/>
      <c r="J17" s="60">
        <v>5.7</v>
      </c>
      <c r="K17" s="553">
        <v>2.7</v>
      </c>
      <c r="L17" s="553">
        <v>0.01</v>
      </c>
      <c r="M17" s="53" t="s">
        <v>235</v>
      </c>
      <c r="N17" s="83">
        <v>0</v>
      </c>
      <c r="O17" s="83">
        <f>N17*Q17</f>
        <v>0</v>
      </c>
      <c r="P17" s="83"/>
      <c r="Q17" s="84">
        <f>R17*(1-$J$3)</f>
        <v>12390</v>
      </c>
      <c r="R17" s="334">
        <f>X17</f>
        <v>12390</v>
      </c>
      <c r="S17" s="58" t="s">
        <v>184</v>
      </c>
      <c r="T17" s="58" t="s">
        <v>185</v>
      </c>
      <c r="U17" s="58">
        <v>211020</v>
      </c>
      <c r="V17" s="230">
        <v>4670007716110</v>
      </c>
      <c r="W17" s="19"/>
      <c r="X17" s="58">
        <f>VLOOKUP(T17,'Печать Заказа'!B:F,5,FALSE)</f>
        <v>12390</v>
      </c>
      <c r="Y17" s="58" t="str">
        <f>IF(X17="фикс.цена",VLOOKUP(T17,'Печать Заказа'!B:F,4,FALSE),"")</f>
        <v/>
      </c>
      <c r="Z17" s="567"/>
      <c r="AA17" s="1" t="str">
        <f>IFERROR(VLOOKUP(T17,'Печать Заказа'!B:N,13,FALSE),"")</f>
        <v/>
      </c>
      <c r="AC17" s="559"/>
    </row>
    <row r="18" spans="1:30" ht="22.5" customHeight="1" thickBot="1" x14ac:dyDescent="0.3">
      <c r="B18" s="10"/>
      <c r="C18" s="140" t="str">
        <f>S18</f>
        <v>THERMEX Topflow 15000</v>
      </c>
      <c r="D18" s="140"/>
      <c r="E18" s="146" t="s">
        <v>272</v>
      </c>
      <c r="F18" s="51">
        <f>U18</f>
        <v>211021</v>
      </c>
      <c r="G18" s="60" t="s">
        <v>15</v>
      </c>
      <c r="H18" s="676">
        <v>15</v>
      </c>
      <c r="I18" s="676"/>
      <c r="J18" s="60">
        <v>8.5</v>
      </c>
      <c r="K18" s="553">
        <v>2.7</v>
      </c>
      <c r="L18" s="553">
        <v>0.01</v>
      </c>
      <c r="M18" s="53" t="s">
        <v>235</v>
      </c>
      <c r="N18" s="83">
        <v>0</v>
      </c>
      <c r="O18" s="83">
        <f>N18*Q18</f>
        <v>0</v>
      </c>
      <c r="P18" s="83"/>
      <c r="Q18" s="84">
        <f>R18*(1-$J$3)</f>
        <v>14090</v>
      </c>
      <c r="R18" s="334">
        <f>X18</f>
        <v>14090</v>
      </c>
      <c r="S18" s="58" t="s">
        <v>186</v>
      </c>
      <c r="T18" s="58" t="s">
        <v>187</v>
      </c>
      <c r="U18" s="58">
        <v>211021</v>
      </c>
      <c r="V18" s="230">
        <v>4670007716660</v>
      </c>
      <c r="W18" s="19"/>
      <c r="X18" s="58">
        <f>VLOOKUP(T18,'Печать Заказа'!B:F,5,FALSE)</f>
        <v>14090</v>
      </c>
      <c r="Y18" s="58" t="str">
        <f>IF(X18="фикс.цена",VLOOKUP(T18,'Печать Заказа'!B:F,4,FALSE),"")</f>
        <v/>
      </c>
      <c r="Z18" s="567"/>
      <c r="AA18" s="1" t="str">
        <f>IFERROR(VLOOKUP(T18,'Печать Заказа'!B:N,13,FALSE),"")</f>
        <v/>
      </c>
      <c r="AC18" s="559"/>
    </row>
    <row r="19" spans="1:30" s="21" customFormat="1" ht="60.75" customHeight="1" thickTop="1" x14ac:dyDescent="0.25">
      <c r="A19" s="3"/>
      <c r="B19" s="48"/>
      <c r="C19" s="78" t="s">
        <v>1087</v>
      </c>
      <c r="D19" s="78"/>
      <c r="E19" s="78"/>
      <c r="F19" s="78"/>
      <c r="G19" s="78"/>
      <c r="H19" s="78"/>
      <c r="I19" s="78"/>
      <c r="J19" s="78"/>
      <c r="K19" s="556"/>
      <c r="L19" s="556"/>
      <c r="M19" s="78"/>
      <c r="N19" s="67"/>
      <c r="O19" s="67"/>
      <c r="P19" s="67"/>
      <c r="Q19" s="67"/>
      <c r="R19" s="67"/>
      <c r="S19" s="15"/>
      <c r="T19" s="18"/>
      <c r="U19" s="18"/>
      <c r="V19" s="18"/>
      <c r="W19" s="18"/>
      <c r="X19" s="18"/>
      <c r="Y19" s="18"/>
      <c r="Z19" s="567"/>
      <c r="AA19" s="1"/>
      <c r="AB19" s="1"/>
      <c r="AC19" s="559"/>
    </row>
    <row r="20" spans="1:30" ht="61.5" customHeight="1" x14ac:dyDescent="0.25">
      <c r="B20" s="70"/>
      <c r="C20" s="539" t="s">
        <v>39</v>
      </c>
      <c r="D20" s="539"/>
      <c r="E20" s="537" t="s">
        <v>1000</v>
      </c>
      <c r="F20" s="539" t="s">
        <v>126</v>
      </c>
      <c r="G20" s="534" t="s">
        <v>166</v>
      </c>
      <c r="H20" s="668" t="s">
        <v>133</v>
      </c>
      <c r="I20" s="668"/>
      <c r="J20" s="534" t="s">
        <v>194</v>
      </c>
      <c r="K20" s="158" t="s">
        <v>201</v>
      </c>
      <c r="L20" s="158" t="s">
        <v>1114</v>
      </c>
      <c r="M20" s="534" t="s">
        <v>139</v>
      </c>
      <c r="N20" s="667" t="s">
        <v>1089</v>
      </c>
      <c r="O20" s="667"/>
      <c r="P20" s="667"/>
      <c r="Q20" s="667"/>
      <c r="R20" s="667"/>
      <c r="S20" s="16"/>
      <c r="T20" s="17"/>
      <c r="U20" s="17"/>
      <c r="V20" s="17"/>
      <c r="W20" s="17"/>
      <c r="X20" s="17"/>
      <c r="Y20" s="17"/>
      <c r="Z20" s="568"/>
      <c r="AC20" s="559"/>
      <c r="AD20" s="149"/>
    </row>
    <row r="21" spans="1:30" ht="24" customHeight="1" x14ac:dyDescent="0.25">
      <c r="B21" s="70"/>
      <c r="C21" s="203" t="str">
        <f>S21</f>
        <v>Thermex Oberon 6000</v>
      </c>
      <c r="D21" s="140"/>
      <c r="E21" s="145" t="s">
        <v>272</v>
      </c>
      <c r="F21" s="51">
        <f>U21</f>
        <v>211112</v>
      </c>
      <c r="G21" s="535" t="s">
        <v>15</v>
      </c>
      <c r="H21" s="676">
        <v>6</v>
      </c>
      <c r="I21" s="676"/>
      <c r="J21" s="535">
        <v>3.3</v>
      </c>
      <c r="K21" s="553">
        <v>2</v>
      </c>
      <c r="L21" s="553">
        <v>0.01</v>
      </c>
      <c r="M21" s="464" t="s">
        <v>1088</v>
      </c>
      <c r="N21" s="83">
        <v>0</v>
      </c>
      <c r="O21" s="83">
        <f>N21*Q21</f>
        <v>0</v>
      </c>
      <c r="P21" s="83"/>
      <c r="Q21" s="84">
        <f>R21*(1-$J$3)</f>
        <v>8290</v>
      </c>
      <c r="R21" s="334">
        <f>X21</f>
        <v>8290</v>
      </c>
      <c r="S21" s="533" t="s">
        <v>1090</v>
      </c>
      <c r="T21" s="533" t="s">
        <v>1091</v>
      </c>
      <c r="U21" s="75">
        <v>211112</v>
      </c>
      <c r="V21" s="230">
        <v>4670033318555</v>
      </c>
      <c r="W21" s="17"/>
      <c r="X21" s="533">
        <f>VLOOKUP(T21,'Печать Заказа'!B:F,5,FALSE)</f>
        <v>8290</v>
      </c>
      <c r="Y21" s="533" t="str">
        <f>IF(X21="фикс.цена",VLOOKUP(T21,'Печать Заказа'!B:F,4,FALSE),"")</f>
        <v/>
      </c>
      <c r="Z21" s="567"/>
      <c r="AA21" s="1">
        <f>IFERROR(VLOOKUP(T21,'Печать Заказа'!B:N,13,FALSE),"")</f>
        <v>0</v>
      </c>
      <c r="AC21" s="559"/>
    </row>
    <row r="22" spans="1:30" ht="24" customHeight="1" thickBot="1" x14ac:dyDescent="0.3">
      <c r="B22" s="10"/>
      <c r="C22" s="140" t="str">
        <f>S22</f>
        <v>Thermex Oberon 8000</v>
      </c>
      <c r="D22" s="140"/>
      <c r="E22" s="146" t="s">
        <v>272</v>
      </c>
      <c r="F22" s="51">
        <f>U22</f>
        <v>211113</v>
      </c>
      <c r="G22" s="535" t="s">
        <v>15</v>
      </c>
      <c r="H22" s="676">
        <v>8</v>
      </c>
      <c r="I22" s="676"/>
      <c r="J22" s="535">
        <v>4.5</v>
      </c>
      <c r="K22" s="553">
        <v>2</v>
      </c>
      <c r="L22" s="553">
        <v>0.01</v>
      </c>
      <c r="M22" s="464" t="s">
        <v>1088</v>
      </c>
      <c r="N22" s="83">
        <v>0</v>
      </c>
      <c r="O22" s="83">
        <f>N22*Q22</f>
        <v>0</v>
      </c>
      <c r="P22" s="83"/>
      <c r="Q22" s="84">
        <f>R22*(1-$J$3)</f>
        <v>8490</v>
      </c>
      <c r="R22" s="334">
        <f>X22</f>
        <v>8490</v>
      </c>
      <c r="S22" s="533" t="s">
        <v>1092</v>
      </c>
      <c r="T22" s="533" t="s">
        <v>1093</v>
      </c>
      <c r="U22" s="75">
        <v>211113</v>
      </c>
      <c r="V22" s="230">
        <v>4670033318562</v>
      </c>
      <c r="W22" s="19"/>
      <c r="X22" s="533">
        <f>VLOOKUP(T22,'Печать Заказа'!B:F,5,FALSE)</f>
        <v>8490</v>
      </c>
      <c r="Y22" s="533" t="str">
        <f>IF(X22="фикс.цена",VLOOKUP(T22,'Печать Заказа'!B:F,4,FALSE),"")</f>
        <v/>
      </c>
      <c r="Z22" s="567"/>
      <c r="AA22" s="1">
        <f>IFERROR(VLOOKUP(T22,'Печать Заказа'!B:N,13,FALSE),"")</f>
        <v>0</v>
      </c>
      <c r="AC22" s="559"/>
    </row>
    <row r="23" spans="1:30" s="21" customFormat="1" ht="51" customHeight="1" thickTop="1" x14ac:dyDescent="0.25">
      <c r="A23" s="3"/>
      <c r="B23" s="48"/>
      <c r="C23" s="78" t="s">
        <v>289</v>
      </c>
      <c r="D23" s="78"/>
      <c r="E23" s="78"/>
      <c r="F23" s="78"/>
      <c r="G23" s="78"/>
      <c r="H23" s="78"/>
      <c r="I23" s="78"/>
      <c r="J23" s="78"/>
      <c r="K23" s="556"/>
      <c r="L23" s="556"/>
      <c r="M23" s="78"/>
      <c r="N23" s="67"/>
      <c r="O23" s="67"/>
      <c r="P23" s="67"/>
      <c r="Q23" s="67"/>
      <c r="R23" s="67"/>
      <c r="S23" s="15"/>
      <c r="T23" s="18"/>
      <c r="U23" s="18"/>
      <c r="V23" s="18"/>
      <c r="W23" s="18"/>
      <c r="X23" s="18"/>
      <c r="Y23" s="18"/>
      <c r="Z23" s="567"/>
      <c r="AA23" s="1"/>
      <c r="AB23" s="1"/>
      <c r="AC23" s="559"/>
    </row>
    <row r="24" spans="1:30" ht="61.5" customHeight="1" x14ac:dyDescent="0.25">
      <c r="B24" s="70"/>
      <c r="C24" s="77" t="s">
        <v>39</v>
      </c>
      <c r="D24" s="77"/>
      <c r="E24" s="491" t="s">
        <v>1000</v>
      </c>
      <c r="F24" s="77" t="s">
        <v>126</v>
      </c>
      <c r="G24" s="165" t="s">
        <v>166</v>
      </c>
      <c r="H24" s="668" t="s">
        <v>133</v>
      </c>
      <c r="I24" s="668"/>
      <c r="J24" s="165" t="s">
        <v>194</v>
      </c>
      <c r="K24" s="158" t="s">
        <v>201</v>
      </c>
      <c r="L24" s="158" t="s">
        <v>1114</v>
      </c>
      <c r="M24" s="165" t="s">
        <v>139</v>
      </c>
      <c r="N24" s="667" t="s">
        <v>347</v>
      </c>
      <c r="O24" s="667"/>
      <c r="P24" s="667"/>
      <c r="Q24" s="667"/>
      <c r="R24" s="667"/>
      <c r="S24" s="16"/>
      <c r="T24" s="17"/>
      <c r="U24" s="17"/>
      <c r="V24" s="17"/>
      <c r="W24" s="17"/>
      <c r="X24" s="17"/>
      <c r="Y24" s="17"/>
      <c r="Z24" s="568"/>
      <c r="AC24" s="559"/>
      <c r="AD24" s="149"/>
    </row>
    <row r="25" spans="1:30" ht="24" customHeight="1" x14ac:dyDescent="0.25">
      <c r="B25" s="70"/>
      <c r="C25" s="203" t="str">
        <f>S25</f>
        <v>THERMEX Trend 4500</v>
      </c>
      <c r="D25" s="140"/>
      <c r="E25" s="145" t="s">
        <v>272</v>
      </c>
      <c r="F25" s="51">
        <f>U25</f>
        <v>211029</v>
      </c>
      <c r="G25" s="199" t="s">
        <v>15</v>
      </c>
      <c r="H25" s="676">
        <v>4.5</v>
      </c>
      <c r="I25" s="676"/>
      <c r="J25" s="199">
        <v>2.6</v>
      </c>
      <c r="K25" s="553">
        <v>1.4</v>
      </c>
      <c r="L25" s="553">
        <v>0.01</v>
      </c>
      <c r="M25" s="53" t="s">
        <v>292</v>
      </c>
      <c r="N25" s="83">
        <v>0</v>
      </c>
      <c r="O25" s="83">
        <f>N25*Q25</f>
        <v>0</v>
      </c>
      <c r="P25" s="83"/>
      <c r="Q25" s="84">
        <f>R25*(1-$J$3)</f>
        <v>7890</v>
      </c>
      <c r="R25" s="334">
        <f>X25</f>
        <v>7890</v>
      </c>
      <c r="S25" s="200" t="s">
        <v>440</v>
      </c>
      <c r="T25" s="200" t="s">
        <v>441</v>
      </c>
      <c r="U25" s="200">
        <v>211029</v>
      </c>
      <c r="V25" s="230">
        <v>4670033312102</v>
      </c>
      <c r="W25" s="17"/>
      <c r="X25" s="200">
        <f>VLOOKUP(T25,'Печать Заказа'!B:F,5,FALSE)</f>
        <v>7890</v>
      </c>
      <c r="Y25" s="291" t="str">
        <f>IF(X25="фикс.цена",VLOOKUP(T25,'Печать Заказа'!B:F,4,FALSE),"")</f>
        <v/>
      </c>
      <c r="Z25" s="567"/>
      <c r="AA25" s="1" t="str">
        <f>IFERROR(VLOOKUP(T25,'Печать Заказа'!B:N,13,FALSE),"")</f>
        <v/>
      </c>
      <c r="AC25" s="559"/>
    </row>
    <row r="26" spans="1:30" ht="24" customHeight="1" thickBot="1" x14ac:dyDescent="0.3">
      <c r="B26" s="10"/>
      <c r="C26" s="140" t="str">
        <f>S26</f>
        <v>THERMEX Trend 6000</v>
      </c>
      <c r="D26" s="140"/>
      <c r="E26" s="146" t="s">
        <v>272</v>
      </c>
      <c r="F26" s="51">
        <f>U26</f>
        <v>211024</v>
      </c>
      <c r="G26" s="164" t="s">
        <v>15</v>
      </c>
      <c r="H26" s="676">
        <v>6</v>
      </c>
      <c r="I26" s="676"/>
      <c r="J26" s="164">
        <v>3.4</v>
      </c>
      <c r="K26" s="553">
        <v>1.7</v>
      </c>
      <c r="L26" s="553">
        <v>0.01</v>
      </c>
      <c r="M26" s="53" t="s">
        <v>292</v>
      </c>
      <c r="N26" s="83">
        <v>0</v>
      </c>
      <c r="O26" s="83">
        <f>N26*Q26</f>
        <v>0</v>
      </c>
      <c r="P26" s="83"/>
      <c r="Q26" s="84">
        <f>R26*(1-$J$3)</f>
        <v>8090</v>
      </c>
      <c r="R26" s="334">
        <f>X26</f>
        <v>8090</v>
      </c>
      <c r="S26" s="163" t="s">
        <v>291</v>
      </c>
      <c r="T26" s="163" t="s">
        <v>290</v>
      </c>
      <c r="U26" s="163">
        <v>211024</v>
      </c>
      <c r="V26" s="230">
        <v>4670007719951</v>
      </c>
      <c r="W26" s="19"/>
      <c r="X26" s="163">
        <f>VLOOKUP(T26,'Печать Заказа'!B:F,5,FALSE)</f>
        <v>8090</v>
      </c>
      <c r="Y26" s="163" t="str">
        <f>IF(X26="фикс.цена",VLOOKUP(T26,'Печать Заказа'!B:F,4,FALSE),"")</f>
        <v/>
      </c>
      <c r="Z26" s="567"/>
      <c r="AA26" s="1" t="str">
        <f>IFERROR(VLOOKUP(T26,'Печать Заказа'!B:N,13,FALSE),"")</f>
        <v/>
      </c>
      <c r="AC26" s="559"/>
    </row>
    <row r="27" spans="1:30" s="21" customFormat="1" ht="49.5" customHeight="1" thickTop="1" x14ac:dyDescent="0.25">
      <c r="A27" s="3"/>
      <c r="B27" s="48"/>
      <c r="C27" s="78" t="s">
        <v>446</v>
      </c>
      <c r="D27" s="78"/>
      <c r="E27" s="78"/>
      <c r="F27" s="78"/>
      <c r="G27" s="78"/>
      <c r="H27" s="78"/>
      <c r="I27" s="78"/>
      <c r="J27" s="78"/>
      <c r="K27" s="556"/>
      <c r="L27" s="556"/>
      <c r="M27" s="78"/>
      <c r="N27" s="67"/>
      <c r="O27" s="67"/>
      <c r="P27" s="67"/>
      <c r="Q27" s="67"/>
      <c r="R27" s="67"/>
      <c r="S27" s="15"/>
      <c r="T27" s="18"/>
      <c r="U27" s="18"/>
      <c r="V27" s="18"/>
      <c r="W27" s="18"/>
      <c r="X27" s="18"/>
      <c r="Y27" s="18"/>
      <c r="Z27" s="567"/>
      <c r="AA27" s="1"/>
      <c r="AB27" s="1"/>
      <c r="AC27" s="559"/>
    </row>
    <row r="28" spans="1:30" ht="45" customHeight="1" x14ac:dyDescent="0.25">
      <c r="B28" s="70"/>
      <c r="C28" s="77" t="s">
        <v>39</v>
      </c>
      <c r="D28" s="77"/>
      <c r="E28" s="491" t="s">
        <v>1000</v>
      </c>
      <c r="F28" s="77" t="s">
        <v>126</v>
      </c>
      <c r="G28" s="201" t="s">
        <v>166</v>
      </c>
      <c r="H28" s="668" t="s">
        <v>133</v>
      </c>
      <c r="I28" s="668"/>
      <c r="J28" s="201" t="s">
        <v>194</v>
      </c>
      <c r="K28" s="158" t="s">
        <v>201</v>
      </c>
      <c r="L28" s="158" t="s">
        <v>1114</v>
      </c>
      <c r="M28" s="201" t="s">
        <v>139</v>
      </c>
      <c r="N28" s="667" t="s">
        <v>447</v>
      </c>
      <c r="O28" s="667"/>
      <c r="P28" s="667"/>
      <c r="Q28" s="667"/>
      <c r="R28" s="667"/>
      <c r="S28" s="16"/>
      <c r="T28" s="17"/>
      <c r="U28" s="17"/>
      <c r="V28" s="17"/>
      <c r="W28" s="17"/>
      <c r="X28" s="17"/>
      <c r="Y28" s="17"/>
      <c r="Z28" s="568"/>
      <c r="AC28" s="559"/>
    </row>
    <row r="29" spans="1:30" ht="24" customHeight="1" x14ac:dyDescent="0.25">
      <c r="B29" s="70"/>
      <c r="C29" s="203" t="str">
        <f>S29</f>
        <v>THERMEX Balance 4500</v>
      </c>
      <c r="D29" s="140"/>
      <c r="E29" s="145" t="s">
        <v>272</v>
      </c>
      <c r="F29" s="51">
        <f>U29</f>
        <v>211030</v>
      </c>
      <c r="G29" s="199" t="s">
        <v>15</v>
      </c>
      <c r="H29" s="676">
        <v>4.5</v>
      </c>
      <c r="I29" s="676"/>
      <c r="J29" s="199">
        <v>2.6</v>
      </c>
      <c r="K29" s="553">
        <v>1.7</v>
      </c>
      <c r="L29" s="553">
        <v>0.01</v>
      </c>
      <c r="M29" s="53" t="s">
        <v>292</v>
      </c>
      <c r="N29" s="83">
        <v>0</v>
      </c>
      <c r="O29" s="83">
        <f>N29*Q29</f>
        <v>0</v>
      </c>
      <c r="P29" s="83"/>
      <c r="Q29" s="84">
        <f>R29*(1-$J$3)</f>
        <v>5590</v>
      </c>
      <c r="R29" s="334">
        <f>X29</f>
        <v>5590</v>
      </c>
      <c r="S29" s="200" t="s">
        <v>442</v>
      </c>
      <c r="T29" s="200" t="s">
        <v>444</v>
      </c>
      <c r="U29" s="200">
        <v>211030</v>
      </c>
      <c r="V29" s="230">
        <v>4670033312119</v>
      </c>
      <c r="W29" s="17"/>
      <c r="X29" s="200">
        <f>VLOOKUP(T29,'Печать Заказа'!B:F,5,FALSE)</f>
        <v>5590</v>
      </c>
      <c r="Y29" s="291" t="str">
        <f>IF(X29="фикс.цена",VLOOKUP(T29,'Печать Заказа'!B:F,4,FALSE),"")</f>
        <v/>
      </c>
      <c r="Z29" s="567"/>
      <c r="AA29" s="1" t="str">
        <f>IFERROR(VLOOKUP(T29,'Печать Заказа'!B:N,13,FALSE),"")</f>
        <v/>
      </c>
      <c r="AC29" s="559"/>
    </row>
    <row r="30" spans="1:30" ht="24" customHeight="1" thickBot="1" x14ac:dyDescent="0.3">
      <c r="B30" s="247"/>
      <c r="C30" s="245" t="str">
        <f>S30</f>
        <v>THERMEX Balance 6000</v>
      </c>
      <c r="D30" s="141"/>
      <c r="E30" s="246" t="s">
        <v>272</v>
      </c>
      <c r="F30" s="64">
        <f>U30</f>
        <v>211031</v>
      </c>
      <c r="G30" s="244" t="s">
        <v>15</v>
      </c>
      <c r="H30" s="675">
        <v>6</v>
      </c>
      <c r="I30" s="675"/>
      <c r="J30" s="244">
        <v>3.4</v>
      </c>
      <c r="K30" s="361">
        <v>1.7</v>
      </c>
      <c r="L30" s="361">
        <v>0.01</v>
      </c>
      <c r="M30" s="62" t="s">
        <v>292</v>
      </c>
      <c r="N30" s="85">
        <v>0</v>
      </c>
      <c r="O30" s="85">
        <f>N30*Q30</f>
        <v>0</v>
      </c>
      <c r="P30" s="85"/>
      <c r="Q30" s="86">
        <f>R30*(1-$J$3)</f>
        <v>6090</v>
      </c>
      <c r="R30" s="335">
        <f>X30</f>
        <v>6090</v>
      </c>
      <c r="S30" s="200" t="s">
        <v>443</v>
      </c>
      <c r="T30" s="200" t="s">
        <v>445</v>
      </c>
      <c r="U30" s="200">
        <v>211031</v>
      </c>
      <c r="V30" s="230">
        <v>4670033312126</v>
      </c>
      <c r="W30" s="17"/>
      <c r="X30" s="200">
        <f>VLOOKUP(T30,'Печать Заказа'!B:F,5,FALSE)</f>
        <v>6090</v>
      </c>
      <c r="Y30" s="291" t="str">
        <f>IF(X30="фикс.цена",VLOOKUP(T30,'Печать Заказа'!B:F,4,FALSE),"")</f>
        <v/>
      </c>
      <c r="Z30" s="567"/>
      <c r="AA30" s="1" t="str">
        <f>IFERROR(VLOOKUP(T30,'Печать Заказа'!B:N,13,FALSE),"")</f>
        <v/>
      </c>
      <c r="AC30" s="559"/>
    </row>
    <row r="31" spans="1:30" s="21" customFormat="1" ht="51" customHeight="1" thickTop="1" x14ac:dyDescent="0.25">
      <c r="A31" s="3"/>
      <c r="B31" s="48"/>
      <c r="C31" s="78" t="s">
        <v>836</v>
      </c>
      <c r="D31" s="78"/>
      <c r="E31" s="78"/>
      <c r="F31" s="78"/>
      <c r="G31" s="78"/>
      <c r="H31" s="78"/>
      <c r="I31" s="78"/>
      <c r="J31" s="78"/>
      <c r="K31" s="556"/>
      <c r="L31" s="556"/>
      <c r="M31" s="78"/>
      <c r="N31" s="67"/>
      <c r="O31" s="67"/>
      <c r="P31" s="67"/>
      <c r="Q31" s="67"/>
      <c r="R31" s="67"/>
      <c r="S31" s="15"/>
      <c r="T31" s="18"/>
      <c r="U31" s="18"/>
      <c r="V31" s="18"/>
      <c r="W31" s="18"/>
      <c r="X31" s="18"/>
      <c r="Y31" s="18"/>
      <c r="Z31" s="567"/>
      <c r="AA31" s="1"/>
      <c r="AB31" s="1"/>
      <c r="AC31" s="559"/>
    </row>
    <row r="32" spans="1:30" ht="45" customHeight="1" x14ac:dyDescent="0.25">
      <c r="B32" s="70"/>
      <c r="C32" s="445" t="s">
        <v>39</v>
      </c>
      <c r="D32" s="445"/>
      <c r="E32" s="491" t="s">
        <v>1000</v>
      </c>
      <c r="F32" s="445" t="s">
        <v>126</v>
      </c>
      <c r="G32" s="440" t="s">
        <v>166</v>
      </c>
      <c r="H32" s="668" t="s">
        <v>133</v>
      </c>
      <c r="I32" s="668"/>
      <c r="J32" s="440" t="s">
        <v>194</v>
      </c>
      <c r="K32" s="158" t="s">
        <v>201</v>
      </c>
      <c r="L32" s="158" t="s">
        <v>1114</v>
      </c>
      <c r="M32" s="440" t="s">
        <v>139</v>
      </c>
      <c r="N32" s="667" t="s">
        <v>837</v>
      </c>
      <c r="O32" s="667"/>
      <c r="P32" s="667"/>
      <c r="Q32" s="667"/>
      <c r="R32" s="667"/>
      <c r="S32" s="16"/>
      <c r="T32" s="17"/>
      <c r="U32" s="17"/>
      <c r="V32" s="17"/>
      <c r="W32" s="17"/>
      <c r="X32" s="17"/>
      <c r="Y32" s="17"/>
      <c r="Z32" s="568"/>
      <c r="AC32" s="559"/>
    </row>
    <row r="33" spans="1:32" ht="22.5" customHeight="1" x14ac:dyDescent="0.25">
      <c r="B33" s="10"/>
      <c r="C33" s="140" t="str">
        <f>S33</f>
        <v>THERMEX Artflow 6000</v>
      </c>
      <c r="D33" s="140"/>
      <c r="E33" s="145" t="s">
        <v>272</v>
      </c>
      <c r="F33" s="51">
        <f>U33</f>
        <v>211035</v>
      </c>
      <c r="G33" s="438" t="s">
        <v>15</v>
      </c>
      <c r="H33" s="676" t="s">
        <v>536</v>
      </c>
      <c r="I33" s="676"/>
      <c r="J33" s="437">
        <v>3.3</v>
      </c>
      <c r="K33" s="569">
        <v>2.5</v>
      </c>
      <c r="L33" s="572">
        <v>0.01</v>
      </c>
      <c r="M33" s="443" t="s">
        <v>533</v>
      </c>
      <c r="N33" s="83">
        <v>0</v>
      </c>
      <c r="O33" s="83">
        <f>N33*Q33</f>
        <v>0</v>
      </c>
      <c r="P33" s="83"/>
      <c r="Q33" s="84">
        <f>R33*(1-$J$3)</f>
        <v>5290</v>
      </c>
      <c r="R33" s="334">
        <f>X33</f>
        <v>5290</v>
      </c>
      <c r="S33" s="441" t="s">
        <v>522</v>
      </c>
      <c r="T33" s="441" t="s">
        <v>523</v>
      </c>
      <c r="U33" s="441">
        <v>211035</v>
      </c>
      <c r="V33" s="230">
        <v>4670033314045</v>
      </c>
      <c r="W33" s="19"/>
      <c r="X33" s="441">
        <f>VLOOKUP(T33,'Печать Заказа'!B:F,5,FALSE)</f>
        <v>5290</v>
      </c>
      <c r="Y33" s="441" t="str">
        <f>IF(X33="фикс.цена",VLOOKUP(T33,'Печать Заказа'!B:F,4,FALSE),"")</f>
        <v/>
      </c>
      <c r="Z33" s="567"/>
      <c r="AA33" s="1" t="str">
        <f>IFERROR(VLOOKUP(T33,'Печать Заказа'!B:N,13,FALSE),"")</f>
        <v/>
      </c>
      <c r="AC33" s="559"/>
    </row>
    <row r="34" spans="1:32" ht="22.5" customHeight="1" x14ac:dyDescent="0.25">
      <c r="B34" s="10"/>
      <c r="C34" s="140" t="str">
        <f>S34</f>
        <v>THERMEX Artflow 8000</v>
      </c>
      <c r="D34" s="140"/>
      <c r="E34" s="146" t="s">
        <v>272</v>
      </c>
      <c r="F34" s="51">
        <f>U34</f>
        <v>211036</v>
      </c>
      <c r="G34" s="438" t="s">
        <v>15</v>
      </c>
      <c r="H34" s="676" t="s">
        <v>537</v>
      </c>
      <c r="I34" s="676"/>
      <c r="J34" s="437">
        <v>4.5</v>
      </c>
      <c r="K34" s="569">
        <v>2.5</v>
      </c>
      <c r="L34" s="572">
        <v>0.01</v>
      </c>
      <c r="M34" s="443" t="s">
        <v>533</v>
      </c>
      <c r="N34" s="83">
        <v>0</v>
      </c>
      <c r="O34" s="83">
        <f>N34*Q34</f>
        <v>0</v>
      </c>
      <c r="P34" s="83"/>
      <c r="Q34" s="84">
        <f>R34*(1-$J$3)</f>
        <v>5690</v>
      </c>
      <c r="R34" s="334">
        <f>X34</f>
        <v>5690</v>
      </c>
      <c r="S34" s="441" t="s">
        <v>524</v>
      </c>
      <c r="T34" s="441" t="s">
        <v>525</v>
      </c>
      <c r="U34" s="441">
        <v>211036</v>
      </c>
      <c r="V34" s="230">
        <v>4670033314038</v>
      </c>
      <c r="W34" s="19"/>
      <c r="X34" s="441">
        <f>VLOOKUP(T34,'Печать Заказа'!B:F,5,FALSE)</f>
        <v>5690</v>
      </c>
      <c r="Y34" s="441" t="str">
        <f>IF(X34="фикс.цена",VLOOKUP(T34,'Печать Заказа'!B:F,4,FALSE),"")</f>
        <v/>
      </c>
      <c r="Z34" s="567"/>
      <c r="AA34" s="1" t="str">
        <f>IFERROR(VLOOKUP(T34,'Печать Заказа'!B:N,13,FALSE),"")</f>
        <v/>
      </c>
      <c r="AC34" s="559"/>
    </row>
    <row r="35" spans="1:32" ht="22.5" customHeight="1" thickBot="1" x14ac:dyDescent="0.3">
      <c r="B35" s="65"/>
      <c r="C35" s="141" t="str">
        <f>S35</f>
        <v>THERMEX Artflow 10500</v>
      </c>
      <c r="D35" s="141"/>
      <c r="E35" s="246" t="s">
        <v>272</v>
      </c>
      <c r="F35" s="64">
        <f>U35</f>
        <v>211037</v>
      </c>
      <c r="G35" s="442" t="s">
        <v>15</v>
      </c>
      <c r="H35" s="675" t="s">
        <v>535</v>
      </c>
      <c r="I35" s="675"/>
      <c r="J35" s="439">
        <v>6</v>
      </c>
      <c r="K35" s="570">
        <v>2.5</v>
      </c>
      <c r="L35" s="573">
        <v>0.01</v>
      </c>
      <c r="M35" s="444" t="s">
        <v>533</v>
      </c>
      <c r="N35" s="85">
        <v>0</v>
      </c>
      <c r="O35" s="85">
        <f>N35*Q35</f>
        <v>0</v>
      </c>
      <c r="P35" s="85"/>
      <c r="Q35" s="86">
        <f>R35*(1-$J$3)</f>
        <v>7690</v>
      </c>
      <c r="R35" s="335">
        <f>X35</f>
        <v>7690</v>
      </c>
      <c r="S35" s="441" t="s">
        <v>520</v>
      </c>
      <c r="T35" s="441" t="s">
        <v>521</v>
      </c>
      <c r="U35" s="441">
        <v>211037</v>
      </c>
      <c r="V35" s="230">
        <v>4670033314052</v>
      </c>
      <c r="W35" s="19"/>
      <c r="X35" s="441">
        <f>VLOOKUP(T35,'Печать Заказа'!B:F,5,FALSE)</f>
        <v>7690</v>
      </c>
      <c r="Y35" s="441" t="str">
        <f>IF(X35="фикс.цена",VLOOKUP(T35,'Печать Заказа'!B:F,4,FALSE),"")</f>
        <v/>
      </c>
      <c r="Z35" s="567"/>
      <c r="AA35" s="1" t="str">
        <f>IFERROR(VLOOKUP(T35,'Печать Заказа'!B:N,13,FALSE),"")</f>
        <v/>
      </c>
      <c r="AC35" s="559"/>
    </row>
    <row r="36" spans="1:32" s="21" customFormat="1" ht="51" customHeight="1" thickTop="1" x14ac:dyDescent="0.25">
      <c r="A36" s="3"/>
      <c r="B36" s="48"/>
      <c r="C36" s="78" t="s">
        <v>519</v>
      </c>
      <c r="D36" s="78"/>
      <c r="E36" s="78"/>
      <c r="F36" s="78"/>
      <c r="G36" s="78"/>
      <c r="H36" s="78"/>
      <c r="I36" s="78"/>
      <c r="J36" s="78"/>
      <c r="K36" s="556"/>
      <c r="L36" s="556"/>
      <c r="M36" s="78"/>
      <c r="N36" s="67"/>
      <c r="O36" s="67"/>
      <c r="P36" s="67"/>
      <c r="Q36" s="67"/>
      <c r="R36" s="67"/>
      <c r="S36" s="15"/>
      <c r="T36" s="18"/>
      <c r="U36" s="18"/>
      <c r="V36" s="18"/>
      <c r="W36" s="18"/>
      <c r="X36" s="18"/>
      <c r="Y36" s="18"/>
      <c r="Z36" s="567"/>
      <c r="AA36" s="1"/>
      <c r="AB36" s="1"/>
      <c r="AC36" s="559"/>
    </row>
    <row r="37" spans="1:32" ht="45" customHeight="1" x14ac:dyDescent="0.25">
      <c r="B37" s="70"/>
      <c r="C37" s="77" t="s">
        <v>39</v>
      </c>
      <c r="D37" s="77"/>
      <c r="E37" s="491" t="s">
        <v>1000</v>
      </c>
      <c r="F37" s="77" t="s">
        <v>126</v>
      </c>
      <c r="G37" s="241" t="s">
        <v>166</v>
      </c>
      <c r="H37" s="668" t="s">
        <v>133</v>
      </c>
      <c r="I37" s="668"/>
      <c r="J37" s="241" t="s">
        <v>194</v>
      </c>
      <c r="K37" s="158" t="s">
        <v>201</v>
      </c>
      <c r="L37" s="158" t="s">
        <v>1114</v>
      </c>
      <c r="M37" s="241" t="s">
        <v>139</v>
      </c>
      <c r="N37" s="667" t="s">
        <v>534</v>
      </c>
      <c r="O37" s="667"/>
      <c r="P37" s="667"/>
      <c r="Q37" s="667"/>
      <c r="R37" s="667"/>
      <c r="S37" s="16"/>
      <c r="T37" s="17"/>
      <c r="U37" s="17"/>
      <c r="V37" s="17"/>
      <c r="W37" s="17"/>
      <c r="X37" s="17"/>
      <c r="Y37" s="17"/>
      <c r="Z37" s="568"/>
      <c r="AC37" s="559"/>
    </row>
    <row r="38" spans="1:32" ht="22.5" customHeight="1" x14ac:dyDescent="0.25">
      <c r="B38" s="10"/>
      <c r="C38" s="140" t="str">
        <f>S38</f>
        <v>THERMEX Onyx 6500</v>
      </c>
      <c r="D38" s="140"/>
      <c r="E38" s="145" t="s">
        <v>272</v>
      </c>
      <c r="F38" s="51">
        <f>U38</f>
        <v>211038</v>
      </c>
      <c r="G38" s="243" t="s">
        <v>15</v>
      </c>
      <c r="H38" s="676" t="s">
        <v>530</v>
      </c>
      <c r="I38" s="676"/>
      <c r="J38" s="242">
        <v>3.6</v>
      </c>
      <c r="K38" s="569">
        <v>1.9</v>
      </c>
      <c r="L38" s="572">
        <v>0.01</v>
      </c>
      <c r="M38" s="53" t="s">
        <v>532</v>
      </c>
      <c r="N38" s="83">
        <v>0</v>
      </c>
      <c r="O38" s="83">
        <f>N38*Q38</f>
        <v>0</v>
      </c>
      <c r="P38" s="83"/>
      <c r="Q38" s="84">
        <f>R38*(1-$J$3)</f>
        <v>5290</v>
      </c>
      <c r="R38" s="334">
        <f>X38</f>
        <v>5290</v>
      </c>
      <c r="S38" s="240" t="s">
        <v>526</v>
      </c>
      <c r="T38" s="240" t="s">
        <v>527</v>
      </c>
      <c r="U38" s="240">
        <v>211038</v>
      </c>
      <c r="V38" s="230">
        <v>4670033314212</v>
      </c>
      <c r="W38" s="19"/>
      <c r="X38" s="240">
        <f>VLOOKUP(T38,'Печать Заказа'!B:F,5,FALSE)</f>
        <v>5290</v>
      </c>
      <c r="Y38" s="240" t="str">
        <f>IF(X38="фикс.цена",VLOOKUP(T38,'Печать Заказа'!B:F,4,FALSE),"")</f>
        <v/>
      </c>
      <c r="Z38" s="567"/>
      <c r="AA38" s="1" t="str">
        <f>IFERROR(VLOOKUP(T38,'Печать Заказа'!B:N,13,FALSE),"")</f>
        <v/>
      </c>
      <c r="AC38" s="559"/>
    </row>
    <row r="39" spans="1:32" ht="22.5" customHeight="1" thickBot="1" x14ac:dyDescent="0.3">
      <c r="B39" s="10"/>
      <c r="C39" s="140" t="str">
        <f>S39</f>
        <v>THERMEX Onyx 8000</v>
      </c>
      <c r="D39" s="140"/>
      <c r="E39" s="146" t="s">
        <v>272</v>
      </c>
      <c r="F39" s="51">
        <f>U39</f>
        <v>211039</v>
      </c>
      <c r="G39" s="243" t="s">
        <v>15</v>
      </c>
      <c r="H39" s="676" t="s">
        <v>531</v>
      </c>
      <c r="I39" s="676"/>
      <c r="J39" s="242">
        <v>4.5</v>
      </c>
      <c r="K39" s="569">
        <v>1.9</v>
      </c>
      <c r="L39" s="572">
        <v>0.01</v>
      </c>
      <c r="M39" s="53" t="s">
        <v>532</v>
      </c>
      <c r="N39" s="83">
        <v>0</v>
      </c>
      <c r="O39" s="83">
        <f>N39*Q39</f>
        <v>0</v>
      </c>
      <c r="P39" s="83"/>
      <c r="Q39" s="84">
        <f>R39*(1-$J$3)</f>
        <v>5690</v>
      </c>
      <c r="R39" s="334">
        <f>X39</f>
        <v>5690</v>
      </c>
      <c r="S39" s="240" t="s">
        <v>528</v>
      </c>
      <c r="T39" s="240" t="s">
        <v>529</v>
      </c>
      <c r="U39" s="240">
        <v>211039</v>
      </c>
      <c r="V39" s="230">
        <v>4670033314229</v>
      </c>
      <c r="W39" s="19"/>
      <c r="X39" s="240">
        <f>VLOOKUP(T39,'Печать Заказа'!B:F,5,FALSE)</f>
        <v>5690</v>
      </c>
      <c r="Y39" s="240" t="str">
        <f>IF(X39="фикс.цена",VLOOKUP(T39,'Печать Заказа'!B:F,4,FALSE),"")</f>
        <v/>
      </c>
      <c r="Z39" s="567"/>
      <c r="AA39" s="1" t="str">
        <f>IFERROR(VLOOKUP(T39,'Печать Заказа'!B:N,13,FALSE),"")</f>
        <v/>
      </c>
      <c r="AC39" s="559"/>
    </row>
    <row r="40" spans="1:32" s="21" customFormat="1" ht="67.5" customHeight="1" thickTop="1" x14ac:dyDescent="0.25">
      <c r="A40" s="3"/>
      <c r="B40" s="48"/>
      <c r="C40" s="78" t="s">
        <v>820</v>
      </c>
      <c r="D40" s="78"/>
      <c r="E40" s="188"/>
      <c r="F40" s="78"/>
      <c r="G40" s="78"/>
      <c r="H40" s="78"/>
      <c r="I40" s="78"/>
      <c r="J40" s="78"/>
      <c r="K40" s="556"/>
      <c r="L40" s="574"/>
      <c r="M40" s="78"/>
      <c r="N40" s="67"/>
      <c r="O40" s="67"/>
      <c r="P40" s="67"/>
      <c r="Q40" s="67"/>
      <c r="R40" s="67"/>
      <c r="S40" s="15"/>
      <c r="T40" s="18"/>
      <c r="U40" s="18"/>
      <c r="V40" s="18"/>
      <c r="W40" s="18"/>
      <c r="X40" s="18"/>
      <c r="Y40" s="18"/>
      <c r="Z40" s="567"/>
      <c r="AA40" s="1"/>
      <c r="AB40" s="1"/>
      <c r="AC40" s="559"/>
    </row>
    <row r="41" spans="1:32" ht="45" customHeight="1" x14ac:dyDescent="0.25">
      <c r="B41" s="70"/>
      <c r="C41" s="427" t="s">
        <v>39</v>
      </c>
      <c r="D41" s="427"/>
      <c r="E41" s="491" t="s">
        <v>1000</v>
      </c>
      <c r="F41" s="427" t="s">
        <v>126</v>
      </c>
      <c r="G41" s="424" t="s">
        <v>166</v>
      </c>
      <c r="H41" s="668" t="s">
        <v>133</v>
      </c>
      <c r="I41" s="668"/>
      <c r="J41" s="424" t="s">
        <v>194</v>
      </c>
      <c r="K41" s="158" t="s">
        <v>201</v>
      </c>
      <c r="L41" s="575" t="s">
        <v>1114</v>
      </c>
      <c r="M41" s="424" t="s">
        <v>139</v>
      </c>
      <c r="N41" s="667" t="s">
        <v>821</v>
      </c>
      <c r="O41" s="667"/>
      <c r="P41" s="667"/>
      <c r="Q41" s="667"/>
      <c r="R41" s="667"/>
      <c r="S41" s="16"/>
      <c r="T41" s="17"/>
      <c r="U41" s="17"/>
      <c r="V41" s="17"/>
      <c r="W41" s="17"/>
      <c r="X41" s="17"/>
      <c r="Y41" s="17"/>
      <c r="Z41" s="568"/>
      <c r="AC41" s="559"/>
    </row>
    <row r="42" spans="1:32" ht="53.25" customHeight="1" thickBot="1" x14ac:dyDescent="0.3">
      <c r="B42" s="202"/>
      <c r="C42" s="141" t="str">
        <f>S42</f>
        <v>THERMEX Hitch 3500</v>
      </c>
      <c r="D42" s="141"/>
      <c r="E42" s="246" t="s">
        <v>272</v>
      </c>
      <c r="F42" s="64">
        <f>U42</f>
        <v>211217</v>
      </c>
      <c r="G42" s="426" t="s">
        <v>15</v>
      </c>
      <c r="H42" s="675">
        <v>3.5</v>
      </c>
      <c r="I42" s="675"/>
      <c r="J42" s="423">
        <v>2</v>
      </c>
      <c r="K42" s="570">
        <v>1.4</v>
      </c>
      <c r="L42" s="573">
        <v>0.01</v>
      </c>
      <c r="M42" s="62" t="s">
        <v>739</v>
      </c>
      <c r="N42" s="85">
        <v>0</v>
      </c>
      <c r="O42" s="85">
        <f>N42*Q42</f>
        <v>0</v>
      </c>
      <c r="P42" s="85"/>
      <c r="Q42" s="86">
        <f t="shared" ref="Q42" si="0">Y42</f>
        <v>1790</v>
      </c>
      <c r="R42" s="335" t="str">
        <f>X42</f>
        <v>фикс.цена</v>
      </c>
      <c r="S42" s="425" t="s">
        <v>822</v>
      </c>
      <c r="T42" s="425" t="s">
        <v>823</v>
      </c>
      <c r="U42" s="75">
        <v>211217</v>
      </c>
      <c r="V42" s="230">
        <v>4670033316735</v>
      </c>
      <c r="W42" s="19"/>
      <c r="X42" s="425" t="str">
        <f>VLOOKUP(T42,'Печать Заказа'!B:F,5,FALSE)</f>
        <v>фикс.цена</v>
      </c>
      <c r="Y42" s="425">
        <f>IF(X42="фикс.цена",VLOOKUP(T42,'Печать Заказа'!B:F,4,FALSE),"")</f>
        <v>1790</v>
      </c>
      <c r="Z42" s="567"/>
      <c r="AA42" s="1" t="str">
        <f>IFERROR(VLOOKUP(T42,'Печать Заказа'!B:N,13,FALSE),"")</f>
        <v/>
      </c>
      <c r="AC42" s="559"/>
    </row>
    <row r="43" spans="1:32" s="55" customFormat="1" ht="47.25" customHeight="1" thickBot="1" x14ac:dyDescent="0.3">
      <c r="A43" s="54"/>
      <c r="B43" s="69" t="s">
        <v>453</v>
      </c>
      <c r="C43" s="104"/>
      <c r="D43" s="56"/>
      <c r="E43" s="104"/>
      <c r="F43" s="56"/>
      <c r="G43" s="56"/>
      <c r="H43" s="56"/>
      <c r="I43" s="56"/>
      <c r="J43" s="56"/>
      <c r="K43" s="571"/>
      <c r="L43" s="576"/>
      <c r="M43" s="56"/>
      <c r="N43" s="69"/>
      <c r="O43" s="69"/>
      <c r="P43" s="69"/>
      <c r="Q43" s="69"/>
      <c r="R43" s="69"/>
      <c r="S43" s="23"/>
      <c r="T43" s="24"/>
      <c r="U43" s="24"/>
      <c r="V43" s="24"/>
      <c r="W43" s="31"/>
      <c r="X43" s="24"/>
      <c r="Y43" s="24"/>
      <c r="Z43" s="567"/>
      <c r="AA43" s="1"/>
      <c r="AB43" s="1"/>
      <c r="AC43" s="559"/>
    </row>
    <row r="44" spans="1:32" s="21" customFormat="1" ht="66" customHeight="1" thickTop="1" x14ac:dyDescent="0.25">
      <c r="A44" s="3"/>
      <c r="B44" s="48"/>
      <c r="C44" s="78" t="s">
        <v>857</v>
      </c>
      <c r="D44" s="78"/>
      <c r="E44" s="188"/>
      <c r="F44" s="78"/>
      <c r="G44" s="78"/>
      <c r="H44" s="78"/>
      <c r="I44" s="78"/>
      <c r="J44" s="78"/>
      <c r="K44" s="556"/>
      <c r="L44" s="574"/>
      <c r="M44" s="78"/>
      <c r="N44" s="67"/>
      <c r="O44" s="67"/>
      <c r="P44" s="67"/>
      <c r="Q44" s="67"/>
      <c r="R44" s="67"/>
      <c r="S44" s="15"/>
      <c r="T44" s="18"/>
      <c r="U44" s="18"/>
      <c r="V44" s="18"/>
      <c r="W44" s="18"/>
      <c r="X44" s="18"/>
      <c r="Y44" s="18"/>
      <c r="Z44" s="567"/>
      <c r="AA44" s="1"/>
      <c r="AB44" s="1"/>
      <c r="AC44" s="559"/>
    </row>
    <row r="45" spans="1:32" ht="45" customHeight="1" x14ac:dyDescent="0.25">
      <c r="B45" s="70"/>
      <c r="C45" s="452" t="s">
        <v>39</v>
      </c>
      <c r="D45" s="452"/>
      <c r="E45" s="491" t="s">
        <v>1000</v>
      </c>
      <c r="F45" s="452" t="s">
        <v>126</v>
      </c>
      <c r="G45" s="448" t="s">
        <v>166</v>
      </c>
      <c r="H45" s="668" t="s">
        <v>133</v>
      </c>
      <c r="I45" s="668"/>
      <c r="J45" s="448" t="s">
        <v>194</v>
      </c>
      <c r="K45" s="158" t="s">
        <v>201</v>
      </c>
      <c r="L45" s="575" t="s">
        <v>1114</v>
      </c>
      <c r="M45" s="448" t="s">
        <v>139</v>
      </c>
      <c r="N45" s="667" t="s">
        <v>874</v>
      </c>
      <c r="O45" s="667"/>
      <c r="P45" s="667"/>
      <c r="Q45" s="667"/>
      <c r="R45" s="667"/>
      <c r="S45" s="16"/>
      <c r="T45" s="17"/>
      <c r="U45" s="17"/>
      <c r="V45" s="17"/>
      <c r="W45" s="17"/>
      <c r="X45" s="17"/>
      <c r="Y45" s="17"/>
      <c r="Z45" s="568"/>
      <c r="AC45" s="559"/>
    </row>
    <row r="46" spans="1:32" ht="53.25" customHeight="1" thickBot="1" x14ac:dyDescent="0.3">
      <c r="B46" s="10"/>
      <c r="C46" s="140" t="str">
        <f>S46</f>
        <v>THERMEX Tesoro 3500</v>
      </c>
      <c r="D46" s="140"/>
      <c r="E46" s="146" t="s">
        <v>272</v>
      </c>
      <c r="F46" s="51">
        <f>U46</f>
        <v>211216</v>
      </c>
      <c r="G46" s="447" t="s">
        <v>15</v>
      </c>
      <c r="H46" s="676">
        <v>3.5</v>
      </c>
      <c r="I46" s="676"/>
      <c r="J46" s="449">
        <v>2</v>
      </c>
      <c r="K46" s="569">
        <v>1.1000000000000001</v>
      </c>
      <c r="L46" s="572">
        <v>0.01</v>
      </c>
      <c r="M46" s="451" t="s">
        <v>870</v>
      </c>
      <c r="N46" s="83">
        <v>0</v>
      </c>
      <c r="O46" s="83">
        <f>N46*Q46</f>
        <v>0</v>
      </c>
      <c r="P46" s="83"/>
      <c r="Q46" s="84">
        <f>R46*(1-$J$3)</f>
        <v>6790</v>
      </c>
      <c r="R46" s="334">
        <f>X46</f>
        <v>6790</v>
      </c>
      <c r="S46" s="450" t="s">
        <v>860</v>
      </c>
      <c r="T46" s="450" t="s">
        <v>861</v>
      </c>
      <c r="U46" s="75">
        <v>211216</v>
      </c>
      <c r="V46" s="230">
        <v>4670033317473</v>
      </c>
      <c r="W46" s="19"/>
      <c r="X46" s="450">
        <f>VLOOKUP(T46,'Печать Заказа'!B:F,5,FALSE)</f>
        <v>6790</v>
      </c>
      <c r="Y46" s="450" t="str">
        <f>IF(X46="фикс.цена",VLOOKUP(T46,'Печать Заказа'!B:F,4,FALSE),"")</f>
        <v/>
      </c>
      <c r="Z46" s="567"/>
      <c r="AA46" s="1" t="str">
        <f>IFERROR(VLOOKUP(T46,'Печать Заказа'!B:N,13,FALSE),"")</f>
        <v/>
      </c>
      <c r="AC46" s="559"/>
    </row>
    <row r="47" spans="1:32" s="21" customFormat="1" ht="66" customHeight="1" thickTop="1" x14ac:dyDescent="0.25">
      <c r="A47" s="3"/>
      <c r="B47" s="48"/>
      <c r="C47" s="78" t="s">
        <v>481</v>
      </c>
      <c r="D47" s="78"/>
      <c r="E47" s="188"/>
      <c r="F47" s="78"/>
      <c r="G47" s="78"/>
      <c r="H47" s="78"/>
      <c r="I47" s="78"/>
      <c r="J47" s="78"/>
      <c r="K47" s="556"/>
      <c r="L47" s="574"/>
      <c r="M47" s="78"/>
      <c r="N47" s="67"/>
      <c r="O47" s="67"/>
      <c r="P47" s="67"/>
      <c r="Q47" s="67"/>
      <c r="R47" s="67"/>
      <c r="S47" s="15"/>
      <c r="T47" s="18"/>
      <c r="U47" s="18"/>
      <c r="V47" s="18"/>
      <c r="W47" s="18"/>
      <c r="X47" s="18"/>
      <c r="Y47" s="18"/>
      <c r="Z47" s="567"/>
      <c r="AA47" s="1"/>
      <c r="AB47" s="1"/>
      <c r="AC47" s="559"/>
    </row>
    <row r="48" spans="1:32" ht="45" customHeight="1" x14ac:dyDescent="0.25">
      <c r="B48" s="70"/>
      <c r="C48" s="77" t="s">
        <v>39</v>
      </c>
      <c r="D48" s="77"/>
      <c r="E48" s="491" t="s">
        <v>1000</v>
      </c>
      <c r="F48" s="77" t="s">
        <v>126</v>
      </c>
      <c r="G48" s="216" t="s">
        <v>166</v>
      </c>
      <c r="H48" s="668" t="s">
        <v>133</v>
      </c>
      <c r="I48" s="668"/>
      <c r="J48" s="216" t="s">
        <v>194</v>
      </c>
      <c r="K48" s="158" t="s">
        <v>201</v>
      </c>
      <c r="L48" s="575" t="s">
        <v>1114</v>
      </c>
      <c r="M48" s="216" t="s">
        <v>139</v>
      </c>
      <c r="N48" s="667" t="s">
        <v>487</v>
      </c>
      <c r="O48" s="667"/>
      <c r="P48" s="667"/>
      <c r="Q48" s="667"/>
      <c r="R48" s="667"/>
      <c r="S48" s="16"/>
      <c r="T48" s="17"/>
      <c r="U48" s="17"/>
      <c r="V48" s="17"/>
      <c r="W48" s="17"/>
      <c r="X48" s="17"/>
      <c r="Y48" s="17"/>
      <c r="Z48" s="568"/>
      <c r="AC48" s="559"/>
      <c r="AF48" s="149"/>
    </row>
    <row r="49" spans="1:32" ht="45.75" customHeight="1" thickBot="1" x14ac:dyDescent="0.3">
      <c r="B49" s="10"/>
      <c r="C49" s="140" t="str">
        <f>S49</f>
        <v>THERMEX Ruby 3000</v>
      </c>
      <c r="D49" s="140"/>
      <c r="E49" s="146" t="s">
        <v>272</v>
      </c>
      <c r="F49" s="51">
        <f>U49</f>
        <v>211034</v>
      </c>
      <c r="G49" s="243" t="s">
        <v>15</v>
      </c>
      <c r="H49" s="676">
        <v>3</v>
      </c>
      <c r="I49" s="676"/>
      <c r="J49" s="242">
        <v>1.7</v>
      </c>
      <c r="K49" s="569">
        <v>1.7</v>
      </c>
      <c r="L49" s="572">
        <v>0.01</v>
      </c>
      <c r="M49" s="53" t="s">
        <v>483</v>
      </c>
      <c r="N49" s="83">
        <v>0</v>
      </c>
      <c r="O49" s="83">
        <f>N49*Q49</f>
        <v>0</v>
      </c>
      <c r="P49" s="83"/>
      <c r="Q49" s="84">
        <f>R49*(1-$J$3)</f>
        <v>3890</v>
      </c>
      <c r="R49" s="334">
        <f>X49</f>
        <v>3890</v>
      </c>
      <c r="S49" s="240" t="s">
        <v>482</v>
      </c>
      <c r="T49" s="240" t="s">
        <v>480</v>
      </c>
      <c r="U49" s="75">
        <v>211034</v>
      </c>
      <c r="V49" s="230">
        <v>4670033313130</v>
      </c>
      <c r="W49" s="19"/>
      <c r="X49" s="283">
        <f>VLOOKUP(T49,'Печать Заказа'!B:F,5,FALSE)</f>
        <v>3890</v>
      </c>
      <c r="Y49" s="240" t="str">
        <f>IF(X49="фикс.цена",VLOOKUP(T49,'Печать Заказа'!B:F,4,FALSE),"")</f>
        <v/>
      </c>
      <c r="Z49" s="567"/>
      <c r="AA49" s="1" t="str">
        <f>IFERROR(VLOOKUP(T49,'Печать Заказа'!B:N,13,FALSE),"")</f>
        <v/>
      </c>
      <c r="AC49" s="559"/>
    </row>
    <row r="50" spans="1:32" s="21" customFormat="1" ht="66" customHeight="1" thickTop="1" x14ac:dyDescent="0.25">
      <c r="A50" s="3"/>
      <c r="B50" s="48"/>
      <c r="C50" s="78" t="s">
        <v>909</v>
      </c>
      <c r="D50" s="78"/>
      <c r="E50" s="188"/>
      <c r="F50" s="78"/>
      <c r="G50" s="78"/>
      <c r="H50" s="78"/>
      <c r="I50" s="78"/>
      <c r="J50" s="78"/>
      <c r="K50" s="556"/>
      <c r="L50" s="574"/>
      <c r="M50" s="78"/>
      <c r="N50" s="67"/>
      <c r="O50" s="67"/>
      <c r="P50" s="67"/>
      <c r="Q50" s="67"/>
      <c r="R50" s="67"/>
      <c r="S50" s="15"/>
      <c r="T50" s="18"/>
      <c r="U50" s="18"/>
      <c r="V50" s="18"/>
      <c r="W50" s="18"/>
      <c r="X50" s="18"/>
      <c r="Y50" s="18"/>
      <c r="Z50" s="567"/>
      <c r="AA50" s="1"/>
      <c r="AB50" s="1"/>
      <c r="AC50" s="559"/>
      <c r="AF50" s="150"/>
    </row>
    <row r="51" spans="1:32" ht="47.25" customHeight="1" x14ac:dyDescent="0.25">
      <c r="B51" s="70"/>
      <c r="C51" s="484" t="s">
        <v>39</v>
      </c>
      <c r="D51" s="484"/>
      <c r="E51" s="491" t="s">
        <v>1000</v>
      </c>
      <c r="F51" s="484" t="s">
        <v>126</v>
      </c>
      <c r="G51" s="480" t="s">
        <v>166</v>
      </c>
      <c r="H51" s="668" t="s">
        <v>133</v>
      </c>
      <c r="I51" s="668"/>
      <c r="J51" s="480" t="s">
        <v>194</v>
      </c>
      <c r="K51" s="158" t="s">
        <v>201</v>
      </c>
      <c r="L51" s="575" t="s">
        <v>1114</v>
      </c>
      <c r="M51" s="480" t="s">
        <v>139</v>
      </c>
      <c r="N51" s="667" t="s">
        <v>935</v>
      </c>
      <c r="O51" s="667"/>
      <c r="P51" s="667"/>
      <c r="Q51" s="667"/>
      <c r="R51" s="667"/>
      <c r="S51" s="16"/>
      <c r="T51" s="17"/>
      <c r="U51" s="17"/>
      <c r="V51" s="17"/>
      <c r="W51" s="17"/>
      <c r="X51" s="17"/>
      <c r="Y51" s="17"/>
      <c r="Z51" s="568"/>
      <c r="AC51" s="559"/>
      <c r="AF51" s="149"/>
    </row>
    <row r="52" spans="1:32" ht="53.25" customHeight="1" thickBot="1" x14ac:dyDescent="0.3">
      <c r="B52" s="10"/>
      <c r="C52" s="140" t="str">
        <f>S52</f>
        <v>THERMEX Ton 3000</v>
      </c>
      <c r="D52" s="140"/>
      <c r="E52" s="146" t="s">
        <v>272</v>
      </c>
      <c r="F52" s="51">
        <f>U52</f>
        <v>211085</v>
      </c>
      <c r="G52" s="486" t="s">
        <v>15</v>
      </c>
      <c r="H52" s="676">
        <v>3</v>
      </c>
      <c r="I52" s="676"/>
      <c r="J52" s="481">
        <v>1.8</v>
      </c>
      <c r="K52" s="569">
        <v>1.28</v>
      </c>
      <c r="L52" s="572">
        <v>0.01</v>
      </c>
      <c r="M52" s="464" t="s">
        <v>938</v>
      </c>
      <c r="N52" s="83">
        <v>0</v>
      </c>
      <c r="O52" s="83">
        <f>N52*Q52</f>
        <v>0</v>
      </c>
      <c r="P52" s="83"/>
      <c r="Q52" s="84">
        <f>R52*(1-$J$3)</f>
        <v>3390</v>
      </c>
      <c r="R52" s="334">
        <f>X52</f>
        <v>3390</v>
      </c>
      <c r="S52" s="485" t="s">
        <v>936</v>
      </c>
      <c r="T52" s="485" t="s">
        <v>937</v>
      </c>
      <c r="U52" s="75">
        <v>211085</v>
      </c>
      <c r="V52" s="230">
        <v>4670033318296</v>
      </c>
      <c r="W52" s="19"/>
      <c r="X52" s="482">
        <f>VLOOKUP(T52,'Печать Заказа'!B:F,5,FALSE)</f>
        <v>3390</v>
      </c>
      <c r="Y52" s="482" t="str">
        <f>IF(X52="фикс.цена",VLOOKUP(T52,'Печать Заказа'!B:F,4,FALSE),"")</f>
        <v/>
      </c>
      <c r="Z52" s="567"/>
      <c r="AA52" s="1" t="str">
        <f>IFERROR(VLOOKUP(T52,'Печать Заказа'!B:N,13,FALSE),"")</f>
        <v/>
      </c>
      <c r="AC52" s="559"/>
    </row>
    <row r="53" spans="1:32" s="21" customFormat="1" ht="66" customHeight="1" thickTop="1" x14ac:dyDescent="0.25">
      <c r="A53" s="3"/>
      <c r="B53" s="48"/>
      <c r="C53" s="78" t="s">
        <v>489</v>
      </c>
      <c r="D53" s="78"/>
      <c r="E53" s="188"/>
      <c r="F53" s="78"/>
      <c r="G53" s="78"/>
      <c r="H53" s="78"/>
      <c r="I53" s="78"/>
      <c r="J53" s="78"/>
      <c r="K53" s="556"/>
      <c r="L53" s="574"/>
      <c r="M53" s="78"/>
      <c r="N53" s="67"/>
      <c r="O53" s="67"/>
      <c r="P53" s="67"/>
      <c r="Q53" s="67"/>
      <c r="R53" s="67"/>
      <c r="S53" s="15"/>
      <c r="T53" s="18"/>
      <c r="U53" s="18"/>
      <c r="V53" s="18"/>
      <c r="W53" s="18"/>
      <c r="X53" s="18"/>
      <c r="Y53" s="18"/>
      <c r="Z53" s="567"/>
      <c r="AA53" s="1"/>
      <c r="AB53" s="1"/>
      <c r="AC53" s="559"/>
      <c r="AF53" s="150"/>
    </row>
    <row r="54" spans="1:32" ht="45" customHeight="1" x14ac:dyDescent="0.25">
      <c r="B54" s="70"/>
      <c r="C54" s="77" t="s">
        <v>39</v>
      </c>
      <c r="D54" s="77"/>
      <c r="E54" s="491" t="s">
        <v>1000</v>
      </c>
      <c r="F54" s="77" t="s">
        <v>126</v>
      </c>
      <c r="G54" s="217" t="s">
        <v>166</v>
      </c>
      <c r="H54" s="668" t="s">
        <v>133</v>
      </c>
      <c r="I54" s="668"/>
      <c r="J54" s="217" t="s">
        <v>194</v>
      </c>
      <c r="K54" s="158" t="s">
        <v>201</v>
      </c>
      <c r="L54" s="575" t="s">
        <v>1114</v>
      </c>
      <c r="M54" s="217" t="s">
        <v>139</v>
      </c>
      <c r="N54" s="667" t="s">
        <v>518</v>
      </c>
      <c r="O54" s="667"/>
      <c r="P54" s="667"/>
      <c r="Q54" s="667"/>
      <c r="R54" s="667"/>
      <c r="S54" s="16"/>
      <c r="T54" s="17"/>
      <c r="U54" s="17"/>
      <c r="V54" s="17"/>
      <c r="W54" s="17"/>
      <c r="X54" s="17"/>
      <c r="Y54" s="17"/>
      <c r="Z54" s="568"/>
      <c r="AC54" s="559"/>
      <c r="AF54" s="149"/>
    </row>
    <row r="55" spans="1:32" ht="53.25" customHeight="1" thickBot="1" x14ac:dyDescent="0.3">
      <c r="B55" s="10"/>
      <c r="C55" s="140" t="str">
        <f>S55</f>
        <v>THERMEX Focus 3000</v>
      </c>
      <c r="D55" s="140"/>
      <c r="E55" s="146" t="s">
        <v>272</v>
      </c>
      <c r="F55" s="51">
        <f>U55</f>
        <v>211033</v>
      </c>
      <c r="G55" s="243" t="s">
        <v>15</v>
      </c>
      <c r="H55" s="676">
        <v>3</v>
      </c>
      <c r="I55" s="676"/>
      <c r="J55" s="242">
        <v>1.7</v>
      </c>
      <c r="K55" s="569">
        <v>1.5</v>
      </c>
      <c r="L55" s="572">
        <v>0.01</v>
      </c>
      <c r="M55" s="53" t="s">
        <v>486</v>
      </c>
      <c r="N55" s="83">
        <v>0</v>
      </c>
      <c r="O55" s="83">
        <f>N55*Q55</f>
        <v>0</v>
      </c>
      <c r="P55" s="83"/>
      <c r="Q55" s="84">
        <f>R55*(1-$J$3)</f>
        <v>3290</v>
      </c>
      <c r="R55" s="334">
        <f>X55</f>
        <v>3290</v>
      </c>
      <c r="S55" s="240" t="s">
        <v>484</v>
      </c>
      <c r="T55" s="240" t="s">
        <v>485</v>
      </c>
      <c r="U55" s="75">
        <v>211033</v>
      </c>
      <c r="V55" s="230">
        <v>4670033313123</v>
      </c>
      <c r="W55" s="19"/>
      <c r="X55" s="283">
        <f>VLOOKUP(T55,'Печать Заказа'!B:F,5,FALSE)</f>
        <v>3290</v>
      </c>
      <c r="Y55" s="240" t="str">
        <f>IF(X55="фикс.цена",VLOOKUP(T55,'Печать Заказа'!B:F,4,FALSE),"")</f>
        <v/>
      </c>
      <c r="Z55" s="567"/>
      <c r="AA55" s="1" t="str">
        <f>IFERROR(VLOOKUP(T55,'Печать Заказа'!B:N,13,FALSE),"")</f>
        <v/>
      </c>
      <c r="AC55" s="559"/>
    </row>
    <row r="56" spans="1:32" s="21" customFormat="1" ht="66" customHeight="1" thickTop="1" x14ac:dyDescent="0.25">
      <c r="A56" s="3"/>
      <c r="B56" s="48"/>
      <c r="C56" s="78" t="s">
        <v>856</v>
      </c>
      <c r="D56" s="78"/>
      <c r="E56" s="188"/>
      <c r="F56" s="78"/>
      <c r="G56" s="78"/>
      <c r="H56" s="78"/>
      <c r="I56" s="78"/>
      <c r="J56" s="78"/>
      <c r="K56" s="556"/>
      <c r="L56" s="574"/>
      <c r="M56" s="78"/>
      <c r="N56" s="67"/>
      <c r="O56" s="67"/>
      <c r="P56" s="67"/>
      <c r="Q56" s="67"/>
      <c r="R56" s="67"/>
      <c r="S56" s="15"/>
      <c r="T56" s="18"/>
      <c r="U56" s="18"/>
      <c r="V56" s="18"/>
      <c r="W56" s="18"/>
      <c r="X56" s="18"/>
      <c r="Y56" s="18"/>
      <c r="Z56" s="567"/>
      <c r="AA56" s="1"/>
      <c r="AB56" s="1"/>
      <c r="AC56" s="559"/>
    </row>
    <row r="57" spans="1:32" ht="45" customHeight="1" x14ac:dyDescent="0.25">
      <c r="B57" s="70"/>
      <c r="C57" s="452" t="s">
        <v>39</v>
      </c>
      <c r="D57" s="452"/>
      <c r="E57" s="491" t="s">
        <v>1000</v>
      </c>
      <c r="F57" s="452" t="s">
        <v>126</v>
      </c>
      <c r="G57" s="448" t="s">
        <v>166</v>
      </c>
      <c r="H57" s="668" t="s">
        <v>133</v>
      </c>
      <c r="I57" s="668"/>
      <c r="J57" s="448" t="s">
        <v>194</v>
      </c>
      <c r="K57" s="158" t="s">
        <v>201</v>
      </c>
      <c r="L57" s="575" t="s">
        <v>1114</v>
      </c>
      <c r="M57" s="448" t="s">
        <v>139</v>
      </c>
      <c r="N57" s="667" t="s">
        <v>873</v>
      </c>
      <c r="O57" s="667"/>
      <c r="P57" s="667"/>
      <c r="Q57" s="667"/>
      <c r="R57" s="667"/>
      <c r="S57" s="16"/>
      <c r="T57" s="17"/>
      <c r="U57" s="17"/>
      <c r="V57" s="17"/>
      <c r="W57" s="17"/>
      <c r="X57" s="17"/>
      <c r="Y57" s="17"/>
      <c r="Z57" s="568"/>
      <c r="AC57" s="559"/>
    </row>
    <row r="58" spans="1:32" ht="53.25" customHeight="1" thickBot="1" x14ac:dyDescent="0.3">
      <c r="B58" s="10"/>
      <c r="C58" s="140" t="str">
        <f>S58</f>
        <v>THERMEX Runa 3000</v>
      </c>
      <c r="D58" s="140"/>
      <c r="E58" s="146" t="s">
        <v>272</v>
      </c>
      <c r="F58" s="51">
        <f>U58</f>
        <v>221010</v>
      </c>
      <c r="G58" s="447" t="s">
        <v>15</v>
      </c>
      <c r="H58" s="676">
        <v>3</v>
      </c>
      <c r="I58" s="676"/>
      <c r="J58" s="449">
        <v>1.7</v>
      </c>
      <c r="K58" s="569">
        <v>0.9</v>
      </c>
      <c r="L58" s="572">
        <v>0.01</v>
      </c>
      <c r="M58" s="451" t="s">
        <v>868</v>
      </c>
      <c r="N58" s="83">
        <v>0</v>
      </c>
      <c r="O58" s="83">
        <f>N58*Q58</f>
        <v>0</v>
      </c>
      <c r="P58" s="83"/>
      <c r="Q58" s="84">
        <f>R58*(1-$J$3)</f>
        <v>3290</v>
      </c>
      <c r="R58" s="334">
        <f>X58</f>
        <v>3290</v>
      </c>
      <c r="S58" s="450" t="s">
        <v>858</v>
      </c>
      <c r="T58" s="450" t="s">
        <v>859</v>
      </c>
      <c r="U58" s="75">
        <v>221010</v>
      </c>
      <c r="V58" s="230">
        <v>4670033317459</v>
      </c>
      <c r="W58" s="19"/>
      <c r="X58" s="450">
        <f>VLOOKUP(T58,'Печать Заказа'!B:F,5,FALSE)</f>
        <v>3290</v>
      </c>
      <c r="Y58" s="450" t="str">
        <f>IF(X58="фикс.цена",VLOOKUP(T58,'Печать Заказа'!B:F,4,FALSE),"")</f>
        <v/>
      </c>
      <c r="Z58" s="567"/>
      <c r="AA58" s="1" t="str">
        <f>IFERROR(VLOOKUP(T58,'Печать Заказа'!B:N,13,FALSE),"")</f>
        <v/>
      </c>
      <c r="AC58" s="559"/>
    </row>
    <row r="59" spans="1:32" s="21" customFormat="1" ht="66" customHeight="1" thickTop="1" x14ac:dyDescent="0.25">
      <c r="A59" s="3"/>
      <c r="B59" s="48"/>
      <c r="C59" s="78" t="s">
        <v>379</v>
      </c>
      <c r="D59" s="78"/>
      <c r="E59" s="188" t="s">
        <v>406</v>
      </c>
      <c r="F59" s="78"/>
      <c r="G59" s="78"/>
      <c r="H59" s="78"/>
      <c r="I59" s="78"/>
      <c r="J59" s="78"/>
      <c r="K59" s="556"/>
      <c r="L59" s="574"/>
      <c r="M59" s="78"/>
      <c r="N59" s="67"/>
      <c r="O59" s="67"/>
      <c r="P59" s="67"/>
      <c r="Q59" s="67"/>
      <c r="R59" s="67"/>
      <c r="S59" s="15"/>
      <c r="T59" s="18"/>
      <c r="U59" s="18"/>
      <c r="V59" s="18"/>
      <c r="W59" s="18"/>
      <c r="X59" s="18"/>
      <c r="Y59" s="18"/>
      <c r="Z59" s="567"/>
      <c r="AA59" s="1"/>
      <c r="AB59" s="1"/>
      <c r="AC59" s="559"/>
      <c r="AF59" s="150"/>
    </row>
    <row r="60" spans="1:32" ht="45" customHeight="1" x14ac:dyDescent="0.25">
      <c r="B60" s="70"/>
      <c r="C60" s="77" t="s">
        <v>39</v>
      </c>
      <c r="D60" s="77"/>
      <c r="E60" s="491" t="s">
        <v>1000</v>
      </c>
      <c r="F60" s="77" t="s">
        <v>126</v>
      </c>
      <c r="G60" s="175" t="s">
        <v>166</v>
      </c>
      <c r="H60" s="668" t="s">
        <v>133</v>
      </c>
      <c r="I60" s="668"/>
      <c r="J60" s="175" t="s">
        <v>194</v>
      </c>
      <c r="K60" s="158" t="s">
        <v>201</v>
      </c>
      <c r="L60" s="575" t="s">
        <v>1114</v>
      </c>
      <c r="M60" s="175" t="s">
        <v>139</v>
      </c>
      <c r="N60" s="667" t="s">
        <v>517</v>
      </c>
      <c r="O60" s="667"/>
      <c r="P60" s="667"/>
      <c r="Q60" s="667"/>
      <c r="R60" s="667"/>
      <c r="S60" s="16"/>
      <c r="T60" s="17"/>
      <c r="U60" s="17"/>
      <c r="V60" s="17"/>
      <c r="W60" s="17"/>
      <c r="X60" s="17"/>
      <c r="Y60" s="17"/>
      <c r="Z60" s="568"/>
      <c r="AC60" s="559"/>
      <c r="AF60" s="149"/>
    </row>
    <row r="61" spans="1:32" ht="53.25" customHeight="1" thickBot="1" x14ac:dyDescent="0.3">
      <c r="B61" s="10"/>
      <c r="C61" s="140" t="str">
        <f>S61</f>
        <v>THERMEX Hotty 3000</v>
      </c>
      <c r="D61" s="140"/>
      <c r="E61" s="146" t="s">
        <v>272</v>
      </c>
      <c r="F61" s="51">
        <f>U61</f>
        <v>211027</v>
      </c>
      <c r="G61" s="243" t="s">
        <v>15</v>
      </c>
      <c r="H61" s="676">
        <v>3</v>
      </c>
      <c r="I61" s="676"/>
      <c r="J61" s="242">
        <v>1.7</v>
      </c>
      <c r="K61" s="569">
        <v>1.3</v>
      </c>
      <c r="L61" s="572">
        <v>0.01</v>
      </c>
      <c r="M61" s="53" t="s">
        <v>366</v>
      </c>
      <c r="N61" s="83">
        <v>0</v>
      </c>
      <c r="O61" s="83">
        <f>N61*Q61</f>
        <v>0</v>
      </c>
      <c r="P61" s="83"/>
      <c r="Q61" s="84">
        <f>R61*(1-$J$3)</f>
        <v>3090</v>
      </c>
      <c r="R61" s="334">
        <f>X61</f>
        <v>3090</v>
      </c>
      <c r="S61" s="240" t="s">
        <v>364</v>
      </c>
      <c r="T61" s="240" t="s">
        <v>365</v>
      </c>
      <c r="U61" s="75">
        <v>211027</v>
      </c>
      <c r="V61" s="230">
        <v>4670033310023</v>
      </c>
      <c r="W61" s="19"/>
      <c r="X61" s="283">
        <f>VLOOKUP(T61,'Печать Заказа'!B:F,5,FALSE)</f>
        <v>3090</v>
      </c>
      <c r="Y61" s="240" t="str">
        <f>IF(X61="фикс.цена",VLOOKUP(T61,'Печать Заказа'!B:F,4,FALSE),"")</f>
        <v/>
      </c>
      <c r="Z61" s="567"/>
      <c r="AA61" s="1" t="str">
        <f>IFERROR(VLOOKUP(T61,'Печать Заказа'!B:N,13,FALSE),"")</f>
        <v/>
      </c>
      <c r="AC61" s="559"/>
    </row>
    <row r="62" spans="1:32" s="21" customFormat="1" ht="66" customHeight="1" thickTop="1" x14ac:dyDescent="0.25">
      <c r="A62" s="3"/>
      <c r="B62" s="48"/>
      <c r="C62" s="78" t="s">
        <v>855</v>
      </c>
      <c r="D62" s="78"/>
      <c r="E62" s="188"/>
      <c r="F62" s="78"/>
      <c r="G62" s="78"/>
      <c r="H62" s="78"/>
      <c r="I62" s="78"/>
      <c r="J62" s="78"/>
      <c r="K62" s="556"/>
      <c r="L62" s="574"/>
      <c r="M62" s="78"/>
      <c r="N62" s="67"/>
      <c r="O62" s="67"/>
      <c r="P62" s="67"/>
      <c r="Q62" s="67"/>
      <c r="R62" s="67"/>
      <c r="S62" s="15"/>
      <c r="T62" s="18"/>
      <c r="U62" s="18"/>
      <c r="V62" s="18"/>
      <c r="W62" s="18"/>
      <c r="X62" s="18"/>
      <c r="Y62" s="18"/>
      <c r="Z62" s="567"/>
      <c r="AA62" s="1"/>
      <c r="AB62" s="1"/>
      <c r="AC62" s="559"/>
    </row>
    <row r="63" spans="1:32" ht="45" customHeight="1" x14ac:dyDescent="0.25">
      <c r="B63" s="70"/>
      <c r="C63" s="452" t="s">
        <v>39</v>
      </c>
      <c r="D63" s="452"/>
      <c r="E63" s="491" t="s">
        <v>1000</v>
      </c>
      <c r="F63" s="452" t="s">
        <v>126</v>
      </c>
      <c r="G63" s="448" t="s">
        <v>166</v>
      </c>
      <c r="H63" s="668" t="s">
        <v>133</v>
      </c>
      <c r="I63" s="668"/>
      <c r="J63" s="448" t="s">
        <v>194</v>
      </c>
      <c r="K63" s="158" t="s">
        <v>201</v>
      </c>
      <c r="L63" s="575" t="s">
        <v>1114</v>
      </c>
      <c r="M63" s="448" t="s">
        <v>139</v>
      </c>
      <c r="N63" s="667" t="s">
        <v>875</v>
      </c>
      <c r="O63" s="667"/>
      <c r="P63" s="667"/>
      <c r="Q63" s="667"/>
      <c r="R63" s="667"/>
      <c r="S63" s="16"/>
      <c r="T63" s="17"/>
      <c r="U63" s="17"/>
      <c r="V63" s="17"/>
      <c r="W63" s="17"/>
      <c r="X63" s="17"/>
      <c r="Y63" s="17"/>
      <c r="Z63" s="568"/>
      <c r="AC63" s="559"/>
    </row>
    <row r="64" spans="1:32" ht="53.25" customHeight="1" thickBot="1" x14ac:dyDescent="0.3">
      <c r="B64" s="10"/>
      <c r="C64" s="140" t="str">
        <f>S64</f>
        <v>THERMEX Nord 3500</v>
      </c>
      <c r="D64" s="140"/>
      <c r="E64" s="146" t="s">
        <v>272</v>
      </c>
      <c r="F64" s="51">
        <f>U64</f>
        <v>221011</v>
      </c>
      <c r="G64" s="447" t="s">
        <v>15</v>
      </c>
      <c r="H64" s="676">
        <v>3.5</v>
      </c>
      <c r="I64" s="676"/>
      <c r="J64" s="449">
        <v>2</v>
      </c>
      <c r="K64" s="569">
        <v>0.7</v>
      </c>
      <c r="L64" s="572">
        <v>0.01</v>
      </c>
      <c r="M64" s="451" t="s">
        <v>869</v>
      </c>
      <c r="N64" s="83">
        <v>0</v>
      </c>
      <c r="O64" s="83">
        <f>N64*Q64</f>
        <v>0</v>
      </c>
      <c r="P64" s="83"/>
      <c r="Q64" s="84">
        <f>R64*(1-$J$3)</f>
        <v>2790</v>
      </c>
      <c r="R64" s="334">
        <f>X64</f>
        <v>2790</v>
      </c>
      <c r="S64" s="450" t="s">
        <v>862</v>
      </c>
      <c r="T64" s="450" t="s">
        <v>863</v>
      </c>
      <c r="U64" s="75">
        <v>221011</v>
      </c>
      <c r="V64" s="230">
        <v>4670033317480</v>
      </c>
      <c r="W64" s="19"/>
      <c r="X64" s="450">
        <f>VLOOKUP(T64,'Печать Заказа'!B:F,5,FALSE)</f>
        <v>2790</v>
      </c>
      <c r="Y64" s="450" t="str">
        <f>IF(X64="фикс.цена",VLOOKUP(T64,'Печать Заказа'!B:F,4,FALSE),"")</f>
        <v/>
      </c>
      <c r="Z64" s="567"/>
      <c r="AA64" s="1" t="str">
        <f>IFERROR(VLOOKUP(T64,'Печать Заказа'!B:N,13,FALSE),"")</f>
        <v/>
      </c>
      <c r="AC64" s="559"/>
    </row>
    <row r="65" spans="1:32" s="21" customFormat="1" ht="66" customHeight="1" thickTop="1" x14ac:dyDescent="0.25">
      <c r="A65" s="3"/>
      <c r="B65" s="48"/>
      <c r="C65" s="78" t="s">
        <v>736</v>
      </c>
      <c r="D65" s="78"/>
      <c r="E65" s="188"/>
      <c r="F65" s="78"/>
      <c r="G65" s="78"/>
      <c r="H65" s="78"/>
      <c r="I65" s="78"/>
      <c r="J65" s="78"/>
      <c r="K65" s="556"/>
      <c r="L65" s="574"/>
      <c r="M65" s="78"/>
      <c r="N65" s="67"/>
      <c r="O65" s="67"/>
      <c r="P65" s="67"/>
      <c r="Q65" s="67"/>
      <c r="R65" s="67"/>
      <c r="S65" s="15"/>
      <c r="T65" s="18"/>
      <c r="U65" s="18"/>
      <c r="V65" s="18"/>
      <c r="W65" s="18"/>
      <c r="X65" s="18"/>
      <c r="Y65" s="18"/>
      <c r="Z65" s="567"/>
      <c r="AA65" s="1" t="s">
        <v>1223</v>
      </c>
      <c r="AB65" s="1"/>
      <c r="AC65" s="559"/>
    </row>
    <row r="66" spans="1:32" ht="45" customHeight="1" x14ac:dyDescent="0.25">
      <c r="B66" s="70"/>
      <c r="C66" s="77" t="s">
        <v>39</v>
      </c>
      <c r="D66" s="77"/>
      <c r="E66" s="491" t="s">
        <v>1000</v>
      </c>
      <c r="F66" s="77" t="s">
        <v>126</v>
      </c>
      <c r="G66" s="379" t="s">
        <v>166</v>
      </c>
      <c r="H66" s="668" t="s">
        <v>133</v>
      </c>
      <c r="I66" s="668"/>
      <c r="J66" s="379" t="s">
        <v>194</v>
      </c>
      <c r="K66" s="158" t="s">
        <v>201</v>
      </c>
      <c r="L66" s="575" t="s">
        <v>1114</v>
      </c>
      <c r="M66" s="379" t="s">
        <v>139</v>
      </c>
      <c r="N66" s="667" t="s">
        <v>517</v>
      </c>
      <c r="O66" s="667"/>
      <c r="P66" s="667"/>
      <c r="Q66" s="667"/>
      <c r="R66" s="667"/>
      <c r="S66" s="16"/>
      <c r="T66" s="17"/>
      <c r="U66" s="17"/>
      <c r="V66" s="17"/>
      <c r="W66" s="17"/>
      <c r="X66" s="17"/>
      <c r="Y66" s="17"/>
      <c r="Z66" s="568"/>
      <c r="AA66" s="1" t="s">
        <v>1223</v>
      </c>
      <c r="AC66" s="559"/>
      <c r="AF66" s="149"/>
    </row>
    <row r="67" spans="1:32" ht="53.25" customHeight="1" thickBot="1" x14ac:dyDescent="0.3">
      <c r="B67" s="10"/>
      <c r="C67" s="140" t="str">
        <f>S67</f>
        <v>THERMEX Amber 3000</v>
      </c>
      <c r="D67" s="140"/>
      <c r="E67" s="146" t="s">
        <v>272</v>
      </c>
      <c r="F67" s="51">
        <f>U67</f>
        <v>211057</v>
      </c>
      <c r="G67" s="378" t="s">
        <v>15</v>
      </c>
      <c r="H67" s="676">
        <v>3</v>
      </c>
      <c r="I67" s="676"/>
      <c r="J67" s="381">
        <v>1.7</v>
      </c>
      <c r="K67" s="569">
        <v>1.5</v>
      </c>
      <c r="L67" s="572">
        <v>0.01</v>
      </c>
      <c r="M67" s="382" t="s">
        <v>516</v>
      </c>
      <c r="N67" s="83">
        <v>0</v>
      </c>
      <c r="O67" s="83">
        <f>N67*Q67</f>
        <v>0</v>
      </c>
      <c r="P67" s="83"/>
      <c r="Q67" s="84">
        <f>R67*(1-$J$3)</f>
        <v>2690</v>
      </c>
      <c r="R67" s="334">
        <f>X67</f>
        <v>2690</v>
      </c>
      <c r="S67" s="380" t="s">
        <v>737</v>
      </c>
      <c r="T67" s="380" t="s">
        <v>738</v>
      </c>
      <c r="U67" s="75">
        <v>211057</v>
      </c>
      <c r="V67" s="230">
        <v>4670033314069</v>
      </c>
      <c r="W67" s="19"/>
      <c r="X67" s="380">
        <f>VLOOKUP(T67,'Печать Заказа'!B:F,5,FALSE)</f>
        <v>2690</v>
      </c>
      <c r="Y67" s="380" t="str">
        <f>IF(X67="фикс.цена",VLOOKUP(T67,'Печать Заказа'!B:F,4,FALSE),"")</f>
        <v/>
      </c>
      <c r="Z67" s="567"/>
      <c r="AA67" s="1" t="str">
        <f>IFERROR(VLOOKUP(T67,'Печать Заказа'!B:N,13,FALSE),"")</f>
        <v/>
      </c>
      <c r="AC67" s="559"/>
    </row>
    <row r="68" spans="1:32" s="21" customFormat="1" ht="66" customHeight="1" thickTop="1" x14ac:dyDescent="0.25">
      <c r="A68" s="3"/>
      <c r="B68" s="48"/>
      <c r="C68" s="78" t="s">
        <v>908</v>
      </c>
      <c r="D68" s="78"/>
      <c r="E68" s="188"/>
      <c r="F68" s="78"/>
      <c r="G68" s="78"/>
      <c r="H68" s="78"/>
      <c r="I68" s="78"/>
      <c r="J68" s="78"/>
      <c r="K68" s="556"/>
      <c r="L68" s="574"/>
      <c r="M68" s="78"/>
      <c r="N68" s="67"/>
      <c r="O68" s="67"/>
      <c r="P68" s="67"/>
      <c r="Q68" s="67"/>
      <c r="R68" s="67"/>
      <c r="S68" s="15"/>
      <c r="T68" s="18"/>
      <c r="U68" s="18"/>
      <c r="V68" s="18"/>
      <c r="W68" s="18"/>
      <c r="X68" s="18"/>
      <c r="Y68" s="18"/>
      <c r="Z68" s="567"/>
      <c r="AA68" s="1" t="s">
        <v>1223</v>
      </c>
      <c r="AB68" s="1"/>
      <c r="AC68" s="559"/>
    </row>
    <row r="69" spans="1:32" ht="51" customHeight="1" x14ac:dyDescent="0.25">
      <c r="B69" s="70"/>
      <c r="C69" s="484" t="s">
        <v>39</v>
      </c>
      <c r="D69" s="484"/>
      <c r="E69" s="491" t="s">
        <v>1000</v>
      </c>
      <c r="F69" s="484" t="s">
        <v>126</v>
      </c>
      <c r="G69" s="480" t="s">
        <v>166</v>
      </c>
      <c r="H69" s="668" t="s">
        <v>133</v>
      </c>
      <c r="I69" s="668"/>
      <c r="J69" s="480" t="s">
        <v>194</v>
      </c>
      <c r="K69" s="158" t="s">
        <v>201</v>
      </c>
      <c r="L69" s="575" t="s">
        <v>1114</v>
      </c>
      <c r="M69" s="480" t="s">
        <v>139</v>
      </c>
      <c r="N69" s="667" t="s">
        <v>942</v>
      </c>
      <c r="O69" s="667"/>
      <c r="P69" s="667"/>
      <c r="Q69" s="667"/>
      <c r="R69" s="667"/>
      <c r="S69" s="16"/>
      <c r="T69" s="17"/>
      <c r="U69" s="17"/>
      <c r="V69" s="17"/>
      <c r="W69" s="17"/>
      <c r="X69" s="17"/>
      <c r="Y69" s="17"/>
      <c r="Z69" s="568"/>
      <c r="AA69" s="1" t="s">
        <v>1223</v>
      </c>
      <c r="AC69" s="559"/>
      <c r="AF69" s="149"/>
    </row>
    <row r="70" spans="1:32" ht="53.25" customHeight="1" thickBot="1" x14ac:dyDescent="0.3">
      <c r="B70" s="10"/>
      <c r="C70" s="140" t="str">
        <f>S70</f>
        <v>THERMEX Rio 3000</v>
      </c>
      <c r="D70" s="140"/>
      <c r="E70" s="146" t="s">
        <v>272</v>
      </c>
      <c r="F70" s="51">
        <f>U70</f>
        <v>211086</v>
      </c>
      <c r="G70" s="486" t="s">
        <v>15</v>
      </c>
      <c r="H70" s="676">
        <v>3</v>
      </c>
      <c r="I70" s="676"/>
      <c r="J70" s="481">
        <v>1.7</v>
      </c>
      <c r="K70" s="569">
        <v>0.75</v>
      </c>
      <c r="L70" s="572">
        <v>0.01</v>
      </c>
      <c r="M70" s="464" t="s">
        <v>941</v>
      </c>
      <c r="N70" s="83">
        <v>0</v>
      </c>
      <c r="O70" s="83">
        <f>N70*Q70</f>
        <v>0</v>
      </c>
      <c r="P70" s="83"/>
      <c r="Q70" s="84">
        <f>Y70</f>
        <v>1890</v>
      </c>
      <c r="R70" s="334" t="str">
        <f>X70</f>
        <v>фикс.цена</v>
      </c>
      <c r="S70" s="485" t="s">
        <v>939</v>
      </c>
      <c r="T70" s="485" t="s">
        <v>940</v>
      </c>
      <c r="U70" s="75">
        <v>211086</v>
      </c>
      <c r="V70" s="230">
        <v>4670033318456</v>
      </c>
      <c r="W70" s="19"/>
      <c r="X70" s="482" t="str">
        <f>VLOOKUP(T70,'Печать Заказа'!B:F,5,FALSE)</f>
        <v>фикс.цена</v>
      </c>
      <c r="Y70" s="482">
        <f>IF(X70="фикс.цена",VLOOKUP(T70,'Печать Заказа'!B:F,4,FALSE),"")</f>
        <v>1890</v>
      </c>
      <c r="Z70" s="567"/>
      <c r="AA70" s="1" t="str">
        <f>IFERROR(VLOOKUP(T70,'Печать Заказа'!B:N,13,FALSE),"")</f>
        <v/>
      </c>
      <c r="AC70" s="559"/>
    </row>
    <row r="71" spans="1:32" s="21" customFormat="1" ht="66" customHeight="1" thickTop="1" x14ac:dyDescent="0.25">
      <c r="A71" s="3"/>
      <c r="B71" s="48"/>
      <c r="C71" s="78" t="s">
        <v>853</v>
      </c>
      <c r="D71" s="78"/>
      <c r="E71" s="188"/>
      <c r="F71" s="78"/>
      <c r="G71" s="78"/>
      <c r="H71" s="78"/>
      <c r="I71" s="78"/>
      <c r="J71" s="78"/>
      <c r="K71" s="556"/>
      <c r="L71" s="574"/>
      <c r="M71" s="78"/>
      <c r="N71" s="67"/>
      <c r="O71" s="67"/>
      <c r="P71" s="67"/>
      <c r="Q71" s="67"/>
      <c r="R71" s="67"/>
      <c r="S71" s="15"/>
      <c r="T71" s="18"/>
      <c r="U71" s="18"/>
      <c r="V71" s="18"/>
      <c r="W71" s="18"/>
      <c r="X71" s="18"/>
      <c r="Y71" s="18"/>
      <c r="Z71" s="567"/>
      <c r="AA71" s="1"/>
      <c r="AB71" s="1"/>
      <c r="AC71" s="559"/>
    </row>
    <row r="72" spans="1:32" ht="45" customHeight="1" x14ac:dyDescent="0.25">
      <c r="B72" s="70"/>
      <c r="C72" s="452" t="s">
        <v>39</v>
      </c>
      <c r="D72" s="452"/>
      <c r="E72" s="491" t="s">
        <v>1000</v>
      </c>
      <c r="F72" s="452" t="s">
        <v>126</v>
      </c>
      <c r="G72" s="448" t="s">
        <v>166</v>
      </c>
      <c r="H72" s="668" t="s">
        <v>133</v>
      </c>
      <c r="I72" s="668"/>
      <c r="J72" s="448" t="s">
        <v>194</v>
      </c>
      <c r="K72" s="158" t="s">
        <v>201</v>
      </c>
      <c r="L72" s="575" t="s">
        <v>1114</v>
      </c>
      <c r="M72" s="448" t="s">
        <v>139</v>
      </c>
      <c r="N72" s="667" t="s">
        <v>871</v>
      </c>
      <c r="O72" s="667"/>
      <c r="P72" s="667"/>
      <c r="Q72" s="667"/>
      <c r="R72" s="667"/>
      <c r="S72" s="16"/>
      <c r="T72" s="17"/>
      <c r="U72" s="17"/>
      <c r="V72" s="17"/>
      <c r="W72" s="17"/>
      <c r="X72" s="17"/>
      <c r="Y72" s="17"/>
      <c r="Z72" s="568"/>
      <c r="AC72" s="559"/>
    </row>
    <row r="73" spans="1:32" ht="53.25" customHeight="1" thickBot="1" x14ac:dyDescent="0.3">
      <c r="B73" s="10"/>
      <c r="C73" s="140" t="str">
        <f>S73</f>
        <v>EDISSON Bruni 3500</v>
      </c>
      <c r="D73" s="140"/>
      <c r="E73" s="146" t="s">
        <v>272</v>
      </c>
      <c r="F73" s="51">
        <f>U73</f>
        <v>221009</v>
      </c>
      <c r="G73" s="447" t="s">
        <v>15</v>
      </c>
      <c r="H73" s="676">
        <v>3.5</v>
      </c>
      <c r="I73" s="676"/>
      <c r="J73" s="449">
        <v>2</v>
      </c>
      <c r="K73" s="569">
        <v>0.6</v>
      </c>
      <c r="L73" s="572">
        <v>0.01</v>
      </c>
      <c r="M73" s="451" t="s">
        <v>869</v>
      </c>
      <c r="N73" s="83">
        <v>0</v>
      </c>
      <c r="O73" s="83">
        <f>N73*Q73</f>
        <v>0</v>
      </c>
      <c r="P73" s="83"/>
      <c r="Q73" s="84">
        <f>Y73</f>
        <v>1490</v>
      </c>
      <c r="R73" s="334" t="str">
        <f>X73</f>
        <v>фикс.цена</v>
      </c>
      <c r="S73" s="450" t="s">
        <v>864</v>
      </c>
      <c r="T73" s="450" t="s">
        <v>865</v>
      </c>
      <c r="U73" s="75">
        <v>221009</v>
      </c>
      <c r="V73" s="230">
        <v>4670033317497</v>
      </c>
      <c r="W73" s="19"/>
      <c r="X73" s="450" t="str">
        <f>VLOOKUP(T73,'Печать Заказа'!B:F,5,FALSE)</f>
        <v>фикс.цена</v>
      </c>
      <c r="Y73" s="450">
        <f>IF(X73="фикс.цена",VLOOKUP(T73,'Печать Заказа'!B:F,4,FALSE),"")</f>
        <v>1490</v>
      </c>
      <c r="Z73" s="567"/>
      <c r="AA73" s="1" t="str">
        <f>IFERROR(VLOOKUP(T73,'Печать Заказа'!B:N,13,FALSE),"")</f>
        <v/>
      </c>
      <c r="AC73" s="559"/>
    </row>
    <row r="74" spans="1:32" s="21" customFormat="1" ht="66" customHeight="1" thickTop="1" x14ac:dyDescent="0.25">
      <c r="A74" s="3"/>
      <c r="B74" s="48"/>
      <c r="C74" s="78" t="s">
        <v>854</v>
      </c>
      <c r="D74" s="78"/>
      <c r="E74" s="188"/>
      <c r="F74" s="78"/>
      <c r="G74" s="78"/>
      <c r="H74" s="78"/>
      <c r="I74" s="78"/>
      <c r="J74" s="78"/>
      <c r="K74" s="556"/>
      <c r="L74" s="574"/>
      <c r="M74" s="78"/>
      <c r="N74" s="67"/>
      <c r="O74" s="67"/>
      <c r="P74" s="67"/>
      <c r="Q74" s="67"/>
      <c r="R74" s="67"/>
      <c r="S74" s="15"/>
      <c r="T74" s="18"/>
      <c r="U74" s="18"/>
      <c r="V74" s="18"/>
      <c r="W74" s="18"/>
      <c r="X74" s="18"/>
      <c r="Y74" s="18"/>
      <c r="Z74" s="567"/>
      <c r="AA74" s="1"/>
      <c r="AB74" s="1"/>
      <c r="AC74" s="559"/>
    </row>
    <row r="75" spans="1:32" ht="45" customHeight="1" x14ac:dyDescent="0.25">
      <c r="B75" s="70"/>
      <c r="C75" s="452" t="s">
        <v>39</v>
      </c>
      <c r="D75" s="452"/>
      <c r="E75" s="491" t="s">
        <v>1000</v>
      </c>
      <c r="F75" s="452" t="s">
        <v>126</v>
      </c>
      <c r="G75" s="448" t="s">
        <v>166</v>
      </c>
      <c r="H75" s="668" t="s">
        <v>133</v>
      </c>
      <c r="I75" s="668"/>
      <c r="J75" s="448" t="s">
        <v>194</v>
      </c>
      <c r="K75" s="158" t="s">
        <v>201</v>
      </c>
      <c r="L75" s="575" t="s">
        <v>1114</v>
      </c>
      <c r="M75" s="448" t="s">
        <v>139</v>
      </c>
      <c r="N75" s="667" t="s">
        <v>872</v>
      </c>
      <c r="O75" s="667"/>
      <c r="P75" s="667"/>
      <c r="Q75" s="667"/>
      <c r="R75" s="667"/>
      <c r="S75" s="16"/>
      <c r="T75" s="17"/>
      <c r="U75" s="17"/>
      <c r="V75" s="17"/>
      <c r="W75" s="17"/>
      <c r="X75" s="17"/>
      <c r="Y75" s="17"/>
      <c r="Z75" s="568"/>
      <c r="AC75" s="559"/>
    </row>
    <row r="76" spans="1:32" ht="53.25" customHeight="1" thickBot="1" x14ac:dyDescent="0.3">
      <c r="A76" s="105"/>
      <c r="B76" s="202"/>
      <c r="C76" s="141" t="str">
        <f>S76</f>
        <v>EDISSON Cora 3000</v>
      </c>
      <c r="D76" s="141"/>
      <c r="E76" s="246" t="s">
        <v>272</v>
      </c>
      <c r="F76" s="64">
        <f>U76</f>
        <v>221008</v>
      </c>
      <c r="G76" s="456" t="s">
        <v>15</v>
      </c>
      <c r="H76" s="675">
        <v>3</v>
      </c>
      <c r="I76" s="675"/>
      <c r="J76" s="457">
        <v>1.7</v>
      </c>
      <c r="K76" s="570">
        <v>0.7</v>
      </c>
      <c r="L76" s="573">
        <v>0.01</v>
      </c>
      <c r="M76" s="458" t="s">
        <v>868</v>
      </c>
      <c r="N76" s="85">
        <v>0</v>
      </c>
      <c r="O76" s="85">
        <f>N76*Q76</f>
        <v>0</v>
      </c>
      <c r="P76" s="85"/>
      <c r="Q76" s="86">
        <f>Y76</f>
        <v>1490</v>
      </c>
      <c r="R76" s="335" t="str">
        <f>X76</f>
        <v>фикс.цена</v>
      </c>
      <c r="S76" s="450" t="s">
        <v>866</v>
      </c>
      <c r="T76" s="450" t="s">
        <v>867</v>
      </c>
      <c r="U76" s="75">
        <v>221008</v>
      </c>
      <c r="V76" s="230">
        <v>4670033317503</v>
      </c>
      <c r="W76" s="19"/>
      <c r="X76" s="450" t="str">
        <f>VLOOKUP(T76,'Печать Заказа'!B:F,5,FALSE)</f>
        <v>фикс.цена</v>
      </c>
      <c r="Y76" s="450">
        <f>IF(X76="фикс.цена",VLOOKUP(T76,'Печать Заказа'!B:F,4,FALSE),"")</f>
        <v>1490</v>
      </c>
      <c r="Z76" s="567"/>
      <c r="AA76" s="1" t="str">
        <f>IFERROR(VLOOKUP(T76,'Печать Заказа'!B:N,13,FALSE),"")</f>
        <v/>
      </c>
      <c r="AC76" s="559"/>
    </row>
    <row r="77" spans="1:32" s="55" customFormat="1" ht="47.25" customHeight="1" thickBot="1" x14ac:dyDescent="0.3">
      <c r="A77" s="54"/>
      <c r="B77" s="69" t="s">
        <v>195</v>
      </c>
      <c r="C77" s="104"/>
      <c r="D77" s="56"/>
      <c r="E77" s="104"/>
      <c r="F77" s="56"/>
      <c r="G77" s="56"/>
      <c r="H77" s="56"/>
      <c r="I77" s="56"/>
      <c r="J77" s="56"/>
      <c r="K77" s="571"/>
      <c r="L77" s="576"/>
      <c r="M77" s="56"/>
      <c r="N77" s="69"/>
      <c r="O77" s="69"/>
      <c r="P77" s="69"/>
      <c r="Q77" s="69"/>
      <c r="R77" s="90"/>
      <c r="S77" s="23"/>
      <c r="T77" s="24"/>
      <c r="U77" s="24"/>
      <c r="V77" s="24"/>
      <c r="W77" s="31"/>
      <c r="X77" s="24"/>
      <c r="Y77" s="24"/>
      <c r="Z77" s="567"/>
      <c r="AA77" s="1"/>
      <c r="AB77" s="1"/>
      <c r="AC77" s="559"/>
    </row>
    <row r="78" spans="1:32" s="21" customFormat="1" ht="66" customHeight="1" thickTop="1" x14ac:dyDescent="0.25">
      <c r="A78" s="3"/>
      <c r="B78" s="48"/>
      <c r="C78" s="78" t="s">
        <v>1074</v>
      </c>
      <c r="D78" s="78"/>
      <c r="E78" s="78"/>
      <c r="F78" s="78"/>
      <c r="G78" s="78"/>
      <c r="H78" s="78"/>
      <c r="I78" s="78"/>
      <c r="J78" s="78"/>
      <c r="K78" s="556"/>
      <c r="L78" s="574"/>
      <c r="M78" s="78"/>
      <c r="N78" s="67"/>
      <c r="O78" s="67"/>
      <c r="P78" s="67"/>
      <c r="Q78" s="67"/>
      <c r="R78" s="67"/>
      <c r="S78" s="15"/>
      <c r="T78" s="18"/>
      <c r="U78" s="18"/>
      <c r="V78" s="18"/>
      <c r="W78" s="18"/>
      <c r="X78" s="18"/>
      <c r="Y78" s="18"/>
      <c r="Z78" s="567"/>
      <c r="AA78" s="1"/>
      <c r="AB78" s="1"/>
      <c r="AC78" s="559"/>
    </row>
    <row r="79" spans="1:32" ht="78.75" customHeight="1" x14ac:dyDescent="0.25">
      <c r="B79" s="70"/>
      <c r="C79" s="524" t="s">
        <v>39</v>
      </c>
      <c r="D79" s="524"/>
      <c r="E79" s="522" t="s">
        <v>1000</v>
      </c>
      <c r="F79" s="524" t="s">
        <v>126</v>
      </c>
      <c r="G79" s="519" t="s">
        <v>166</v>
      </c>
      <c r="H79" s="668" t="s">
        <v>133</v>
      </c>
      <c r="I79" s="668"/>
      <c r="J79" s="519" t="s">
        <v>194</v>
      </c>
      <c r="K79" s="158" t="s">
        <v>201</v>
      </c>
      <c r="L79" s="575" t="s">
        <v>1114</v>
      </c>
      <c r="M79" s="519" t="s">
        <v>139</v>
      </c>
      <c r="N79" s="667" t="s">
        <v>1075</v>
      </c>
      <c r="O79" s="667"/>
      <c r="P79" s="667"/>
      <c r="Q79" s="667"/>
      <c r="R79" s="667"/>
      <c r="S79" s="16"/>
      <c r="T79" s="17"/>
      <c r="U79" s="17"/>
      <c r="V79" s="17"/>
      <c r="W79" s="17"/>
      <c r="X79" s="17"/>
      <c r="Y79" s="17"/>
      <c r="Z79" s="568"/>
      <c r="AC79" s="559"/>
    </row>
    <row r="80" spans="1:32" ht="22.5" customHeight="1" x14ac:dyDescent="0.25">
      <c r="B80" s="10"/>
      <c r="C80" s="140" t="str">
        <f>S80</f>
        <v>THERMEX Vox 4500</v>
      </c>
      <c r="D80" s="140"/>
      <c r="E80" s="145" t="s">
        <v>272</v>
      </c>
      <c r="F80" s="51">
        <f>U80</f>
        <v>211083</v>
      </c>
      <c r="G80" s="520" t="s">
        <v>4</v>
      </c>
      <c r="H80" s="676">
        <v>4.5</v>
      </c>
      <c r="I80" s="676"/>
      <c r="J80" s="525">
        <v>2.57</v>
      </c>
      <c r="K80" s="572">
        <v>2</v>
      </c>
      <c r="L80" s="572">
        <v>0.01</v>
      </c>
      <c r="M80" s="464" t="s">
        <v>1080</v>
      </c>
      <c r="N80" s="83">
        <v>0</v>
      </c>
      <c r="O80" s="83">
        <f>N80*Q80</f>
        <v>0</v>
      </c>
      <c r="P80" s="83"/>
      <c r="Q80" s="84">
        <f>R80*(1-$J$3)</f>
        <v>7090</v>
      </c>
      <c r="R80" s="99">
        <f>X80</f>
        <v>7090</v>
      </c>
      <c r="S80" s="518" t="s">
        <v>1076</v>
      </c>
      <c r="T80" s="518" t="s">
        <v>1077</v>
      </c>
      <c r="U80" s="75">
        <v>211083</v>
      </c>
      <c r="V80" s="230">
        <v>4670033318708</v>
      </c>
      <c r="W80" s="19"/>
      <c r="X80" s="518">
        <f>VLOOKUP(T80,'Печать Заказа'!B:F,5,FALSE)</f>
        <v>7090</v>
      </c>
      <c r="Y80" s="518" t="str">
        <f>IF(X80="фикс.цена",VLOOKUP(T80,'Печать Заказа'!B:F,4,FALSE),"")</f>
        <v/>
      </c>
      <c r="Z80" s="567"/>
      <c r="AA80" s="1" t="str">
        <f>IFERROR(VLOOKUP(T80,'Печать Заказа'!B:N,13,FALSE),"")</f>
        <v/>
      </c>
      <c r="AC80" s="559"/>
    </row>
    <row r="81" spans="1:29" ht="22.5" customHeight="1" thickBot="1" x14ac:dyDescent="0.3">
      <c r="A81" s="105"/>
      <c r="B81" s="202"/>
      <c r="C81" s="141" t="str">
        <f>S81</f>
        <v>THERMEX Vox 5500</v>
      </c>
      <c r="D81" s="141"/>
      <c r="E81" s="246" t="s">
        <v>272</v>
      </c>
      <c r="F81" s="64">
        <f>U81</f>
        <v>211084</v>
      </c>
      <c r="G81" s="521" t="s">
        <v>4</v>
      </c>
      <c r="H81" s="675">
        <v>5.5</v>
      </c>
      <c r="I81" s="675"/>
      <c r="J81" s="532">
        <v>3.14</v>
      </c>
      <c r="K81" s="573">
        <v>2</v>
      </c>
      <c r="L81" s="573">
        <v>0.01</v>
      </c>
      <c r="M81" s="523" t="s">
        <v>1080</v>
      </c>
      <c r="N81" s="85">
        <v>0</v>
      </c>
      <c r="O81" s="85">
        <f>N81*Q81</f>
        <v>0</v>
      </c>
      <c r="P81" s="85"/>
      <c r="Q81" s="86">
        <f>R81*(1-$J$3)</f>
        <v>7290</v>
      </c>
      <c r="R81" s="100">
        <f>X81</f>
        <v>7290</v>
      </c>
      <c r="S81" s="518" t="s">
        <v>1078</v>
      </c>
      <c r="T81" s="518" t="s">
        <v>1079</v>
      </c>
      <c r="U81" s="75">
        <v>211084</v>
      </c>
      <c r="V81" s="230">
        <v>4670033318715</v>
      </c>
      <c r="W81" s="19"/>
      <c r="X81" s="518">
        <f>VLOOKUP(T81,'Печать Заказа'!B:F,5,FALSE)</f>
        <v>7290</v>
      </c>
      <c r="Y81" s="518" t="str">
        <f>IF(X81="фикс.цена",VLOOKUP(T81,'Печать Заказа'!B:F,4,FALSE),"")</f>
        <v/>
      </c>
      <c r="Z81" s="567"/>
      <c r="AA81" s="1" t="str">
        <f>IFERROR(VLOOKUP(T81,'Печать Заказа'!B:N,13,FALSE),"")</f>
        <v/>
      </c>
      <c r="AC81" s="559"/>
    </row>
    <row r="82" spans="1:29" s="21" customFormat="1" ht="66" customHeight="1" thickTop="1" x14ac:dyDescent="0.25">
      <c r="A82" s="3"/>
      <c r="B82" s="48"/>
      <c r="C82" s="78" t="s">
        <v>210</v>
      </c>
      <c r="D82" s="78"/>
      <c r="E82" s="78"/>
      <c r="F82" s="78"/>
      <c r="G82" s="78"/>
      <c r="H82" s="78"/>
      <c r="I82" s="78"/>
      <c r="J82" s="78"/>
      <c r="K82" s="556"/>
      <c r="L82" s="574"/>
      <c r="M82" s="78"/>
      <c r="N82" s="67"/>
      <c r="O82" s="67"/>
      <c r="P82" s="67"/>
      <c r="Q82" s="67"/>
      <c r="R82" s="67"/>
      <c r="S82" s="15"/>
      <c r="T82" s="18"/>
      <c r="U82" s="18"/>
      <c r="V82" s="18"/>
      <c r="W82" s="18"/>
      <c r="X82" s="18"/>
      <c r="Y82" s="18"/>
      <c r="Z82" s="567"/>
      <c r="AA82" s="1"/>
      <c r="AB82" s="1"/>
      <c r="AC82" s="559"/>
    </row>
    <row r="83" spans="1:29" ht="45" customHeight="1" x14ac:dyDescent="0.25">
      <c r="B83" s="70"/>
      <c r="C83" s="77" t="s">
        <v>39</v>
      </c>
      <c r="D83" s="77"/>
      <c r="E83" s="491" t="s">
        <v>1000</v>
      </c>
      <c r="F83" s="77" t="s">
        <v>126</v>
      </c>
      <c r="G83" s="57" t="s">
        <v>166</v>
      </c>
      <c r="H83" s="668" t="s">
        <v>133</v>
      </c>
      <c r="I83" s="668"/>
      <c r="J83" s="57" t="s">
        <v>194</v>
      </c>
      <c r="K83" s="158" t="s">
        <v>201</v>
      </c>
      <c r="L83" s="575" t="s">
        <v>1114</v>
      </c>
      <c r="M83" s="57" t="s">
        <v>139</v>
      </c>
      <c r="N83" s="667" t="s">
        <v>346</v>
      </c>
      <c r="O83" s="667"/>
      <c r="P83" s="667"/>
      <c r="Q83" s="667"/>
      <c r="R83" s="667"/>
      <c r="S83" s="16"/>
      <c r="T83" s="17"/>
      <c r="U83" s="17"/>
      <c r="V83" s="17"/>
      <c r="W83" s="17"/>
      <c r="X83" s="17"/>
      <c r="Y83" s="17"/>
      <c r="Z83" s="568"/>
      <c r="AC83" s="559"/>
    </row>
    <row r="84" spans="1:29" ht="22.5" customHeight="1" x14ac:dyDescent="0.25">
      <c r="B84" s="10"/>
      <c r="C84" s="140" t="str">
        <f>S84</f>
        <v>THERMEX Surf 3500</v>
      </c>
      <c r="D84" s="140"/>
      <c r="E84" s="146" t="s">
        <v>272</v>
      </c>
      <c r="F84" s="51">
        <f>U84</f>
        <v>211013</v>
      </c>
      <c r="G84" s="60" t="s">
        <v>4</v>
      </c>
      <c r="H84" s="676">
        <v>3.5</v>
      </c>
      <c r="I84" s="676"/>
      <c r="J84" s="76">
        <v>2</v>
      </c>
      <c r="K84" s="569">
        <v>1.3</v>
      </c>
      <c r="L84" s="572">
        <v>0.01</v>
      </c>
      <c r="M84" s="53" t="s">
        <v>234</v>
      </c>
      <c r="N84" s="83">
        <v>0</v>
      </c>
      <c r="O84" s="83">
        <f>N84*Q84</f>
        <v>0</v>
      </c>
      <c r="P84" s="83"/>
      <c r="Q84" s="84">
        <f>R84*(1-$J$3)</f>
        <v>4990</v>
      </c>
      <c r="R84" s="334">
        <f>X84</f>
        <v>4990</v>
      </c>
      <c r="S84" s="58" t="s">
        <v>178</v>
      </c>
      <c r="T84" s="58" t="s">
        <v>179</v>
      </c>
      <c r="U84" s="58">
        <v>211013</v>
      </c>
      <c r="V84" s="230">
        <v>4670007716042</v>
      </c>
      <c r="W84" s="19"/>
      <c r="X84" s="58">
        <f>VLOOKUP(T84,'Печать Заказа'!B:F,5,FALSE)</f>
        <v>4990</v>
      </c>
      <c r="Y84" s="58" t="str">
        <f>IF(X84="фикс.цена",VLOOKUP(T84,'Печать Заказа'!B:F,4,FALSE),"")</f>
        <v/>
      </c>
      <c r="Z84" s="567"/>
      <c r="AA84" s="1" t="str">
        <f>IFERROR(VLOOKUP(T84,'Печать Заказа'!B:N,13,FALSE),"")</f>
        <v/>
      </c>
      <c r="AC84" s="559"/>
    </row>
    <row r="85" spans="1:29" ht="22.5" customHeight="1" x14ac:dyDescent="0.25">
      <c r="B85" s="10"/>
      <c r="C85" s="140" t="str">
        <f>S85</f>
        <v>THERMEX Surf 5000</v>
      </c>
      <c r="D85" s="140"/>
      <c r="E85" s="145" t="s">
        <v>272</v>
      </c>
      <c r="F85" s="51">
        <f>U85</f>
        <v>211014</v>
      </c>
      <c r="G85" s="60" t="s">
        <v>4</v>
      </c>
      <c r="H85" s="676">
        <v>5</v>
      </c>
      <c r="I85" s="676"/>
      <c r="J85" s="60">
        <v>2.9</v>
      </c>
      <c r="K85" s="553">
        <v>1.3</v>
      </c>
      <c r="L85" s="572">
        <v>0.01</v>
      </c>
      <c r="M85" s="53" t="s">
        <v>234</v>
      </c>
      <c r="N85" s="83">
        <v>0</v>
      </c>
      <c r="O85" s="83">
        <f>N85*Q85</f>
        <v>0</v>
      </c>
      <c r="P85" s="83"/>
      <c r="Q85" s="84">
        <f>R85*(1-$J$3)</f>
        <v>5290</v>
      </c>
      <c r="R85" s="334">
        <f>X85</f>
        <v>5290</v>
      </c>
      <c r="S85" s="58" t="s">
        <v>180</v>
      </c>
      <c r="T85" s="58" t="s">
        <v>181</v>
      </c>
      <c r="U85" s="58">
        <v>211014</v>
      </c>
      <c r="V85" s="230">
        <v>4670007716059</v>
      </c>
      <c r="W85" s="19"/>
      <c r="X85" s="58">
        <f>VLOOKUP(T85,'Печать Заказа'!B:F,5,FALSE)</f>
        <v>5290</v>
      </c>
      <c r="Y85" s="58" t="str">
        <f>IF(X85="фикс.цена",VLOOKUP(T85,'Печать Заказа'!B:F,4,FALSE),"")</f>
        <v/>
      </c>
      <c r="Z85" s="567"/>
      <c r="AA85" s="1" t="str">
        <f>IFERROR(VLOOKUP(T85,'Печать Заказа'!B:N,13,FALSE),"")</f>
        <v/>
      </c>
      <c r="AC85" s="559"/>
    </row>
    <row r="86" spans="1:29" ht="22.5" customHeight="1" thickBot="1" x14ac:dyDescent="0.3">
      <c r="B86" s="10"/>
      <c r="C86" s="140" t="str">
        <f>S86</f>
        <v>THERMEX Surf 6000</v>
      </c>
      <c r="D86" s="140"/>
      <c r="E86" s="146" t="s">
        <v>272</v>
      </c>
      <c r="F86" s="51">
        <f>U86</f>
        <v>211015</v>
      </c>
      <c r="G86" s="60" t="s">
        <v>4</v>
      </c>
      <c r="H86" s="676">
        <v>6</v>
      </c>
      <c r="I86" s="676"/>
      <c r="J86" s="60">
        <v>3.4</v>
      </c>
      <c r="K86" s="553">
        <v>1.3</v>
      </c>
      <c r="L86" s="572">
        <v>0.01</v>
      </c>
      <c r="M86" s="53" t="s">
        <v>234</v>
      </c>
      <c r="N86" s="83">
        <v>0</v>
      </c>
      <c r="O86" s="83">
        <f>N86*Q86</f>
        <v>0</v>
      </c>
      <c r="P86" s="83"/>
      <c r="Q86" s="84">
        <f>R86*(1-$J$3)</f>
        <v>5990</v>
      </c>
      <c r="R86" s="334">
        <f>X86</f>
        <v>5990</v>
      </c>
      <c r="S86" s="58" t="s">
        <v>182</v>
      </c>
      <c r="T86" s="58" t="s">
        <v>183</v>
      </c>
      <c r="U86" s="58">
        <v>211015</v>
      </c>
      <c r="V86" s="230">
        <v>4670007716066</v>
      </c>
      <c r="W86" s="19"/>
      <c r="X86" s="58">
        <f>VLOOKUP(T86,'Печать Заказа'!B:F,5,FALSE)</f>
        <v>5990</v>
      </c>
      <c r="Y86" s="58" t="str">
        <f>IF(X86="фикс.цена",VLOOKUP(T86,'Печать Заказа'!B:F,4,FALSE),"")</f>
        <v/>
      </c>
      <c r="Z86" s="567"/>
      <c r="AA86" s="1" t="str">
        <f>IFERROR(VLOOKUP(T86,'Печать Заказа'!B:N,13,FALSE),"")</f>
        <v/>
      </c>
      <c r="AC86" s="559"/>
    </row>
    <row r="87" spans="1:29" s="21" customFormat="1" ht="66" customHeight="1" thickTop="1" x14ac:dyDescent="0.25">
      <c r="A87" s="3"/>
      <c r="B87" s="48"/>
      <c r="C87" s="78" t="s">
        <v>758</v>
      </c>
      <c r="D87" s="78"/>
      <c r="E87" s="78"/>
      <c r="F87" s="78"/>
      <c r="G87" s="78"/>
      <c r="H87" s="78"/>
      <c r="I87" s="78"/>
      <c r="J87" s="78"/>
      <c r="K87" s="556"/>
      <c r="L87" s="574"/>
      <c r="M87" s="78"/>
      <c r="N87" s="67"/>
      <c r="O87" s="67"/>
      <c r="P87" s="67"/>
      <c r="Q87" s="67"/>
      <c r="R87" s="67"/>
      <c r="S87" s="15"/>
      <c r="T87" s="18"/>
      <c r="U87" s="18"/>
      <c r="V87" s="18"/>
      <c r="W87" s="18"/>
      <c r="X87" s="18"/>
      <c r="Y87" s="18"/>
      <c r="Z87" s="567"/>
      <c r="AA87" s="1"/>
      <c r="AB87" s="1"/>
      <c r="AC87" s="559"/>
    </row>
    <row r="88" spans="1:29" ht="78.75" customHeight="1" x14ac:dyDescent="0.25">
      <c r="B88" s="70"/>
      <c r="C88" s="77" t="s">
        <v>39</v>
      </c>
      <c r="D88" s="77"/>
      <c r="E88" s="491" t="s">
        <v>1000</v>
      </c>
      <c r="F88" s="77" t="s">
        <v>126</v>
      </c>
      <c r="G88" s="394" t="s">
        <v>166</v>
      </c>
      <c r="H88" s="668" t="s">
        <v>133</v>
      </c>
      <c r="I88" s="668"/>
      <c r="J88" s="394" t="s">
        <v>194</v>
      </c>
      <c r="K88" s="158" t="s">
        <v>201</v>
      </c>
      <c r="L88" s="575" t="s">
        <v>1114</v>
      </c>
      <c r="M88" s="394" t="s">
        <v>139</v>
      </c>
      <c r="N88" s="667" t="s">
        <v>757</v>
      </c>
      <c r="O88" s="667"/>
      <c r="P88" s="667"/>
      <c r="Q88" s="667"/>
      <c r="R88" s="667"/>
      <c r="S88" s="16"/>
      <c r="T88" s="17"/>
      <c r="U88" s="17"/>
      <c r="V88" s="17"/>
      <c r="W88" s="17"/>
      <c r="X88" s="17"/>
      <c r="Y88" s="17"/>
      <c r="Z88" s="568"/>
      <c r="AC88" s="559"/>
    </row>
    <row r="89" spans="1:29" ht="22.5" customHeight="1" x14ac:dyDescent="0.25">
      <c r="B89" s="10"/>
      <c r="C89" s="140" t="str">
        <f>S89</f>
        <v>THERMEX Oscar 3500</v>
      </c>
      <c r="D89" s="140"/>
      <c r="E89" s="146" t="s">
        <v>272</v>
      </c>
      <c r="F89" s="51">
        <f>U89</f>
        <v>211211</v>
      </c>
      <c r="G89" s="393" t="s">
        <v>4</v>
      </c>
      <c r="H89" s="676">
        <v>3.5</v>
      </c>
      <c r="I89" s="676"/>
      <c r="J89" s="396">
        <v>1.9</v>
      </c>
      <c r="K89" s="569">
        <v>1.5</v>
      </c>
      <c r="L89" s="572">
        <v>0.01</v>
      </c>
      <c r="M89" s="397" t="s">
        <v>756</v>
      </c>
      <c r="N89" s="83">
        <v>0</v>
      </c>
      <c r="O89" s="83">
        <f>N89*Q89</f>
        <v>0</v>
      </c>
      <c r="P89" s="83"/>
      <c r="Q89" s="84">
        <f>R89*(1-$J$3)</f>
        <v>3090</v>
      </c>
      <c r="R89" s="99">
        <f>X89</f>
        <v>3090</v>
      </c>
      <c r="S89" s="395" t="s">
        <v>759</v>
      </c>
      <c r="T89" s="395" t="s">
        <v>762</v>
      </c>
      <c r="U89" s="75">
        <v>211211</v>
      </c>
      <c r="V89" s="230">
        <v>4670033316308</v>
      </c>
      <c r="W89" s="19"/>
      <c r="X89" s="395">
        <f>VLOOKUP(T89,'Печать Заказа'!B:F,5,FALSE)</f>
        <v>3090</v>
      </c>
      <c r="Y89" s="395" t="str">
        <f>IF(X89="фикс.цена",VLOOKUP(T89,'Печать Заказа'!B:F,4,FALSE),"")</f>
        <v/>
      </c>
      <c r="Z89" s="567"/>
      <c r="AA89" s="1" t="str">
        <f>IFERROR(VLOOKUP(T89,'Печать Заказа'!B:N,13,FALSE),"")</f>
        <v/>
      </c>
      <c r="AC89" s="559"/>
    </row>
    <row r="90" spans="1:29" ht="22.5" customHeight="1" x14ac:dyDescent="0.25">
      <c r="B90" s="10"/>
      <c r="C90" s="140" t="str">
        <f>S90</f>
        <v>THERMEX Oscar 5500</v>
      </c>
      <c r="D90" s="140"/>
      <c r="E90" s="145" t="s">
        <v>272</v>
      </c>
      <c r="F90" s="51">
        <f>U90</f>
        <v>211212</v>
      </c>
      <c r="G90" s="393" t="s">
        <v>4</v>
      </c>
      <c r="H90" s="676">
        <v>5.5</v>
      </c>
      <c r="I90" s="676"/>
      <c r="J90" s="396">
        <v>3</v>
      </c>
      <c r="K90" s="569">
        <v>1.5</v>
      </c>
      <c r="L90" s="572">
        <v>0.01</v>
      </c>
      <c r="M90" s="397" t="s">
        <v>756</v>
      </c>
      <c r="N90" s="83">
        <v>0</v>
      </c>
      <c r="O90" s="83">
        <f>N90*Q90</f>
        <v>0</v>
      </c>
      <c r="P90" s="83"/>
      <c r="Q90" s="84">
        <f>R90*(1-$J$3)</f>
        <v>3990</v>
      </c>
      <c r="R90" s="99">
        <f>X90</f>
        <v>3990</v>
      </c>
      <c r="S90" s="395" t="s">
        <v>760</v>
      </c>
      <c r="T90" s="395" t="s">
        <v>763</v>
      </c>
      <c r="U90" s="75">
        <v>211212</v>
      </c>
      <c r="V90" s="230">
        <v>4670033316360</v>
      </c>
      <c r="W90" s="19"/>
      <c r="X90" s="395">
        <f>VLOOKUP(T90,'Печать Заказа'!B:F,5,FALSE)</f>
        <v>3990</v>
      </c>
      <c r="Y90" s="395" t="str">
        <f>IF(X90="фикс.цена",VLOOKUP(T90,'Печать Заказа'!B:F,4,FALSE),"")</f>
        <v/>
      </c>
      <c r="Z90" s="567"/>
      <c r="AA90" s="1" t="str">
        <f>IFERROR(VLOOKUP(T90,'Печать Заказа'!B:N,13,FALSE),"")</f>
        <v/>
      </c>
      <c r="AC90" s="559"/>
    </row>
    <row r="91" spans="1:29" ht="22.5" customHeight="1" thickBot="1" x14ac:dyDescent="0.3">
      <c r="A91" s="105"/>
      <c r="B91" s="202"/>
      <c r="C91" s="141" t="str">
        <f>S91</f>
        <v>THERMEX Oscar 6500</v>
      </c>
      <c r="D91" s="141"/>
      <c r="E91" s="246" t="s">
        <v>272</v>
      </c>
      <c r="F91" s="64">
        <f>U91</f>
        <v>211213</v>
      </c>
      <c r="G91" s="426" t="s">
        <v>4</v>
      </c>
      <c r="H91" s="675">
        <v>6.5</v>
      </c>
      <c r="I91" s="675"/>
      <c r="J91" s="423">
        <v>3.6</v>
      </c>
      <c r="K91" s="570">
        <v>1.5</v>
      </c>
      <c r="L91" s="573">
        <v>0.01</v>
      </c>
      <c r="M91" s="62" t="s">
        <v>756</v>
      </c>
      <c r="N91" s="85">
        <v>0</v>
      </c>
      <c r="O91" s="85">
        <f>N91*Q91</f>
        <v>0</v>
      </c>
      <c r="P91" s="85"/>
      <c r="Q91" s="86">
        <f>R91*(1-$J$3)</f>
        <v>4190</v>
      </c>
      <c r="R91" s="100">
        <f>X91</f>
        <v>4190</v>
      </c>
      <c r="S91" s="395" t="s">
        <v>761</v>
      </c>
      <c r="T91" s="395" t="s">
        <v>764</v>
      </c>
      <c r="U91" s="75">
        <v>211213</v>
      </c>
      <c r="V91" s="230">
        <v>4670033316377</v>
      </c>
      <c r="W91" s="19"/>
      <c r="X91" s="395">
        <f>VLOOKUP(T91,'Печать Заказа'!B:F,5,FALSE)</f>
        <v>4190</v>
      </c>
      <c r="Y91" s="395" t="str">
        <f>IF(X91="фикс.цена",VLOOKUP(T91,'Печать Заказа'!B:F,4,FALSE),"")</f>
        <v/>
      </c>
      <c r="Z91" s="567"/>
      <c r="AA91" s="1" t="str">
        <f>IFERROR(VLOOKUP(T91,'Печать Заказа'!B:N,13,FALSE),"")</f>
        <v/>
      </c>
      <c r="AC91" s="559"/>
    </row>
    <row r="92" spans="1:29" s="21" customFormat="1" ht="66" customHeight="1" thickTop="1" x14ac:dyDescent="0.25">
      <c r="A92" s="3"/>
      <c r="B92" s="48"/>
      <c r="C92" s="78" t="s">
        <v>910</v>
      </c>
      <c r="D92" s="78"/>
      <c r="E92" s="78"/>
      <c r="F92" s="78"/>
      <c r="G92" s="78"/>
      <c r="H92" s="78"/>
      <c r="I92" s="78"/>
      <c r="J92" s="78"/>
      <c r="K92" s="556"/>
      <c r="L92" s="574"/>
      <c r="M92" s="78"/>
      <c r="N92" s="67"/>
      <c r="O92" s="67"/>
      <c r="P92" s="67"/>
      <c r="Q92" s="67"/>
      <c r="R92" s="67"/>
      <c r="S92" s="15"/>
      <c r="T92" s="18"/>
      <c r="U92" s="18"/>
      <c r="V92" s="18"/>
      <c r="W92" s="18"/>
      <c r="X92" s="18"/>
      <c r="Y92" s="18"/>
      <c r="Z92" s="567"/>
      <c r="AA92" s="1"/>
      <c r="AB92" s="1"/>
      <c r="AC92" s="559"/>
    </row>
    <row r="93" spans="1:29" ht="54.75" customHeight="1" x14ac:dyDescent="0.25">
      <c r="B93" s="70"/>
      <c r="C93" s="484" t="s">
        <v>39</v>
      </c>
      <c r="D93" s="484"/>
      <c r="E93" s="491" t="s">
        <v>1000</v>
      </c>
      <c r="F93" s="484" t="s">
        <v>126</v>
      </c>
      <c r="G93" s="480" t="s">
        <v>166</v>
      </c>
      <c r="H93" s="668" t="s">
        <v>133</v>
      </c>
      <c r="I93" s="668"/>
      <c r="J93" s="480" t="s">
        <v>194</v>
      </c>
      <c r="K93" s="158" t="s">
        <v>201</v>
      </c>
      <c r="L93" s="575" t="s">
        <v>1114</v>
      </c>
      <c r="M93" s="480" t="s">
        <v>139</v>
      </c>
      <c r="N93" s="667" t="s">
        <v>961</v>
      </c>
      <c r="O93" s="667"/>
      <c r="P93" s="667"/>
      <c r="Q93" s="667"/>
      <c r="R93" s="667"/>
      <c r="S93" s="16"/>
      <c r="T93" s="17"/>
      <c r="U93" s="17"/>
      <c r="V93" s="17"/>
      <c r="W93" s="17"/>
      <c r="X93" s="17"/>
      <c r="Y93" s="17"/>
      <c r="Z93" s="568"/>
      <c r="AC93" s="559"/>
    </row>
    <row r="94" spans="1:29" ht="19.5" customHeight="1" x14ac:dyDescent="0.25">
      <c r="B94" s="10"/>
      <c r="C94" s="140" t="str">
        <f>S94</f>
        <v>THERMEX Vetro 3500 tap</v>
      </c>
      <c r="D94" s="140"/>
      <c r="E94" s="146" t="s">
        <v>272</v>
      </c>
      <c r="F94" s="51">
        <f>U94</f>
        <v>211066</v>
      </c>
      <c r="G94" s="486" t="s">
        <v>4</v>
      </c>
      <c r="H94" s="676">
        <v>3.5</v>
      </c>
      <c r="I94" s="676"/>
      <c r="J94" s="481">
        <v>2</v>
      </c>
      <c r="K94" s="569">
        <v>1.45</v>
      </c>
      <c r="L94" s="572">
        <v>0.01</v>
      </c>
      <c r="M94" s="464" t="s">
        <v>236</v>
      </c>
      <c r="N94" s="83">
        <v>0</v>
      </c>
      <c r="O94" s="83">
        <f>N94*Q94</f>
        <v>0</v>
      </c>
      <c r="P94" s="83"/>
      <c r="Q94" s="84">
        <f>Y94</f>
        <v>2190</v>
      </c>
      <c r="R94" s="99" t="str">
        <f>X94</f>
        <v>фикс.цена</v>
      </c>
      <c r="S94" s="485" t="s">
        <v>943</v>
      </c>
      <c r="T94" s="485" t="s">
        <v>944</v>
      </c>
      <c r="U94" s="75">
        <v>211066</v>
      </c>
      <c r="V94" s="230">
        <v>4670033317992</v>
      </c>
      <c r="W94" s="19"/>
      <c r="X94" s="482" t="str">
        <f>VLOOKUP(T94,'Печать Заказа'!B:F,5,FALSE)</f>
        <v>фикс.цена</v>
      </c>
      <c r="Y94" s="482">
        <f>IF(X94="фикс.цена",VLOOKUP(T94,'Печать Заказа'!B:F,4,FALSE),"")</f>
        <v>2190</v>
      </c>
      <c r="Z94" s="567"/>
      <c r="AA94" s="1" t="str">
        <f>IFERROR(VLOOKUP(T94,'Печать Заказа'!B:N,13,FALSE),"")</f>
        <v/>
      </c>
      <c r="AC94" s="559"/>
    </row>
    <row r="95" spans="1:29" ht="19.5" customHeight="1" x14ac:dyDescent="0.25">
      <c r="B95" s="10"/>
      <c r="C95" s="140" t="str">
        <f t="shared" ref="C95:C101" si="1">S95</f>
        <v>THERMEX Vetro 3500 shower</v>
      </c>
      <c r="D95" s="140"/>
      <c r="E95" s="146" t="s">
        <v>272</v>
      </c>
      <c r="F95" s="51">
        <f t="shared" ref="F95:F101" si="2">U95</f>
        <v>211065</v>
      </c>
      <c r="G95" s="486" t="s">
        <v>4</v>
      </c>
      <c r="H95" s="676">
        <v>3.5</v>
      </c>
      <c r="I95" s="676"/>
      <c r="J95" s="481">
        <v>2</v>
      </c>
      <c r="K95" s="569">
        <v>1.5</v>
      </c>
      <c r="L95" s="572">
        <v>0.01</v>
      </c>
      <c r="M95" s="464" t="s">
        <v>236</v>
      </c>
      <c r="N95" s="83">
        <v>0</v>
      </c>
      <c r="O95" s="83">
        <f t="shared" ref="O95:O101" si="3">N95*Q95</f>
        <v>0</v>
      </c>
      <c r="P95" s="83"/>
      <c r="Q95" s="84">
        <f t="shared" ref="Q95:Q102" si="4">Y95</f>
        <v>2190</v>
      </c>
      <c r="R95" s="99" t="str">
        <f t="shared" ref="R95:R101" si="5">X95</f>
        <v>фикс.цена</v>
      </c>
      <c r="S95" s="485" t="s">
        <v>945</v>
      </c>
      <c r="T95" s="485" t="s">
        <v>946</v>
      </c>
      <c r="U95" s="75">
        <v>211065</v>
      </c>
      <c r="V95" s="230">
        <v>4670033317985</v>
      </c>
      <c r="W95" s="19"/>
      <c r="X95" s="482" t="str">
        <f>VLOOKUP(T95,'Печать Заказа'!B:F,5,FALSE)</f>
        <v>фикс.цена</v>
      </c>
      <c r="Y95" s="482">
        <f>IF(X95="фикс.цена",VLOOKUP(T95,'Печать Заказа'!B:F,4,FALSE),"")</f>
        <v>2190</v>
      </c>
      <c r="Z95" s="567"/>
      <c r="AA95" s="1" t="str">
        <f>IFERROR(VLOOKUP(T95,'Печать Заказа'!B:N,13,FALSE),"")</f>
        <v/>
      </c>
      <c r="AC95" s="559"/>
    </row>
    <row r="96" spans="1:29" ht="19.5" customHeight="1" x14ac:dyDescent="0.25">
      <c r="B96" s="10"/>
      <c r="C96" s="140" t="str">
        <f t="shared" si="1"/>
        <v>THERMEX Vetro 3500 combi</v>
      </c>
      <c r="D96" s="140"/>
      <c r="E96" s="146" t="s">
        <v>272</v>
      </c>
      <c r="F96" s="51">
        <f t="shared" si="2"/>
        <v>211067</v>
      </c>
      <c r="G96" s="486" t="s">
        <v>4</v>
      </c>
      <c r="H96" s="676">
        <v>3.5</v>
      </c>
      <c r="I96" s="676"/>
      <c r="J96" s="481">
        <v>2</v>
      </c>
      <c r="K96" s="569">
        <v>1.5</v>
      </c>
      <c r="L96" s="572">
        <v>0.01</v>
      </c>
      <c r="M96" s="464" t="s">
        <v>236</v>
      </c>
      <c r="N96" s="83">
        <v>0</v>
      </c>
      <c r="O96" s="83">
        <f t="shared" si="3"/>
        <v>0</v>
      </c>
      <c r="P96" s="83"/>
      <c r="Q96" s="84">
        <f t="shared" si="4"/>
        <v>2290</v>
      </c>
      <c r="R96" s="99" t="str">
        <f t="shared" si="5"/>
        <v>фикс.цена</v>
      </c>
      <c r="S96" s="485" t="s">
        <v>947</v>
      </c>
      <c r="T96" s="485" t="s">
        <v>948</v>
      </c>
      <c r="U96" s="75">
        <v>211067</v>
      </c>
      <c r="V96" s="230">
        <v>4670033317978</v>
      </c>
      <c r="W96" s="19"/>
      <c r="X96" s="482" t="str">
        <f>VLOOKUP(T96,'Печать Заказа'!B:F,5,FALSE)</f>
        <v>фикс.цена</v>
      </c>
      <c r="Y96" s="482">
        <f>IF(X96="фикс.цена",VLOOKUP(T96,'Печать Заказа'!B:F,4,FALSE),"")</f>
        <v>2290</v>
      </c>
      <c r="Z96" s="567"/>
      <c r="AA96" s="1" t="str">
        <f>IFERROR(VLOOKUP(T96,'Печать Заказа'!B:N,13,FALSE),"")</f>
        <v/>
      </c>
      <c r="AC96" s="559"/>
    </row>
    <row r="97" spans="1:29" ht="19.5" customHeight="1" x14ac:dyDescent="0.25">
      <c r="B97" s="10"/>
      <c r="C97" s="140" t="str">
        <f t="shared" si="1"/>
        <v>THERMEX Vetro 5500 tap</v>
      </c>
      <c r="D97" s="140"/>
      <c r="E97" s="146" t="s">
        <v>272</v>
      </c>
      <c r="F97" s="51">
        <f t="shared" si="2"/>
        <v>211069</v>
      </c>
      <c r="G97" s="486" t="s">
        <v>4</v>
      </c>
      <c r="H97" s="676">
        <v>5.5</v>
      </c>
      <c r="I97" s="676"/>
      <c r="J97" s="481">
        <v>3.1</v>
      </c>
      <c r="K97" s="569">
        <v>1.5</v>
      </c>
      <c r="L97" s="572">
        <v>0.01</v>
      </c>
      <c r="M97" s="464" t="s">
        <v>236</v>
      </c>
      <c r="N97" s="83">
        <v>0</v>
      </c>
      <c r="O97" s="83">
        <f t="shared" si="3"/>
        <v>0</v>
      </c>
      <c r="P97" s="83"/>
      <c r="Q97" s="84">
        <f t="shared" si="4"/>
        <v>2290</v>
      </c>
      <c r="R97" s="99" t="str">
        <f t="shared" si="5"/>
        <v>фикс.цена</v>
      </c>
      <c r="S97" s="485" t="s">
        <v>949</v>
      </c>
      <c r="T97" s="485" t="s">
        <v>950</v>
      </c>
      <c r="U97" s="75">
        <v>211069</v>
      </c>
      <c r="V97" s="230">
        <v>4670033318029</v>
      </c>
      <c r="W97" s="19"/>
      <c r="X97" s="482" t="str">
        <f>VLOOKUP(T97,'Печать Заказа'!B:F,5,FALSE)</f>
        <v>фикс.цена</v>
      </c>
      <c r="Y97" s="482">
        <f>IF(X97="фикс.цена",VLOOKUP(T97,'Печать Заказа'!B:F,4,FALSE),"")</f>
        <v>2290</v>
      </c>
      <c r="Z97" s="567"/>
      <c r="AA97" s="1" t="str">
        <f>IFERROR(VLOOKUP(T97,'Печать Заказа'!B:N,13,FALSE),"")</f>
        <v/>
      </c>
      <c r="AC97" s="559"/>
    </row>
    <row r="98" spans="1:29" ht="19.5" customHeight="1" x14ac:dyDescent="0.25">
      <c r="B98" s="10"/>
      <c r="C98" s="140" t="str">
        <f t="shared" si="1"/>
        <v>THERMEX Vetro 5500 shower</v>
      </c>
      <c r="D98" s="140"/>
      <c r="E98" s="146" t="s">
        <v>272</v>
      </c>
      <c r="F98" s="51">
        <f t="shared" si="2"/>
        <v>211068</v>
      </c>
      <c r="G98" s="486" t="s">
        <v>4</v>
      </c>
      <c r="H98" s="676">
        <v>5.5</v>
      </c>
      <c r="I98" s="676"/>
      <c r="J98" s="481">
        <v>3.1</v>
      </c>
      <c r="K98" s="569">
        <v>1.5</v>
      </c>
      <c r="L98" s="572">
        <v>0.01</v>
      </c>
      <c r="M98" s="464" t="s">
        <v>236</v>
      </c>
      <c r="N98" s="83">
        <v>0</v>
      </c>
      <c r="O98" s="83">
        <f t="shared" si="3"/>
        <v>0</v>
      </c>
      <c r="P98" s="83"/>
      <c r="Q98" s="84">
        <f t="shared" si="4"/>
        <v>2290</v>
      </c>
      <c r="R98" s="99" t="str">
        <f t="shared" si="5"/>
        <v>фикс.цена</v>
      </c>
      <c r="S98" s="485" t="s">
        <v>951</v>
      </c>
      <c r="T98" s="485" t="s">
        <v>952</v>
      </c>
      <c r="U98" s="75">
        <v>211068</v>
      </c>
      <c r="V98" s="230">
        <v>4670033318012</v>
      </c>
      <c r="W98" s="19"/>
      <c r="X98" s="482" t="str">
        <f>VLOOKUP(T98,'Печать Заказа'!B:F,5,FALSE)</f>
        <v>фикс.цена</v>
      </c>
      <c r="Y98" s="482">
        <f>IF(X98="фикс.цена",VLOOKUP(T98,'Печать Заказа'!B:F,4,FALSE),"")</f>
        <v>2290</v>
      </c>
      <c r="Z98" s="567"/>
      <c r="AA98" s="1" t="str">
        <f>IFERROR(VLOOKUP(T98,'Печать Заказа'!B:N,13,FALSE),"")</f>
        <v/>
      </c>
      <c r="AC98" s="559"/>
    </row>
    <row r="99" spans="1:29" ht="19.5" customHeight="1" x14ac:dyDescent="0.25">
      <c r="B99" s="10"/>
      <c r="C99" s="140" t="str">
        <f t="shared" si="1"/>
        <v>THERMEX Vetro 5500 combi</v>
      </c>
      <c r="D99" s="140"/>
      <c r="E99" s="146" t="s">
        <v>272</v>
      </c>
      <c r="F99" s="51">
        <f t="shared" si="2"/>
        <v>211070</v>
      </c>
      <c r="G99" s="486" t="s">
        <v>4</v>
      </c>
      <c r="H99" s="676">
        <v>5.5</v>
      </c>
      <c r="I99" s="676"/>
      <c r="J99" s="481">
        <v>3.1</v>
      </c>
      <c r="K99" s="569">
        <v>1.5</v>
      </c>
      <c r="L99" s="572">
        <v>0.01</v>
      </c>
      <c r="M99" s="464" t="s">
        <v>236</v>
      </c>
      <c r="N99" s="83">
        <v>0</v>
      </c>
      <c r="O99" s="83">
        <f t="shared" si="3"/>
        <v>0</v>
      </c>
      <c r="P99" s="83"/>
      <c r="Q99" s="84">
        <f t="shared" si="4"/>
        <v>2390</v>
      </c>
      <c r="R99" s="99" t="str">
        <f t="shared" si="5"/>
        <v>фикс.цена</v>
      </c>
      <c r="S99" s="485" t="s">
        <v>953</v>
      </c>
      <c r="T99" s="485" t="s">
        <v>954</v>
      </c>
      <c r="U99" s="75">
        <v>211070</v>
      </c>
      <c r="V99" s="230">
        <v>4670033318005</v>
      </c>
      <c r="W99" s="19"/>
      <c r="X99" s="482" t="str">
        <f>VLOOKUP(T99,'Печать Заказа'!B:F,5,FALSE)</f>
        <v>фикс.цена</v>
      </c>
      <c r="Y99" s="482">
        <f>IF(X99="фикс.цена",VLOOKUP(T99,'Печать Заказа'!B:F,4,FALSE),"")</f>
        <v>2390</v>
      </c>
      <c r="Z99" s="567"/>
      <c r="AA99" s="1" t="str">
        <f>IFERROR(VLOOKUP(T99,'Печать Заказа'!B:N,13,FALSE),"")</f>
        <v/>
      </c>
      <c r="AC99" s="559"/>
    </row>
    <row r="100" spans="1:29" ht="19.5" customHeight="1" x14ac:dyDescent="0.25">
      <c r="B100" s="10"/>
      <c r="C100" s="140" t="str">
        <f t="shared" si="1"/>
        <v>THERMEX Vetro 6500 tap</v>
      </c>
      <c r="D100" s="140"/>
      <c r="E100" s="146" t="s">
        <v>272</v>
      </c>
      <c r="F100" s="51">
        <f t="shared" si="2"/>
        <v>211072</v>
      </c>
      <c r="G100" s="486" t="s">
        <v>4</v>
      </c>
      <c r="H100" s="676">
        <v>6.5</v>
      </c>
      <c r="I100" s="676"/>
      <c r="J100" s="481">
        <v>3.7</v>
      </c>
      <c r="K100" s="569">
        <v>1.5</v>
      </c>
      <c r="L100" s="572">
        <v>0.01</v>
      </c>
      <c r="M100" s="464" t="s">
        <v>236</v>
      </c>
      <c r="N100" s="83">
        <v>0</v>
      </c>
      <c r="O100" s="83">
        <f t="shared" si="3"/>
        <v>0</v>
      </c>
      <c r="P100" s="83"/>
      <c r="Q100" s="84">
        <f t="shared" si="4"/>
        <v>2390</v>
      </c>
      <c r="R100" s="99" t="str">
        <f t="shared" si="5"/>
        <v>фикс.цена</v>
      </c>
      <c r="S100" s="485" t="s">
        <v>955</v>
      </c>
      <c r="T100" s="485" t="s">
        <v>956</v>
      </c>
      <c r="U100" s="75">
        <v>211072</v>
      </c>
      <c r="V100" s="230">
        <v>4670033318050</v>
      </c>
      <c r="W100" s="19"/>
      <c r="X100" s="482" t="str">
        <f>VLOOKUP(T100,'Печать Заказа'!B:F,5,FALSE)</f>
        <v>фикс.цена</v>
      </c>
      <c r="Y100" s="482">
        <f>IF(X100="фикс.цена",VLOOKUP(T100,'Печать Заказа'!B:F,4,FALSE),"")</f>
        <v>2390</v>
      </c>
      <c r="Z100" s="567"/>
      <c r="AA100" s="1" t="str">
        <f>IFERROR(VLOOKUP(T100,'Печать Заказа'!B:N,13,FALSE),"")</f>
        <v/>
      </c>
      <c r="AC100" s="559"/>
    </row>
    <row r="101" spans="1:29" ht="19.5" customHeight="1" x14ac:dyDescent="0.25">
      <c r="B101" s="10"/>
      <c r="C101" s="140" t="str">
        <f t="shared" si="1"/>
        <v>THERMEX Vetro 6500 shower</v>
      </c>
      <c r="D101" s="140"/>
      <c r="E101" s="145" t="s">
        <v>272</v>
      </c>
      <c r="F101" s="51">
        <f t="shared" si="2"/>
        <v>211071</v>
      </c>
      <c r="G101" s="486" t="s">
        <v>4</v>
      </c>
      <c r="H101" s="676">
        <v>6.5</v>
      </c>
      <c r="I101" s="676"/>
      <c r="J101" s="481">
        <v>3.7</v>
      </c>
      <c r="K101" s="569">
        <v>1.5</v>
      </c>
      <c r="L101" s="572">
        <v>0.01</v>
      </c>
      <c r="M101" s="464" t="s">
        <v>236</v>
      </c>
      <c r="N101" s="83">
        <v>0</v>
      </c>
      <c r="O101" s="83">
        <f t="shared" si="3"/>
        <v>0</v>
      </c>
      <c r="P101" s="83"/>
      <c r="Q101" s="84">
        <f t="shared" si="4"/>
        <v>2390</v>
      </c>
      <c r="R101" s="99" t="str">
        <f t="shared" si="5"/>
        <v>фикс.цена</v>
      </c>
      <c r="S101" s="485" t="s">
        <v>957</v>
      </c>
      <c r="T101" s="485" t="s">
        <v>958</v>
      </c>
      <c r="U101" s="75">
        <v>211071</v>
      </c>
      <c r="V101" s="230">
        <v>4670033318043</v>
      </c>
      <c r="W101" s="19"/>
      <c r="X101" s="482" t="str">
        <f>VLOOKUP(T101,'Печать Заказа'!B:F,5,FALSE)</f>
        <v>фикс.цена</v>
      </c>
      <c r="Y101" s="482">
        <f>IF(X101="фикс.цена",VLOOKUP(T101,'Печать Заказа'!B:F,4,FALSE),"")</f>
        <v>2390</v>
      </c>
      <c r="Z101" s="567"/>
      <c r="AA101" s="1" t="str">
        <f>IFERROR(VLOOKUP(T101,'Печать Заказа'!B:N,13,FALSE),"")</f>
        <v/>
      </c>
      <c r="AC101" s="559"/>
    </row>
    <row r="102" spans="1:29" ht="19.5" customHeight="1" thickBot="1" x14ac:dyDescent="0.3">
      <c r="A102" s="105"/>
      <c r="B102" s="202"/>
      <c r="C102" s="141" t="str">
        <f>S102</f>
        <v>THERMEX Vetro 6500 combi</v>
      </c>
      <c r="D102" s="141"/>
      <c r="E102" s="246" t="s">
        <v>272</v>
      </c>
      <c r="F102" s="64">
        <f>U102</f>
        <v>211073</v>
      </c>
      <c r="G102" s="478" t="s">
        <v>4</v>
      </c>
      <c r="H102" s="675">
        <v>6.5</v>
      </c>
      <c r="I102" s="675"/>
      <c r="J102" s="483">
        <v>3.7</v>
      </c>
      <c r="K102" s="570">
        <v>1.5</v>
      </c>
      <c r="L102" s="573">
        <v>0.01</v>
      </c>
      <c r="M102" s="487" t="s">
        <v>236</v>
      </c>
      <c r="N102" s="85">
        <v>0</v>
      </c>
      <c r="O102" s="85">
        <f>N102*Q102</f>
        <v>0</v>
      </c>
      <c r="P102" s="85"/>
      <c r="Q102" s="86">
        <f t="shared" si="4"/>
        <v>2490</v>
      </c>
      <c r="R102" s="100" t="str">
        <f>X102</f>
        <v>фикс.цена</v>
      </c>
      <c r="S102" s="485" t="s">
        <v>959</v>
      </c>
      <c r="T102" s="485" t="s">
        <v>960</v>
      </c>
      <c r="U102" s="75">
        <v>211073</v>
      </c>
      <c r="V102" s="230">
        <v>4670033318036</v>
      </c>
      <c r="W102" s="19"/>
      <c r="X102" s="482" t="str">
        <f>VLOOKUP(T102,'Печать Заказа'!B:F,5,FALSE)</f>
        <v>фикс.цена</v>
      </c>
      <c r="Y102" s="482">
        <f>IF(X102="фикс.цена",VLOOKUP(T102,'Печать Заказа'!B:F,4,FALSE),"")</f>
        <v>2490</v>
      </c>
      <c r="Z102" s="567"/>
      <c r="AA102" s="1" t="str">
        <f>IFERROR(VLOOKUP(T102,'Печать Заказа'!B:N,13,FALSE),"")</f>
        <v/>
      </c>
      <c r="AC102" s="559"/>
    </row>
    <row r="103" spans="1:29" ht="15" customHeight="1" x14ac:dyDescent="0.25">
      <c r="M103" s="222"/>
      <c r="AA103" s="1">
        <f>IFERROR(VLOOKUP(T103,'Печать Заказа'!B:N,13,FALSE),"")</f>
        <v>0</v>
      </c>
    </row>
    <row r="104" spans="1:29" ht="15" customHeight="1" x14ac:dyDescent="0.25">
      <c r="M104" s="222"/>
      <c r="AA104" s="1">
        <f>IFERROR(VLOOKUP(T104,'Печать Заказа'!B:N,13,FALSE),"")</f>
        <v>0</v>
      </c>
    </row>
    <row r="105" spans="1:29" ht="15" customHeight="1" x14ac:dyDescent="0.25">
      <c r="M105" s="222"/>
      <c r="AA105" s="1">
        <f>IFERROR(VLOOKUP(T105,'Печать Заказа'!B:N,13,FALSE),"")</f>
        <v>0</v>
      </c>
    </row>
    <row r="106" spans="1:29" ht="15" customHeight="1" x14ac:dyDescent="0.25">
      <c r="M106" s="222"/>
      <c r="AA106" s="1">
        <f>IFERROR(VLOOKUP(T106,'Печать Заказа'!B:N,13,FALSE),"")</f>
        <v>0</v>
      </c>
    </row>
    <row r="107" spans="1:29" ht="15" customHeight="1" x14ac:dyDescent="0.25">
      <c r="M107" s="222"/>
      <c r="AA107" s="1">
        <f>IFERROR(VLOOKUP(T107,'Печать Заказа'!B:N,13,FALSE),"")</f>
        <v>0</v>
      </c>
    </row>
    <row r="108" spans="1:29" ht="15" customHeight="1" x14ac:dyDescent="0.25">
      <c r="AA108" s="1">
        <f>IFERROR(VLOOKUP(T108,'Печать Заказа'!B:N,13,FALSE),"")</f>
        <v>0</v>
      </c>
    </row>
    <row r="109" spans="1:29" ht="15" customHeight="1" x14ac:dyDescent="0.25">
      <c r="AA109" s="1">
        <f>IFERROR(VLOOKUP(T109,'Печать Заказа'!B:N,13,FALSE),"")</f>
        <v>0</v>
      </c>
    </row>
    <row r="110" spans="1:29" ht="15" customHeight="1" x14ac:dyDescent="0.25">
      <c r="AA110" s="1">
        <f>IFERROR(VLOOKUP(T110,'Печать Заказа'!B:N,13,FALSE),"")</f>
        <v>0</v>
      </c>
    </row>
    <row r="111" spans="1:29" ht="15" customHeight="1" x14ac:dyDescent="0.25">
      <c r="AA111" s="1">
        <f>IFERROR(VLOOKUP(T111,'Печать Заказа'!B:N,13,FALSE),"")</f>
        <v>0</v>
      </c>
    </row>
    <row r="112" spans="1:29" ht="15" customHeight="1" x14ac:dyDescent="0.25">
      <c r="AA112" s="1">
        <f>IFERROR(VLOOKUP(T112,'Печать Заказа'!B:N,13,FALSE),"")</f>
        <v>0</v>
      </c>
    </row>
    <row r="113" spans="27:27" ht="15" customHeight="1" x14ac:dyDescent="0.25">
      <c r="AA113" s="1">
        <f>IFERROR(VLOOKUP(T113,'Печать Заказа'!B:N,13,FALSE),"")</f>
        <v>0</v>
      </c>
    </row>
    <row r="114" spans="27:27" ht="15" customHeight="1" x14ac:dyDescent="0.25">
      <c r="AA114" s="1">
        <f>IFERROR(VLOOKUP(T114,'Печать Заказа'!B:N,13,FALSE),"")</f>
        <v>0</v>
      </c>
    </row>
    <row r="115" spans="27:27" ht="15" customHeight="1" x14ac:dyDescent="0.25">
      <c r="AA115" s="1">
        <f>IFERROR(VLOOKUP(T115,'Печать Заказа'!B:N,13,FALSE),"")</f>
        <v>0</v>
      </c>
    </row>
    <row r="116" spans="27:27" ht="15" customHeight="1" x14ac:dyDescent="0.25">
      <c r="AA116" s="1">
        <f>IFERROR(VLOOKUP(T116,'Печать Заказа'!B:N,13,FALSE),"")</f>
        <v>0</v>
      </c>
    </row>
    <row r="117" spans="27:27" ht="15" customHeight="1" x14ac:dyDescent="0.25">
      <c r="AA117" s="1">
        <f>IFERROR(VLOOKUP(T117,'Печать Заказа'!B:N,13,FALSE),"")</f>
        <v>0</v>
      </c>
    </row>
    <row r="118" spans="27:27" ht="15" customHeight="1" x14ac:dyDescent="0.25">
      <c r="AA118" s="1">
        <f>IFERROR(VLOOKUP(T118,'Печать Заказа'!B:N,13,FALSE),"")</f>
        <v>0</v>
      </c>
    </row>
    <row r="119" spans="27:27" ht="15" customHeight="1" x14ac:dyDescent="0.25">
      <c r="AA119" s="1">
        <f>IFERROR(VLOOKUP(T119,'Печать Заказа'!B:N,13,FALSE),"")</f>
        <v>0</v>
      </c>
    </row>
    <row r="120" spans="27:27" ht="15" customHeight="1" x14ac:dyDescent="0.25">
      <c r="AA120" s="1">
        <f>IFERROR(VLOOKUP(T120,'Печать Заказа'!B:N,13,FALSE),"")</f>
        <v>0</v>
      </c>
    </row>
    <row r="121" spans="27:27" ht="15" customHeight="1" x14ac:dyDescent="0.25">
      <c r="AA121" s="1">
        <f>IFERROR(VLOOKUP(T121,'Печать Заказа'!B:N,13,FALSE),"")</f>
        <v>0</v>
      </c>
    </row>
    <row r="122" spans="27:27" ht="15" customHeight="1" x14ac:dyDescent="0.25">
      <c r="AA122" s="1">
        <f>IFERROR(VLOOKUP(T122,'Печать Заказа'!B:N,13,FALSE),"")</f>
        <v>0</v>
      </c>
    </row>
    <row r="123" spans="27:27" ht="15" customHeight="1" x14ac:dyDescent="0.25">
      <c r="AA123" s="1">
        <f>IFERROR(VLOOKUP(T123,'Печать Заказа'!B:N,13,FALSE),"")</f>
        <v>0</v>
      </c>
    </row>
    <row r="124" spans="27:27" ht="15" customHeight="1" x14ac:dyDescent="0.25">
      <c r="AA124" s="1">
        <f>IFERROR(VLOOKUP(T124,'Печать Заказа'!B:N,13,FALSE),"")</f>
        <v>0</v>
      </c>
    </row>
    <row r="125" spans="27:27" ht="15" customHeight="1" x14ac:dyDescent="0.25">
      <c r="AA125" s="1">
        <f>IFERROR(VLOOKUP(T125,'Печать Заказа'!B:N,13,FALSE),"")</f>
        <v>0</v>
      </c>
    </row>
    <row r="126" spans="27:27" ht="15" customHeight="1" x14ac:dyDescent="0.25">
      <c r="AA126" s="1">
        <f>IFERROR(VLOOKUP(T126,'Печать Заказа'!B:N,13,FALSE),"")</f>
        <v>0</v>
      </c>
    </row>
    <row r="127" spans="27:27" ht="15" customHeight="1" x14ac:dyDescent="0.25">
      <c r="AA127" s="1">
        <f>IFERROR(VLOOKUP(T127,'Печать Заказа'!B:N,13,FALSE),"")</f>
        <v>0</v>
      </c>
    </row>
    <row r="128" spans="27:27" ht="15" customHeight="1" x14ac:dyDescent="0.25">
      <c r="AA128" s="1">
        <f>IFERROR(VLOOKUP(T128,'Печать Заказа'!B:N,13,FALSE),"")</f>
        <v>0</v>
      </c>
    </row>
    <row r="129" spans="27:27" ht="15" customHeight="1" x14ac:dyDescent="0.25">
      <c r="AA129" s="1">
        <f>IFERROR(VLOOKUP(T129,'Печать Заказа'!B:N,13,FALSE),"")</f>
        <v>0</v>
      </c>
    </row>
    <row r="130" spans="27:27" ht="15" customHeight="1" x14ac:dyDescent="0.25">
      <c r="AA130" s="1">
        <f>IFERROR(VLOOKUP(T130,'Печать Заказа'!B:N,13,FALSE),"")</f>
        <v>0</v>
      </c>
    </row>
    <row r="131" spans="27:27" ht="15" customHeight="1" x14ac:dyDescent="0.25">
      <c r="AA131" s="1">
        <f>IFERROR(VLOOKUP(T131,'Печать Заказа'!B:N,13,FALSE),"")</f>
        <v>0</v>
      </c>
    </row>
    <row r="132" spans="27:27" ht="15" customHeight="1" x14ac:dyDescent="0.25">
      <c r="AA132" s="1">
        <f>IFERROR(VLOOKUP(T132,'Печать Заказа'!B:N,13,FALSE),"")</f>
        <v>0</v>
      </c>
    </row>
    <row r="133" spans="27:27" ht="15" customHeight="1" x14ac:dyDescent="0.25">
      <c r="AA133" s="1">
        <f>IFERROR(VLOOKUP(T133,'Печать Заказа'!B:N,13,FALSE),"")</f>
        <v>0</v>
      </c>
    </row>
    <row r="134" spans="27:27" ht="15" customHeight="1" x14ac:dyDescent="0.25">
      <c r="AA134" s="1">
        <f>IFERROR(VLOOKUP(T134,'Печать Заказа'!B:N,13,FALSE),"")</f>
        <v>0</v>
      </c>
    </row>
    <row r="135" spans="27:27" ht="15" customHeight="1" x14ac:dyDescent="0.25">
      <c r="AA135" s="1">
        <f>IFERROR(VLOOKUP(T135,'Печать Заказа'!B:N,13,FALSE),"")</f>
        <v>0</v>
      </c>
    </row>
    <row r="136" spans="27:27" ht="15" customHeight="1" x14ac:dyDescent="0.25">
      <c r="AA136" s="1">
        <f>IFERROR(VLOOKUP(T136,'Печать Заказа'!B:N,13,FALSE),"")</f>
        <v>0</v>
      </c>
    </row>
    <row r="137" spans="27:27" ht="15" customHeight="1" x14ac:dyDescent="0.25">
      <c r="AA137" s="1">
        <f>IFERROR(VLOOKUP(T137,'Печать Заказа'!B:N,13,FALSE),"")</f>
        <v>0</v>
      </c>
    </row>
    <row r="138" spans="27:27" ht="15" customHeight="1" x14ac:dyDescent="0.25">
      <c r="AA138" s="1">
        <f>IFERROR(VLOOKUP(T138,'Печать Заказа'!B:N,13,FALSE),"")</f>
        <v>0</v>
      </c>
    </row>
    <row r="139" spans="27:27" ht="15" customHeight="1" x14ac:dyDescent="0.25">
      <c r="AA139" s="1">
        <f>IFERROR(VLOOKUP(T139,'Печать Заказа'!B:N,13,FALSE),"")</f>
        <v>0</v>
      </c>
    </row>
    <row r="140" spans="27:27" ht="15" customHeight="1" x14ac:dyDescent="0.25">
      <c r="AA140" s="1">
        <f>IFERROR(VLOOKUP(T140,'Печать Заказа'!B:N,13,FALSE),"")</f>
        <v>0</v>
      </c>
    </row>
    <row r="141" spans="27:27" ht="15" customHeight="1" x14ac:dyDescent="0.25">
      <c r="AA141" s="1">
        <f>IFERROR(VLOOKUP(T141,'Печать Заказа'!B:N,13,FALSE),"")</f>
        <v>0</v>
      </c>
    </row>
    <row r="142" spans="27:27" ht="15" customHeight="1" x14ac:dyDescent="0.25">
      <c r="AA142" s="1">
        <f>IFERROR(VLOOKUP(T142,'Печать Заказа'!B:N,13,FALSE),"")</f>
        <v>0</v>
      </c>
    </row>
    <row r="143" spans="27:27" ht="15" customHeight="1" x14ac:dyDescent="0.25">
      <c r="AA143" s="1">
        <f>IFERROR(VLOOKUP(T143,'Печать Заказа'!B:N,13,FALSE),"")</f>
        <v>0</v>
      </c>
    </row>
    <row r="144" spans="27:27" ht="15" customHeight="1" x14ac:dyDescent="0.25">
      <c r="AA144" s="1">
        <f>IFERROR(VLOOKUP(T144,'Печать Заказа'!B:N,13,FALSE),"")</f>
        <v>0</v>
      </c>
    </row>
    <row r="145" spans="27:27" ht="15" customHeight="1" x14ac:dyDescent="0.25">
      <c r="AA145" s="1">
        <f>IFERROR(VLOOKUP(T145,'Печать Заказа'!B:N,13,FALSE),"")</f>
        <v>0</v>
      </c>
    </row>
    <row r="146" spans="27:27" ht="15" customHeight="1" x14ac:dyDescent="0.25">
      <c r="AA146" s="1">
        <f>IFERROR(VLOOKUP(T146,'Печать Заказа'!B:N,13,FALSE),"")</f>
        <v>0</v>
      </c>
    </row>
    <row r="147" spans="27:27" ht="15" customHeight="1" x14ac:dyDescent="0.25">
      <c r="AA147" s="1">
        <f>IFERROR(VLOOKUP(T147,'Печать Заказа'!B:N,13,FALSE),"")</f>
        <v>0</v>
      </c>
    </row>
    <row r="148" spans="27:27" ht="15" customHeight="1" x14ac:dyDescent="0.25">
      <c r="AA148" s="1">
        <f>IFERROR(VLOOKUP(T148,'Печать Заказа'!B:N,13,FALSE),"")</f>
        <v>0</v>
      </c>
    </row>
    <row r="149" spans="27:27" ht="15" customHeight="1" x14ac:dyDescent="0.25">
      <c r="AA149" s="1">
        <f>IFERROR(VLOOKUP(T149,'Печать Заказа'!B:N,13,FALSE),"")</f>
        <v>0</v>
      </c>
    </row>
    <row r="150" spans="27:27" ht="15" customHeight="1" x14ac:dyDescent="0.25">
      <c r="AA150" s="1">
        <f>IFERROR(VLOOKUP(T150,'Печать Заказа'!B:N,13,FALSE),"")</f>
        <v>0</v>
      </c>
    </row>
    <row r="151" spans="27:27" ht="15" customHeight="1" x14ac:dyDescent="0.25">
      <c r="AA151" s="1">
        <f>IFERROR(VLOOKUP(T151,'Печать Заказа'!B:N,13,FALSE),"")</f>
        <v>0</v>
      </c>
    </row>
    <row r="152" spans="27:27" ht="15" customHeight="1" x14ac:dyDescent="0.25">
      <c r="AA152" s="1">
        <f>IFERROR(VLOOKUP(T152,'Печать Заказа'!B:N,13,FALSE),"")</f>
        <v>0</v>
      </c>
    </row>
    <row r="153" spans="27:27" ht="15" customHeight="1" x14ac:dyDescent="0.25">
      <c r="AA153" s="1">
        <f>IFERROR(VLOOKUP(T153,'Печать Заказа'!B:N,13,FALSE),"")</f>
        <v>0</v>
      </c>
    </row>
    <row r="154" spans="27:27" ht="15" customHeight="1" x14ac:dyDescent="0.25">
      <c r="AA154" s="1">
        <f>IFERROR(VLOOKUP(T154,'Печать Заказа'!B:N,13,FALSE),"")</f>
        <v>0</v>
      </c>
    </row>
    <row r="155" spans="27:27" ht="15" customHeight="1" x14ac:dyDescent="0.25">
      <c r="AA155" s="1">
        <f>IFERROR(VLOOKUP(T155,'Печать Заказа'!B:N,13,FALSE),"")</f>
        <v>0</v>
      </c>
    </row>
    <row r="156" spans="27:27" ht="15" customHeight="1" x14ac:dyDescent="0.25">
      <c r="AA156" s="1">
        <f>IFERROR(VLOOKUP(T156,'Печать Заказа'!B:N,13,FALSE),"")</f>
        <v>0</v>
      </c>
    </row>
    <row r="157" spans="27:27" ht="15" customHeight="1" x14ac:dyDescent="0.25">
      <c r="AA157" s="1">
        <f>IFERROR(VLOOKUP(T157,'Печать Заказа'!B:N,13,FALSE),"")</f>
        <v>0</v>
      </c>
    </row>
    <row r="158" spans="27:27" ht="15" customHeight="1" x14ac:dyDescent="0.25">
      <c r="AA158" s="1">
        <f>IFERROR(VLOOKUP(T158,'Печать Заказа'!B:N,13,FALSE),"")</f>
        <v>0</v>
      </c>
    </row>
    <row r="159" spans="27:27" ht="15" customHeight="1" x14ac:dyDescent="0.25">
      <c r="AA159" s="1">
        <f>IFERROR(VLOOKUP(T159,'Печать Заказа'!B:N,13,FALSE),"")</f>
        <v>0</v>
      </c>
    </row>
    <row r="160" spans="27:27" ht="15" customHeight="1" x14ac:dyDescent="0.25">
      <c r="AA160" s="1">
        <f>IFERROR(VLOOKUP(T160,'Печать Заказа'!B:N,13,FALSE),"")</f>
        <v>0</v>
      </c>
    </row>
    <row r="161" spans="27:27" ht="15" customHeight="1" x14ac:dyDescent="0.25">
      <c r="AA161" s="1">
        <f>IFERROR(VLOOKUP(T161,'Печать Заказа'!B:N,13,FALSE),"")</f>
        <v>0</v>
      </c>
    </row>
    <row r="162" spans="27:27" ht="15" customHeight="1" x14ac:dyDescent="0.25">
      <c r="AA162" s="1">
        <f>IFERROR(VLOOKUP(T162,'Печать Заказа'!B:N,13,FALSE),"")</f>
        <v>0</v>
      </c>
    </row>
    <row r="163" spans="27:27" ht="15" customHeight="1" x14ac:dyDescent="0.25">
      <c r="AA163" s="1">
        <f>IFERROR(VLOOKUP(T163,'Печать Заказа'!B:N,13,FALSE),"")</f>
        <v>0</v>
      </c>
    </row>
    <row r="164" spans="27:27" ht="15" customHeight="1" x14ac:dyDescent="0.25">
      <c r="AA164" s="1">
        <f>IFERROR(VLOOKUP(T164,'Печать Заказа'!B:N,13,FALSE),"")</f>
        <v>0</v>
      </c>
    </row>
    <row r="165" spans="27:27" ht="15" customHeight="1" x14ac:dyDescent="0.25">
      <c r="AA165" s="1">
        <f>IFERROR(VLOOKUP(T165,'Печать Заказа'!B:N,13,FALSE),"")</f>
        <v>0</v>
      </c>
    </row>
    <row r="166" spans="27:27" ht="15" customHeight="1" x14ac:dyDescent="0.25">
      <c r="AA166" s="1">
        <f>IFERROR(VLOOKUP(T166,'Печать Заказа'!B:N,13,FALSE),"")</f>
        <v>0</v>
      </c>
    </row>
    <row r="167" spans="27:27" ht="15" customHeight="1" x14ac:dyDescent="0.25">
      <c r="AA167" s="1">
        <f>IFERROR(VLOOKUP(T167,'Печать Заказа'!B:N,13,FALSE),"")</f>
        <v>0</v>
      </c>
    </row>
    <row r="168" spans="27:27" ht="15" customHeight="1" x14ac:dyDescent="0.25">
      <c r="AA168" s="1">
        <f>IFERROR(VLOOKUP(T168,'Печать Заказа'!B:N,13,FALSE),"")</f>
        <v>0</v>
      </c>
    </row>
    <row r="169" spans="27:27" ht="15" customHeight="1" x14ac:dyDescent="0.25">
      <c r="AA169" s="1">
        <f>IFERROR(VLOOKUP(T169,'Печать Заказа'!B:N,13,FALSE),"")</f>
        <v>0</v>
      </c>
    </row>
    <row r="170" spans="27:27" ht="15" customHeight="1" x14ac:dyDescent="0.25">
      <c r="AA170" s="1">
        <f>IFERROR(VLOOKUP(T170,'Печать Заказа'!B:N,13,FALSE),"")</f>
        <v>0</v>
      </c>
    </row>
    <row r="171" spans="27:27" ht="15" customHeight="1" x14ac:dyDescent="0.25">
      <c r="AA171" s="1">
        <f>IFERROR(VLOOKUP(T171,'Печать Заказа'!B:N,13,FALSE),"")</f>
        <v>0</v>
      </c>
    </row>
    <row r="172" spans="27:27" ht="15" customHeight="1" x14ac:dyDescent="0.25">
      <c r="AA172" s="1">
        <f>IFERROR(VLOOKUP(T172,'Печать Заказа'!B:N,13,FALSE),"")</f>
        <v>0</v>
      </c>
    </row>
    <row r="173" spans="27:27" ht="15" customHeight="1" x14ac:dyDescent="0.25">
      <c r="AA173" s="1">
        <f>IFERROR(VLOOKUP(T173,'Печать Заказа'!B:N,13,FALSE),"")</f>
        <v>0</v>
      </c>
    </row>
    <row r="174" spans="27:27" ht="15" customHeight="1" x14ac:dyDescent="0.25">
      <c r="AA174" s="1">
        <f>IFERROR(VLOOKUP(T174,'Печать Заказа'!B:N,13,FALSE),"")</f>
        <v>0</v>
      </c>
    </row>
    <row r="175" spans="27:27" ht="15" customHeight="1" x14ac:dyDescent="0.25">
      <c r="AA175" s="1">
        <f>IFERROR(VLOOKUP(T175,'Печать Заказа'!B:N,13,FALSE),"")</f>
        <v>0</v>
      </c>
    </row>
    <row r="176" spans="27:27" ht="15" customHeight="1" x14ac:dyDescent="0.25">
      <c r="AA176" s="1">
        <f>IFERROR(VLOOKUP(T176,'Печать Заказа'!B:N,13,FALSE),"")</f>
        <v>0</v>
      </c>
    </row>
    <row r="177" spans="27:27" ht="15" customHeight="1" x14ac:dyDescent="0.25">
      <c r="AA177" s="1">
        <f>IFERROR(VLOOKUP(T177,'Печать Заказа'!B:N,13,FALSE),"")</f>
        <v>0</v>
      </c>
    </row>
    <row r="178" spans="27:27" ht="15" customHeight="1" x14ac:dyDescent="0.25">
      <c r="AA178" s="1">
        <f>IFERROR(VLOOKUP(T178,'Печать Заказа'!B:N,13,FALSE),"")</f>
        <v>0</v>
      </c>
    </row>
    <row r="179" spans="27:27" ht="15" customHeight="1" x14ac:dyDescent="0.25">
      <c r="AA179" s="1">
        <f>IFERROR(VLOOKUP(T179,'Печать Заказа'!B:N,13,FALSE),"")</f>
        <v>0</v>
      </c>
    </row>
    <row r="180" spans="27:27" ht="15" customHeight="1" x14ac:dyDescent="0.25">
      <c r="AA180" s="1">
        <f>IFERROR(VLOOKUP(T180,'Печать Заказа'!B:N,13,FALSE),"")</f>
        <v>0</v>
      </c>
    </row>
    <row r="181" spans="27:27" ht="15" customHeight="1" x14ac:dyDescent="0.25">
      <c r="AA181" s="1">
        <f>IFERROR(VLOOKUP(T181,'Печать Заказа'!B:N,13,FALSE),"")</f>
        <v>0</v>
      </c>
    </row>
    <row r="182" spans="27:27" ht="15" customHeight="1" x14ac:dyDescent="0.25">
      <c r="AA182" s="1">
        <f>IFERROR(VLOOKUP(T182,'Печать Заказа'!B:N,13,FALSE),"")</f>
        <v>0</v>
      </c>
    </row>
    <row r="183" spans="27:27" ht="15" customHeight="1" x14ac:dyDescent="0.25">
      <c r="AA183" s="1">
        <f>IFERROR(VLOOKUP(T183,'Печать Заказа'!B:N,13,FALSE),"")</f>
        <v>0</v>
      </c>
    </row>
    <row r="184" spans="27:27" ht="15" customHeight="1" x14ac:dyDescent="0.25">
      <c r="AA184" s="1">
        <f>IFERROR(VLOOKUP(T184,'Печать Заказа'!B:N,13,FALSE),"")</f>
        <v>0</v>
      </c>
    </row>
    <row r="185" spans="27:27" ht="15" customHeight="1" x14ac:dyDescent="0.25">
      <c r="AA185" s="1">
        <f>IFERROR(VLOOKUP(T185,'Печать Заказа'!B:N,13,FALSE),"")</f>
        <v>0</v>
      </c>
    </row>
    <row r="186" spans="27:27" ht="15" customHeight="1" x14ac:dyDescent="0.25">
      <c r="AA186" s="1">
        <f>IFERROR(VLOOKUP(T186,'Печать Заказа'!B:N,13,FALSE),"")</f>
        <v>0</v>
      </c>
    </row>
    <row r="187" spans="27:27" ht="15" customHeight="1" x14ac:dyDescent="0.25">
      <c r="AA187" s="1">
        <f>IFERROR(VLOOKUP(T187,'Печать Заказа'!B:N,13,FALSE),"")</f>
        <v>0</v>
      </c>
    </row>
    <row r="188" spans="27:27" ht="15" customHeight="1" x14ac:dyDescent="0.25">
      <c r="AA188" s="1">
        <f>IFERROR(VLOOKUP(T188,'Печать Заказа'!B:N,13,FALSE),"")</f>
        <v>0</v>
      </c>
    </row>
    <row r="189" spans="27:27" ht="15" customHeight="1" x14ac:dyDescent="0.25">
      <c r="AA189" s="1">
        <f>IFERROR(VLOOKUP(T189,'Печать Заказа'!B:N,13,FALSE),"")</f>
        <v>0</v>
      </c>
    </row>
    <row r="190" spans="27:27" ht="15" customHeight="1" x14ac:dyDescent="0.25">
      <c r="AA190" s="1">
        <f>IFERROR(VLOOKUP(T190,'Печать Заказа'!B:N,13,FALSE),"")</f>
        <v>0</v>
      </c>
    </row>
    <row r="191" spans="27:27" ht="15" customHeight="1" x14ac:dyDescent="0.25">
      <c r="AA191" s="1">
        <f>IFERROR(VLOOKUP(T191,'Печать Заказа'!B:N,13,FALSE),"")</f>
        <v>0</v>
      </c>
    </row>
    <row r="192" spans="27:27" ht="15" customHeight="1" x14ac:dyDescent="0.25">
      <c r="AA192" s="1">
        <f>IFERROR(VLOOKUP(T192,'Печать Заказа'!B:N,13,FALSE),"")</f>
        <v>0</v>
      </c>
    </row>
    <row r="193" spans="27:27" ht="15" customHeight="1" x14ac:dyDescent="0.25">
      <c r="AA193" s="1">
        <f>IFERROR(VLOOKUP(T193,'Печать Заказа'!B:N,13,FALSE),"")</f>
        <v>0</v>
      </c>
    </row>
    <row r="194" spans="27:27" ht="15" customHeight="1" x14ac:dyDescent="0.25">
      <c r="AA194" s="1">
        <f>IFERROR(VLOOKUP(T194,'Печать Заказа'!B:N,13,FALSE),"")</f>
        <v>0</v>
      </c>
    </row>
    <row r="195" spans="27:27" ht="15" customHeight="1" x14ac:dyDescent="0.25">
      <c r="AA195" s="1">
        <f>IFERROR(VLOOKUP(T195,'Печать Заказа'!B:N,13,FALSE),"")</f>
        <v>0</v>
      </c>
    </row>
    <row r="196" spans="27:27" ht="15" customHeight="1" x14ac:dyDescent="0.25">
      <c r="AA196" s="1">
        <f>IFERROR(VLOOKUP(T196,'Печать Заказа'!B:N,13,FALSE),"")</f>
        <v>0</v>
      </c>
    </row>
    <row r="197" spans="27:27" ht="15" customHeight="1" x14ac:dyDescent="0.25">
      <c r="AA197" s="1">
        <f>IFERROR(VLOOKUP(T197,'Печать Заказа'!B:N,13,FALSE),"")</f>
        <v>0</v>
      </c>
    </row>
    <row r="198" spans="27:27" ht="15" customHeight="1" x14ac:dyDescent="0.25">
      <c r="AA198" s="1">
        <f>IFERROR(VLOOKUP(T198,'Печать Заказа'!B:N,13,FALSE),"")</f>
        <v>0</v>
      </c>
    </row>
    <row r="199" spans="27:27" ht="15" customHeight="1" x14ac:dyDescent="0.25">
      <c r="AA199" s="1">
        <f>IFERROR(VLOOKUP(T199,'Печать Заказа'!B:N,13,FALSE),"")</f>
        <v>0</v>
      </c>
    </row>
    <row r="200" spans="27:27" ht="15" customHeight="1" x14ac:dyDescent="0.25">
      <c r="AA200" s="1">
        <f>IFERROR(VLOOKUP(T200,'Печать Заказа'!B:N,13,FALSE),"")</f>
        <v>0</v>
      </c>
    </row>
    <row r="201" spans="27:27" ht="15" customHeight="1" x14ac:dyDescent="0.25">
      <c r="AA201" s="1">
        <f>IFERROR(VLOOKUP(T201,'Печать Заказа'!B:N,13,FALSE),"")</f>
        <v>0</v>
      </c>
    </row>
    <row r="202" spans="27:27" ht="15" customHeight="1" x14ac:dyDescent="0.25">
      <c r="AA202" s="1">
        <f>IFERROR(VLOOKUP(T202,'Печать Заказа'!B:N,13,FALSE),"")</f>
        <v>0</v>
      </c>
    </row>
    <row r="203" spans="27:27" ht="15" customHeight="1" x14ac:dyDescent="0.25">
      <c r="AA203" s="1">
        <f>IFERROR(VLOOKUP(T203,'Печать Заказа'!B:N,13,FALSE),"")</f>
        <v>0</v>
      </c>
    </row>
    <row r="204" spans="27:27" ht="15" customHeight="1" x14ac:dyDescent="0.25">
      <c r="AA204" s="1">
        <f>IFERROR(VLOOKUP(T204,'Печать Заказа'!B:N,13,FALSE),"")</f>
        <v>0</v>
      </c>
    </row>
    <row r="205" spans="27:27" ht="15" customHeight="1" x14ac:dyDescent="0.25">
      <c r="AA205" s="1">
        <f>IFERROR(VLOOKUP(T205,'Печать Заказа'!B:N,13,FALSE),"")</f>
        <v>0</v>
      </c>
    </row>
    <row r="206" spans="27:27" ht="15" customHeight="1" x14ac:dyDescent="0.25">
      <c r="AA206" s="1">
        <f>IFERROR(VLOOKUP(T206,'Печать Заказа'!B:N,13,FALSE),"")</f>
        <v>0</v>
      </c>
    </row>
    <row r="207" spans="27:27" ht="15" customHeight="1" x14ac:dyDescent="0.25">
      <c r="AA207" s="1">
        <f>IFERROR(VLOOKUP(T207,'Печать Заказа'!B:N,13,FALSE),"")</f>
        <v>0</v>
      </c>
    </row>
    <row r="208" spans="27:27" ht="15" customHeight="1" x14ac:dyDescent="0.25">
      <c r="AA208" s="1">
        <f>IFERROR(VLOOKUP(T208,'Печать Заказа'!B:N,13,FALSE),"")</f>
        <v>0</v>
      </c>
    </row>
    <row r="209" spans="27:27" ht="15" customHeight="1" x14ac:dyDescent="0.25">
      <c r="AA209" s="1">
        <f>IFERROR(VLOOKUP(T209,'Печать Заказа'!B:N,13,FALSE),"")</f>
        <v>0</v>
      </c>
    </row>
    <row r="210" spans="27:27" ht="15" customHeight="1" x14ac:dyDescent="0.25">
      <c r="AA210" s="1">
        <f>IFERROR(VLOOKUP(T210,'Печать Заказа'!B:N,13,FALSE),"")</f>
        <v>0</v>
      </c>
    </row>
    <row r="211" spans="27:27" ht="15" customHeight="1" x14ac:dyDescent="0.25">
      <c r="AA211" s="1">
        <f>IFERROR(VLOOKUP(T211,'Печать Заказа'!B:N,13,FALSE),"")</f>
        <v>0</v>
      </c>
    </row>
    <row r="212" spans="27:27" ht="15" customHeight="1" x14ac:dyDescent="0.25">
      <c r="AA212" s="1">
        <f>IFERROR(VLOOKUP(T212,'Печать Заказа'!B:N,13,FALSE),"")</f>
        <v>0</v>
      </c>
    </row>
    <row r="213" spans="27:27" ht="15" customHeight="1" x14ac:dyDescent="0.25">
      <c r="AA213" s="1">
        <f>IFERROR(VLOOKUP(T213,'Печать Заказа'!B:N,13,FALSE),"")</f>
        <v>0</v>
      </c>
    </row>
    <row r="214" spans="27:27" ht="15" customHeight="1" x14ac:dyDescent="0.25">
      <c r="AA214" s="1">
        <f>IFERROR(VLOOKUP(T214,'Печать Заказа'!B:N,13,FALSE),"")</f>
        <v>0</v>
      </c>
    </row>
    <row r="215" spans="27:27" ht="15" customHeight="1" x14ac:dyDescent="0.25">
      <c r="AA215" s="1">
        <f>IFERROR(VLOOKUP(T215,'Печать Заказа'!B:N,13,FALSE),"")</f>
        <v>0</v>
      </c>
    </row>
    <row r="216" spans="27:27" ht="15" customHeight="1" x14ac:dyDescent="0.25">
      <c r="AA216" s="1">
        <f>IFERROR(VLOOKUP(T216,'Печать Заказа'!B:N,13,FALSE),"")</f>
        <v>0</v>
      </c>
    </row>
    <row r="217" spans="27:27" ht="15" customHeight="1" x14ac:dyDescent="0.25">
      <c r="AA217" s="1">
        <f>IFERROR(VLOOKUP(T217,'Печать Заказа'!B:N,13,FALSE),"")</f>
        <v>0</v>
      </c>
    </row>
    <row r="218" spans="27:27" ht="15" customHeight="1" x14ac:dyDescent="0.25">
      <c r="AA218" s="1">
        <f>IFERROR(VLOOKUP(T218,'Печать Заказа'!B:N,13,FALSE),"")</f>
        <v>0</v>
      </c>
    </row>
    <row r="219" spans="27:27" ht="15" customHeight="1" x14ac:dyDescent="0.25">
      <c r="AA219" s="1">
        <f>IFERROR(VLOOKUP(T219,'Печать Заказа'!B:N,13,FALSE),"")</f>
        <v>0</v>
      </c>
    </row>
    <row r="220" spans="27:27" ht="15" customHeight="1" x14ac:dyDescent="0.25">
      <c r="AA220" s="1">
        <f>IFERROR(VLOOKUP(T220,'Печать Заказа'!B:N,13,FALSE),"")</f>
        <v>0</v>
      </c>
    </row>
    <row r="221" spans="27:27" ht="15" customHeight="1" x14ac:dyDescent="0.25">
      <c r="AA221" s="1">
        <f>IFERROR(VLOOKUP(T221,'Печать Заказа'!B:N,13,FALSE),"")</f>
        <v>0</v>
      </c>
    </row>
    <row r="222" spans="27:27" ht="15" customHeight="1" x14ac:dyDescent="0.25">
      <c r="AA222" s="1">
        <f>IFERROR(VLOOKUP(T222,'Печать Заказа'!B:N,13,FALSE),"")</f>
        <v>0</v>
      </c>
    </row>
    <row r="223" spans="27:27" ht="15" customHeight="1" x14ac:dyDescent="0.25">
      <c r="AA223" s="1">
        <f>IFERROR(VLOOKUP(T223,'Печать Заказа'!B:N,13,FALSE),"")</f>
        <v>0</v>
      </c>
    </row>
    <row r="224" spans="27:27" ht="15" customHeight="1" x14ac:dyDescent="0.25">
      <c r="AA224" s="1">
        <f>IFERROR(VLOOKUP(T224,'Печать Заказа'!B:N,13,FALSE),"")</f>
        <v>0</v>
      </c>
    </row>
    <row r="225" spans="27:27" ht="15" customHeight="1" x14ac:dyDescent="0.25">
      <c r="AA225" s="1">
        <f>IFERROR(VLOOKUP(T225,'Печать Заказа'!B:N,13,FALSE),"")</f>
        <v>0</v>
      </c>
    </row>
    <row r="226" spans="27:27" ht="15" customHeight="1" x14ac:dyDescent="0.25">
      <c r="AA226" s="1">
        <f>IFERROR(VLOOKUP(T226,'Печать Заказа'!B:N,13,FALSE),"")</f>
        <v>0</v>
      </c>
    </row>
    <row r="227" spans="27:27" ht="15" customHeight="1" x14ac:dyDescent="0.25">
      <c r="AA227" s="1">
        <f>IFERROR(VLOOKUP(T227,'Печать Заказа'!B:N,13,FALSE),"")</f>
        <v>0</v>
      </c>
    </row>
    <row r="228" spans="27:27" ht="15" customHeight="1" x14ac:dyDescent="0.25">
      <c r="AA228" s="1">
        <f>IFERROR(VLOOKUP(T228,'Печать Заказа'!B:N,13,FALSE),"")</f>
        <v>0</v>
      </c>
    </row>
    <row r="229" spans="27:27" ht="15" customHeight="1" x14ac:dyDescent="0.25">
      <c r="AA229" s="1">
        <f>IFERROR(VLOOKUP(T229,'Печать Заказа'!B:N,13,FALSE),"")</f>
        <v>0</v>
      </c>
    </row>
    <row r="230" spans="27:27" ht="15" customHeight="1" x14ac:dyDescent="0.25">
      <c r="AA230" s="1">
        <f>IFERROR(VLOOKUP(T230,'Печать Заказа'!B:N,13,FALSE),"")</f>
        <v>0</v>
      </c>
    </row>
    <row r="231" spans="27:27" ht="15" customHeight="1" x14ac:dyDescent="0.25">
      <c r="AA231" s="1">
        <f>IFERROR(VLOOKUP(T231,'Печать Заказа'!B:N,13,FALSE),"")</f>
        <v>0</v>
      </c>
    </row>
    <row r="232" spans="27:27" ht="15" customHeight="1" x14ac:dyDescent="0.25">
      <c r="AA232" s="1">
        <f>IFERROR(VLOOKUP(T232,'Печать Заказа'!B:N,13,FALSE),"")</f>
        <v>0</v>
      </c>
    </row>
    <row r="233" spans="27:27" ht="15" customHeight="1" x14ac:dyDescent="0.25">
      <c r="AA233" s="1">
        <f>IFERROR(VLOOKUP(T233,'Печать Заказа'!B:N,13,FALSE),"")</f>
        <v>0</v>
      </c>
    </row>
    <row r="234" spans="27:27" ht="15" customHeight="1" x14ac:dyDescent="0.25">
      <c r="AA234" s="1">
        <f>IFERROR(VLOOKUP(T234,'Печать Заказа'!B:N,13,FALSE),"")</f>
        <v>0</v>
      </c>
    </row>
    <row r="235" spans="27:27" ht="15" customHeight="1" x14ac:dyDescent="0.25">
      <c r="AA235" s="1">
        <f>IFERROR(VLOOKUP(T235,'Печать Заказа'!B:N,13,FALSE),"")</f>
        <v>0</v>
      </c>
    </row>
    <row r="236" spans="27:27" ht="15" customHeight="1" x14ac:dyDescent="0.25">
      <c r="AA236" s="1">
        <f>IFERROR(VLOOKUP(T236,'Печать Заказа'!B:N,13,FALSE),"")</f>
        <v>0</v>
      </c>
    </row>
    <row r="237" spans="27:27" ht="15" customHeight="1" x14ac:dyDescent="0.25">
      <c r="AA237" s="1">
        <f>IFERROR(VLOOKUP(T237,'Печать Заказа'!B:N,13,FALSE),"")</f>
        <v>0</v>
      </c>
    </row>
    <row r="238" spans="27:27" ht="15" customHeight="1" x14ac:dyDescent="0.25">
      <c r="AA238" s="1">
        <f>IFERROR(VLOOKUP(T238,'Печать Заказа'!B:N,13,FALSE),"")</f>
        <v>0</v>
      </c>
    </row>
    <row r="239" spans="27:27" ht="15" customHeight="1" x14ac:dyDescent="0.25">
      <c r="AA239" s="1">
        <f>IFERROR(VLOOKUP(T239,'Печать Заказа'!B:N,13,FALSE),"")</f>
        <v>0</v>
      </c>
    </row>
    <row r="240" spans="27:27" ht="15" customHeight="1" x14ac:dyDescent="0.25">
      <c r="AA240" s="1">
        <f>IFERROR(VLOOKUP(T240,'Печать Заказа'!B:N,13,FALSE),"")</f>
        <v>0</v>
      </c>
    </row>
    <row r="241" spans="27:27" ht="15" customHeight="1" x14ac:dyDescent="0.25">
      <c r="AA241" s="1">
        <f>IFERROR(VLOOKUP(T241,'Печать Заказа'!B:N,13,FALSE),"")</f>
        <v>0</v>
      </c>
    </row>
    <row r="242" spans="27:27" ht="15" customHeight="1" x14ac:dyDescent="0.25">
      <c r="AA242" s="1">
        <f>IFERROR(VLOOKUP(T242,'Печать Заказа'!B:N,13,FALSE),"")</f>
        <v>0</v>
      </c>
    </row>
    <row r="243" spans="27:27" ht="15" customHeight="1" x14ac:dyDescent="0.25">
      <c r="AA243" s="1">
        <f>IFERROR(VLOOKUP(T243,'Печать Заказа'!B:N,13,FALSE),"")</f>
        <v>0</v>
      </c>
    </row>
    <row r="244" spans="27:27" ht="15" customHeight="1" x14ac:dyDescent="0.25">
      <c r="AA244" s="1">
        <f>IFERROR(VLOOKUP(T244,'Печать Заказа'!B:N,13,FALSE),"")</f>
        <v>0</v>
      </c>
    </row>
    <row r="245" spans="27:27" ht="15" customHeight="1" x14ac:dyDescent="0.25">
      <c r="AA245" s="1">
        <f>IFERROR(VLOOKUP(T245,'Печать Заказа'!B:N,13,FALSE),"")</f>
        <v>0</v>
      </c>
    </row>
    <row r="246" spans="27:27" ht="15" customHeight="1" x14ac:dyDescent="0.25">
      <c r="AA246" s="1">
        <f>IFERROR(VLOOKUP(T246,'Печать Заказа'!B:N,13,FALSE),"")</f>
        <v>0</v>
      </c>
    </row>
    <row r="247" spans="27:27" ht="15" customHeight="1" x14ac:dyDescent="0.25">
      <c r="AA247" s="1">
        <f>IFERROR(VLOOKUP(T247,'Печать Заказа'!B:N,13,FALSE),"")</f>
        <v>0</v>
      </c>
    </row>
    <row r="248" spans="27:27" ht="15" customHeight="1" x14ac:dyDescent="0.25">
      <c r="AA248" s="1">
        <f>IFERROR(VLOOKUP(T248,'Печать Заказа'!B:N,13,FALSE),"")</f>
        <v>0</v>
      </c>
    </row>
    <row r="249" spans="27:27" ht="15" customHeight="1" x14ac:dyDescent="0.25">
      <c r="AA249" s="1">
        <f>IFERROR(VLOOKUP(T249,'Печать Заказа'!B:N,13,FALSE),"")</f>
        <v>0</v>
      </c>
    </row>
    <row r="250" spans="27:27" ht="15" customHeight="1" x14ac:dyDescent="0.25">
      <c r="AA250" s="1">
        <f>IFERROR(VLOOKUP(T250,'Печать Заказа'!B:N,13,FALSE),"")</f>
        <v>0</v>
      </c>
    </row>
    <row r="251" spans="27:27" ht="15" customHeight="1" x14ac:dyDescent="0.25">
      <c r="AA251" s="1">
        <f>IFERROR(VLOOKUP(T251,'Печать Заказа'!B:N,13,FALSE),"")</f>
        <v>0</v>
      </c>
    </row>
  </sheetData>
  <protectedRanges>
    <protectedRange sqref="G3 J3:L3" name="Диапазон1"/>
    <protectedRange sqref="N54 N6 N14 N48 N83 N24 N37 N45 N72 N28 N60 N57 N63 N88 N75 N41 N32 N51 N93 N79 N20" name="Диапазон1_5"/>
    <protectedRange sqref="N76 N84:N87 N71 N58:N59 N55:N56 N42 N33:N36 N13 N44 N64 N46:N47 N73:N74 N7:N8 N25:N27 N29:N31 N38:N40 N61:N62 N49:N50 N52:N53 N89:N92 N94:N102 N78 N80:N82 N15:N19 N21:N23" name="Диапазон1_1"/>
    <protectedRange sqref="N66 N69" name="Диапазон1_5_2"/>
    <protectedRange sqref="N65 N67:N68 N70" name="Диапазон1_1_2"/>
    <protectedRange sqref="N10" name="Диапазон1_5_1"/>
    <protectedRange sqref="N11:N12 N9" name="Диапазон1_1_1"/>
  </protectedRanges>
  <mergeCells count="99">
    <mergeCell ref="H79:I79"/>
    <mergeCell ref="N79:R79"/>
    <mergeCell ref="H80:I80"/>
    <mergeCell ref="H81:I81"/>
    <mergeCell ref="H26:I26"/>
    <mergeCell ref="N37:R37"/>
    <mergeCell ref="H38:I38"/>
    <mergeCell ref="H39:I39"/>
    <mergeCell ref="H37:I37"/>
    <mergeCell ref="H30:I30"/>
    <mergeCell ref="H32:I32"/>
    <mergeCell ref="N32:R32"/>
    <mergeCell ref="H33:I33"/>
    <mergeCell ref="H34:I34"/>
    <mergeCell ref="H35:I35"/>
    <mergeCell ref="H73:I73"/>
    <mergeCell ref="H25:I25"/>
    <mergeCell ref="N14:R14"/>
    <mergeCell ref="N24:R24"/>
    <mergeCell ref="N10:R10"/>
    <mergeCell ref="H11:I11"/>
    <mergeCell ref="H12:I12"/>
    <mergeCell ref="H14:I14"/>
    <mergeCell ref="H10:I10"/>
    <mergeCell ref="H20:I20"/>
    <mergeCell ref="N20:R20"/>
    <mergeCell ref="H21:I21"/>
    <mergeCell ref="H22:I22"/>
    <mergeCell ref="H75:I75"/>
    <mergeCell ref="H69:I69"/>
    <mergeCell ref="N28:R28"/>
    <mergeCell ref="H28:I28"/>
    <mergeCell ref="H29:I29"/>
    <mergeCell ref="H61:I61"/>
    <mergeCell ref="N72:R72"/>
    <mergeCell ref="H55:I55"/>
    <mergeCell ref="H58:I58"/>
    <mergeCell ref="H60:I60"/>
    <mergeCell ref="H57:I57"/>
    <mergeCell ref="N57:R57"/>
    <mergeCell ref="N48:R48"/>
    <mergeCell ref="H49:I49"/>
    <mergeCell ref="H54:I54"/>
    <mergeCell ref="H46:I46"/>
    <mergeCell ref="H91:I91"/>
    <mergeCell ref="N83:R83"/>
    <mergeCell ref="H88:I88"/>
    <mergeCell ref="H66:I66"/>
    <mergeCell ref="N66:R66"/>
    <mergeCell ref="H67:I67"/>
    <mergeCell ref="N75:R75"/>
    <mergeCell ref="H76:I76"/>
    <mergeCell ref="N88:R88"/>
    <mergeCell ref="H89:I89"/>
    <mergeCell ref="H90:I90"/>
    <mergeCell ref="H72:I72"/>
    <mergeCell ref="H86:I86"/>
    <mergeCell ref="H85:I85"/>
    <mergeCell ref="H84:I84"/>
    <mergeCell ref="H83:I83"/>
    <mergeCell ref="H48:I48"/>
    <mergeCell ref="H41:I41"/>
    <mergeCell ref="N41:R41"/>
    <mergeCell ref="H42:I42"/>
    <mergeCell ref="H45:I45"/>
    <mergeCell ref="N45:R45"/>
    <mergeCell ref="H7:I7"/>
    <mergeCell ref="H24:I24"/>
    <mergeCell ref="H16:I16"/>
    <mergeCell ref="H15:I15"/>
    <mergeCell ref="H18:I18"/>
    <mergeCell ref="H17:I17"/>
    <mergeCell ref="H8:I8"/>
    <mergeCell ref="B1:B3"/>
    <mergeCell ref="G2:H2"/>
    <mergeCell ref="G3:H3"/>
    <mergeCell ref="N6:R6"/>
    <mergeCell ref="H6:I6"/>
    <mergeCell ref="N69:R69"/>
    <mergeCell ref="H70:I70"/>
    <mergeCell ref="H51:I51"/>
    <mergeCell ref="N51:R51"/>
    <mergeCell ref="H52:I52"/>
    <mergeCell ref="N60:R60"/>
    <mergeCell ref="N63:R63"/>
    <mergeCell ref="H64:I64"/>
    <mergeCell ref="H63:I63"/>
    <mergeCell ref="N54:R54"/>
    <mergeCell ref="H93:I93"/>
    <mergeCell ref="N93:R93"/>
    <mergeCell ref="H94:I94"/>
    <mergeCell ref="H101:I101"/>
    <mergeCell ref="H102:I102"/>
    <mergeCell ref="H95:I95"/>
    <mergeCell ref="H96:I96"/>
    <mergeCell ref="H97:I97"/>
    <mergeCell ref="H98:I98"/>
    <mergeCell ref="H99:I99"/>
    <mergeCell ref="H100:I100"/>
  </mergeCells>
  <hyperlinks>
    <hyperlink ref="E59" r:id="rId1" display="видеоролик www.youtube.com"/>
  </hyperlinks>
  <printOptions horizontalCentered="1"/>
  <pageMargins left="0" right="0" top="0.11811023622047245" bottom="0.23622047244094491" header="0.11811023622047245" footer="0.11811023622047245"/>
  <pageSetup paperSize="9" scale="42" fitToHeight="0" orientation="portrait" horizontalDpi="4294967295" verticalDpi="4294967295" r:id="rId2"/>
  <rowBreaks count="2" manualBreakCount="2">
    <brk id="46" min="1" max="15" man="1"/>
    <brk id="76" max="16383" man="1"/>
  </rowBreaks>
  <colBreaks count="1" manualBreakCount="1">
    <brk id="2" min="3" max="96" man="1"/>
  </colBreaks>
  <drawing r:id="rId3"/>
  <legacyDrawing r:id="rId4"/>
  <oleObjects>
    <mc:AlternateContent xmlns:mc="http://schemas.openxmlformats.org/markup-compatibility/2006">
      <mc:Choice Requires="x14">
        <oleObject progId="CorelDraw.Graphic.19" shapeId="5128" r:id="rId5">
          <objectPr defaultSize="0" autoPict="0" r:id="rId6">
            <anchor moveWithCells="1">
              <from>
                <xdr:col>12</xdr:col>
                <xdr:colOff>1295400</xdr:colOff>
                <xdr:row>8</xdr:row>
                <xdr:rowOff>47625</xdr:rowOff>
              </from>
              <to>
                <xdr:col>13</xdr:col>
                <xdr:colOff>371475</xdr:colOff>
                <xdr:row>8</xdr:row>
                <xdr:rowOff>619125</xdr:rowOff>
              </to>
            </anchor>
          </objectPr>
        </oleObject>
      </mc:Choice>
      <mc:Fallback>
        <oleObject progId="CorelDraw.Graphic.19" shapeId="5128" r:id="rId5"/>
      </mc:Fallback>
    </mc:AlternateContent>
    <mc:AlternateContent xmlns:mc="http://schemas.openxmlformats.org/markup-compatibility/2006">
      <mc:Choice Requires="x14">
        <oleObject progId="CorelDraw.Graphic.19" shapeId="5127" r:id="rId7">
          <objectPr defaultSize="0" autoPict="0" r:id="rId8">
            <anchor moveWithCells="1">
              <from>
                <xdr:col>12</xdr:col>
                <xdr:colOff>752475</xdr:colOff>
                <xdr:row>8</xdr:row>
                <xdr:rowOff>57150</xdr:rowOff>
              </from>
              <to>
                <xdr:col>12</xdr:col>
                <xdr:colOff>1323975</xdr:colOff>
                <xdr:row>8</xdr:row>
                <xdr:rowOff>628650</xdr:rowOff>
              </to>
            </anchor>
          </objectPr>
        </oleObject>
      </mc:Choice>
      <mc:Fallback>
        <oleObject progId="CorelDraw.Graphic.19" shapeId="5127" r:id="rId7"/>
      </mc:Fallback>
    </mc:AlternateContent>
    <mc:AlternateContent xmlns:mc="http://schemas.openxmlformats.org/markup-compatibility/2006">
      <mc:Choice Requires="x14">
        <oleObject progId="CorelDraw.Graphic.19" shapeId="5140" r:id="rId9">
          <objectPr defaultSize="0" autoPict="0" r:id="rId10">
            <anchor moveWithCells="1">
              <from>
                <xdr:col>16</xdr:col>
                <xdr:colOff>352425</xdr:colOff>
                <xdr:row>39</xdr:row>
                <xdr:rowOff>76200</xdr:rowOff>
              </from>
              <to>
                <xdr:col>16</xdr:col>
                <xdr:colOff>971550</xdr:colOff>
                <xdr:row>39</xdr:row>
                <xdr:rowOff>695325</xdr:rowOff>
              </to>
            </anchor>
          </objectPr>
        </oleObject>
      </mc:Choice>
      <mc:Fallback>
        <oleObject progId="CorelDraw.Graphic.19" shapeId="5140" r:id="rId9"/>
      </mc:Fallback>
    </mc:AlternateContent>
    <mc:AlternateContent xmlns:mc="http://schemas.openxmlformats.org/markup-compatibility/2006">
      <mc:Choice Requires="x14">
        <oleObject progId="CorelDraw.Graphic.19" shapeId="5141" r:id="rId11">
          <objectPr defaultSize="0" autoPict="0" r:id="rId12">
            <anchor moveWithCells="1">
              <from>
                <xdr:col>17</xdr:col>
                <xdr:colOff>390525</xdr:colOff>
                <xdr:row>39</xdr:row>
                <xdr:rowOff>76200</xdr:rowOff>
              </from>
              <to>
                <xdr:col>17</xdr:col>
                <xdr:colOff>1009650</xdr:colOff>
                <xdr:row>39</xdr:row>
                <xdr:rowOff>695325</xdr:rowOff>
              </to>
            </anchor>
          </objectPr>
        </oleObject>
      </mc:Choice>
      <mc:Fallback>
        <oleObject progId="CorelDraw.Graphic.19" shapeId="5141" r:id="rId11"/>
      </mc:Fallback>
    </mc:AlternateContent>
    <mc:AlternateContent xmlns:mc="http://schemas.openxmlformats.org/markup-compatibility/2006">
      <mc:Choice Requires="x14">
        <oleObject progId="CorelDraw.Graphic.19" shapeId="5142" r:id="rId13">
          <objectPr defaultSize="0" autoPict="0" r:id="rId14">
            <anchor moveWithCells="1">
              <from>
                <xdr:col>14</xdr:col>
                <xdr:colOff>123825</xdr:colOff>
                <xdr:row>39</xdr:row>
                <xdr:rowOff>95250</xdr:rowOff>
              </from>
              <to>
                <xdr:col>14</xdr:col>
                <xdr:colOff>714375</xdr:colOff>
                <xdr:row>39</xdr:row>
                <xdr:rowOff>676275</xdr:rowOff>
              </to>
            </anchor>
          </objectPr>
        </oleObject>
      </mc:Choice>
      <mc:Fallback>
        <oleObject progId="CorelDraw.Graphic.19" shapeId="5142" r:id="rId13"/>
      </mc:Fallback>
    </mc:AlternateContent>
    <mc:AlternateContent xmlns:mc="http://schemas.openxmlformats.org/markup-compatibility/2006">
      <mc:Choice Requires="x14">
        <oleObject progId="CorelDraw.Graphic.19" shapeId="5143" r:id="rId15">
          <objectPr defaultSize="0" autoPict="0" r:id="rId16">
            <anchor moveWithCells="1">
              <from>
                <xdr:col>13</xdr:col>
                <xdr:colOff>295275</xdr:colOff>
                <xdr:row>39</xdr:row>
                <xdr:rowOff>95250</xdr:rowOff>
              </from>
              <to>
                <xdr:col>14</xdr:col>
                <xdr:colOff>152400</xdr:colOff>
                <xdr:row>39</xdr:row>
                <xdr:rowOff>676275</xdr:rowOff>
              </to>
            </anchor>
          </objectPr>
        </oleObject>
      </mc:Choice>
      <mc:Fallback>
        <oleObject progId="CorelDraw.Graphic.19" shapeId="5143" r:id="rId15"/>
      </mc:Fallback>
    </mc:AlternateContent>
    <mc:AlternateContent xmlns:mc="http://schemas.openxmlformats.org/markup-compatibility/2006">
      <mc:Choice Requires="x14">
        <oleObject progId="CorelDraw.Graphic.19" shapeId="5144" r:id="rId17">
          <objectPr defaultSize="0" autoPict="0" r:id="rId6">
            <anchor moveWithCells="1">
              <from>
                <xdr:col>13</xdr:col>
                <xdr:colOff>600075</xdr:colOff>
                <xdr:row>18</xdr:row>
                <xdr:rowOff>161925</xdr:rowOff>
              </from>
              <to>
                <xdr:col>14</xdr:col>
                <xdr:colOff>428625</xdr:colOff>
                <xdr:row>18</xdr:row>
                <xdr:rowOff>733425</xdr:rowOff>
              </to>
            </anchor>
          </objectPr>
        </oleObject>
      </mc:Choice>
      <mc:Fallback>
        <oleObject progId="CorelDraw.Graphic.19" shapeId="5144" r:id="rId17"/>
      </mc:Fallback>
    </mc:AlternateContent>
    <mc:AlternateContent xmlns:mc="http://schemas.openxmlformats.org/markup-compatibility/2006">
      <mc:Choice Requires="x14">
        <oleObject progId="CorelDraw.Graphic.19" shapeId="5145" r:id="rId18">
          <objectPr defaultSize="0" autoPict="0" r:id="rId8">
            <anchor moveWithCells="1">
              <from>
                <xdr:col>16</xdr:col>
                <xdr:colOff>590550</xdr:colOff>
                <xdr:row>18</xdr:row>
                <xdr:rowOff>161925</xdr:rowOff>
              </from>
              <to>
                <xdr:col>17</xdr:col>
                <xdr:colOff>9525</xdr:colOff>
                <xdr:row>18</xdr:row>
                <xdr:rowOff>733425</xdr:rowOff>
              </to>
            </anchor>
          </objectPr>
        </oleObject>
      </mc:Choice>
      <mc:Fallback>
        <oleObject progId="CorelDraw.Graphic.19" shapeId="5145" r:id="rId1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B232"/>
  <sheetViews>
    <sheetView showGridLines="0" topLeftCell="B1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M1" sqref="M1"/>
    </sheetView>
  </sheetViews>
  <sheetFormatPr defaultColWidth="10.5703125" defaultRowHeight="15" customHeight="1" outlineLevelCol="1" x14ac:dyDescent="0.25"/>
  <cols>
    <col min="1" max="1" width="18.28515625" style="4" hidden="1" customWidth="1"/>
    <col min="2" max="2" width="22.7109375" style="4" customWidth="1"/>
    <col min="3" max="3" width="37.4257812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" style="5" customWidth="1"/>
    <col min="9" max="9" width="16.28515625" style="5" customWidth="1"/>
    <col min="10" max="12" width="12.5703125" style="5" customWidth="1"/>
    <col min="13" max="13" width="22.42578125" style="5" customWidth="1"/>
    <col min="14" max="14" width="10.85546875" style="8" customWidth="1"/>
    <col min="15" max="15" width="12.140625" style="8" customWidth="1"/>
    <col min="16" max="16" width="2.85546875" style="8" customWidth="1"/>
    <col min="17" max="17" width="16.85546875" style="8" customWidth="1"/>
    <col min="18" max="18" width="15.85546875" style="8" customWidth="1"/>
    <col min="19" max="19" width="45.42578125" style="9" hidden="1" customWidth="1" outlineLevel="1"/>
    <col min="20" max="20" width="16.42578125" style="11" hidden="1" customWidth="1" outlineLevel="1"/>
    <col min="21" max="21" width="17.7109375" style="11" hidden="1" customWidth="1" outlineLevel="1"/>
    <col min="22" max="22" width="20.42578125" style="11" hidden="1" customWidth="1" outlineLevel="1"/>
    <col min="23" max="23" width="11.28515625" style="11" customWidth="1" collapsed="1"/>
    <col min="24" max="24" width="15.28515625" style="11" hidden="1" customWidth="1" outlineLevel="1"/>
    <col min="25" max="25" width="14.42578125" style="11" hidden="1" customWidth="1" outlineLevel="1"/>
    <col min="26" max="26" width="10.5703125" style="1" collapsed="1"/>
    <col min="27" max="27" width="10.5703125" style="1" hidden="1" customWidth="1" outlineLevel="1"/>
    <col min="28" max="28" width="10.5703125" style="1" collapsed="1"/>
    <col min="29" max="16384" width="10.5703125" style="1"/>
  </cols>
  <sheetData>
    <row r="1" spans="1:28" s="30" customFormat="1" ht="44.25" customHeight="1" x14ac:dyDescent="0.25">
      <c r="A1" s="25"/>
      <c r="B1" s="663"/>
      <c r="C1" s="92" t="s">
        <v>570</v>
      </c>
      <c r="D1" s="93"/>
      <c r="E1" s="93"/>
      <c r="F1" s="94"/>
      <c r="G1" s="95">
        <f>Title!E5</f>
        <v>45719</v>
      </c>
      <c r="H1" s="26"/>
      <c r="I1" s="26"/>
      <c r="J1" s="26"/>
      <c r="K1" s="26"/>
      <c r="L1" s="26"/>
      <c r="M1" s="26"/>
      <c r="N1" s="33"/>
      <c r="O1" s="27"/>
      <c r="P1" s="27"/>
      <c r="Q1" s="47"/>
      <c r="R1" s="27"/>
      <c r="S1" s="28"/>
      <c r="T1" s="29"/>
      <c r="U1" s="29"/>
      <c r="V1" s="29"/>
      <c r="W1" s="29"/>
      <c r="X1" s="29"/>
      <c r="Y1" s="29"/>
    </row>
    <row r="2" spans="1:28" s="37" customFormat="1" ht="30" customHeight="1" thickBot="1" x14ac:dyDescent="0.3">
      <c r="A2" s="34"/>
      <c r="B2" s="663"/>
      <c r="C2" s="137" t="s">
        <v>134</v>
      </c>
      <c r="D2" s="137"/>
      <c r="E2" s="137"/>
      <c r="F2" s="137"/>
      <c r="G2" s="679"/>
      <c r="H2" s="679"/>
      <c r="I2" s="38"/>
      <c r="J2" s="74" t="s">
        <v>127</v>
      </c>
      <c r="K2" s="548"/>
      <c r="L2" s="548"/>
      <c r="M2" s="38"/>
      <c r="N2" s="40" t="s">
        <v>128</v>
      </c>
      <c r="O2" s="40" t="s">
        <v>129</v>
      </c>
      <c r="P2" s="40"/>
      <c r="Q2" s="39"/>
      <c r="R2" s="41"/>
      <c r="S2" s="35"/>
      <c r="T2" s="36"/>
      <c r="U2" s="36"/>
      <c r="V2" s="36"/>
      <c r="W2" s="36"/>
      <c r="X2" s="36"/>
      <c r="Y2" s="36"/>
    </row>
    <row r="3" spans="1:28" ht="34.5" customHeight="1" thickBot="1" x14ac:dyDescent="0.55000000000000004">
      <c r="A3" s="2"/>
      <c r="B3" s="663"/>
      <c r="C3" s="112" t="s">
        <v>135</v>
      </c>
      <c r="D3" s="112"/>
      <c r="E3" s="112"/>
      <c r="G3" s="678"/>
      <c r="H3" s="678"/>
      <c r="I3" s="7"/>
      <c r="J3" s="121">
        <f>Title!E6</f>
        <v>0</v>
      </c>
      <c r="K3" s="551"/>
      <c r="L3" s="551"/>
      <c r="M3" s="45" t="s">
        <v>130</v>
      </c>
      <c r="N3" s="43">
        <f>SUM(N4:N10000)</f>
        <v>0</v>
      </c>
      <c r="O3" s="43">
        <f>SUM(O4:O10000)</f>
        <v>0</v>
      </c>
      <c r="P3" s="46"/>
      <c r="Q3" s="44" t="s">
        <v>136</v>
      </c>
      <c r="R3" s="44" t="s">
        <v>138</v>
      </c>
      <c r="S3" s="73" t="s">
        <v>49</v>
      </c>
      <c r="T3" s="73" t="s">
        <v>50</v>
      </c>
      <c r="U3" s="73" t="s">
        <v>126</v>
      </c>
      <c r="V3" s="236" t="s">
        <v>63</v>
      </c>
      <c r="W3" s="14"/>
      <c r="X3" s="73" t="s">
        <v>111</v>
      </c>
      <c r="Y3" s="73" t="s">
        <v>51</v>
      </c>
    </row>
    <row r="4" spans="1:28" s="55" customFormat="1" ht="47.25" customHeight="1" thickBot="1" x14ac:dyDescent="0.3">
      <c r="A4" s="54"/>
      <c r="B4" s="90" t="s">
        <v>199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3"/>
      <c r="T4" s="24"/>
      <c r="U4" s="24"/>
      <c r="V4" s="231"/>
      <c r="W4" s="31"/>
      <c r="X4" s="24"/>
      <c r="Y4" s="24"/>
    </row>
    <row r="5" spans="1:28" s="21" customFormat="1" ht="66" customHeight="1" x14ac:dyDescent="0.25">
      <c r="A5" s="3"/>
      <c r="B5" s="267"/>
      <c r="C5" s="78" t="s">
        <v>382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685"/>
      <c r="O5" s="685"/>
      <c r="P5" s="685"/>
      <c r="Q5" s="685"/>
      <c r="R5" s="685"/>
      <c r="S5" s="15"/>
      <c r="T5" s="18"/>
      <c r="U5" s="18"/>
      <c r="V5" s="232"/>
      <c r="W5" s="18"/>
      <c r="X5" s="18"/>
      <c r="Y5" s="18"/>
    </row>
    <row r="6" spans="1:28" ht="45" customHeight="1" x14ac:dyDescent="0.25">
      <c r="B6" s="70"/>
      <c r="C6" s="77" t="s">
        <v>39</v>
      </c>
      <c r="D6" s="77"/>
      <c r="E6" s="138" t="s">
        <v>1000</v>
      </c>
      <c r="F6" s="77" t="s">
        <v>126</v>
      </c>
      <c r="G6" s="180" t="s">
        <v>198</v>
      </c>
      <c r="H6" s="668" t="s">
        <v>197</v>
      </c>
      <c r="I6" s="668"/>
      <c r="J6" s="180" t="s">
        <v>194</v>
      </c>
      <c r="K6" s="158" t="s">
        <v>201</v>
      </c>
      <c r="L6" s="158" t="s">
        <v>1114</v>
      </c>
      <c r="M6" s="180" t="s">
        <v>139</v>
      </c>
      <c r="N6" s="669" t="s">
        <v>509</v>
      </c>
      <c r="O6" s="670"/>
      <c r="P6" s="670"/>
      <c r="Q6" s="670"/>
      <c r="R6" s="671"/>
    </row>
    <row r="7" spans="1:28" ht="41.25" customHeight="1" thickBot="1" x14ac:dyDescent="0.3">
      <c r="B7" s="65"/>
      <c r="C7" s="684" t="str">
        <f>S7</f>
        <v>THERMEX G 20 TD (Pro)</v>
      </c>
      <c r="D7" s="684"/>
      <c r="E7" s="141" t="s">
        <v>272</v>
      </c>
      <c r="F7" s="51">
        <f>U7</f>
        <v>351104</v>
      </c>
      <c r="G7" s="182">
        <v>2.2000000000000002</v>
      </c>
      <c r="H7" s="676">
        <v>20</v>
      </c>
      <c r="I7" s="676"/>
      <c r="J7" s="182">
        <v>10</v>
      </c>
      <c r="K7" s="553">
        <v>13.5</v>
      </c>
      <c r="L7" s="553">
        <v>0.04</v>
      </c>
      <c r="M7" s="53" t="s">
        <v>277</v>
      </c>
      <c r="N7" s="83">
        <v>0</v>
      </c>
      <c r="O7" s="83">
        <f>N7*Q7</f>
        <v>0</v>
      </c>
      <c r="P7" s="83"/>
      <c r="Q7" s="84">
        <f>R7*(1-$J$3)</f>
        <v>16990</v>
      </c>
      <c r="R7" s="334">
        <f>X7</f>
        <v>16990</v>
      </c>
      <c r="S7" s="181" t="s">
        <v>383</v>
      </c>
      <c r="T7" s="181" t="s">
        <v>384</v>
      </c>
      <c r="U7" s="181">
        <v>351104</v>
      </c>
      <c r="V7" s="230">
        <v>4670033310122</v>
      </c>
      <c r="W7" s="19"/>
      <c r="X7" s="283">
        <f>VLOOKUP(T7,'Печать Заказа'!B:F,5,FALSE)</f>
        <v>16990</v>
      </c>
      <c r="Y7" s="181" t="str">
        <f>IF(X7="фикс.цена",VLOOKUP(T7,'Печать Заказа'!B:F,4,FALSE),"")</f>
        <v/>
      </c>
      <c r="Z7" s="567"/>
      <c r="AA7" s="1" t="str">
        <f>IFERROR(VLOOKUP(T7,'Печать Заказа'!B:N,13,FALSE),"")</f>
        <v/>
      </c>
    </row>
    <row r="8" spans="1:28" s="21" customFormat="1" ht="66" customHeight="1" thickTop="1" x14ac:dyDescent="0.25">
      <c r="A8" s="3"/>
      <c r="B8" s="267"/>
      <c r="C8" s="78" t="s">
        <v>1136</v>
      </c>
      <c r="D8" s="78"/>
      <c r="E8" s="78"/>
      <c r="F8" s="78"/>
      <c r="G8" s="78"/>
      <c r="H8" s="78"/>
      <c r="I8" s="78"/>
      <c r="J8" s="78"/>
      <c r="K8" s="556"/>
      <c r="L8" s="556"/>
      <c r="M8" s="78"/>
      <c r="N8" s="685" t="s">
        <v>204</v>
      </c>
      <c r="O8" s="685"/>
      <c r="P8" s="685"/>
      <c r="Q8" s="685"/>
      <c r="R8" s="685"/>
      <c r="S8" s="15"/>
      <c r="T8" s="18"/>
      <c r="U8" s="18"/>
      <c r="V8" s="232"/>
      <c r="W8" s="18"/>
      <c r="X8" s="18"/>
      <c r="Y8" s="18"/>
      <c r="Z8" s="567"/>
      <c r="AB8" s="1"/>
    </row>
    <row r="9" spans="1:28" ht="63.75" customHeight="1" x14ac:dyDescent="0.25">
      <c r="B9" s="70"/>
      <c r="C9" s="590" t="s">
        <v>39</v>
      </c>
      <c r="D9" s="590"/>
      <c r="E9" s="589" t="s">
        <v>1000</v>
      </c>
      <c r="F9" s="590" t="s">
        <v>126</v>
      </c>
      <c r="G9" s="587" t="s">
        <v>198</v>
      </c>
      <c r="H9" s="668" t="s">
        <v>197</v>
      </c>
      <c r="I9" s="668"/>
      <c r="J9" s="587" t="s">
        <v>194</v>
      </c>
      <c r="K9" s="158" t="s">
        <v>201</v>
      </c>
      <c r="L9" s="158" t="s">
        <v>1114</v>
      </c>
      <c r="M9" s="587" t="s">
        <v>139</v>
      </c>
      <c r="N9" s="667" t="s">
        <v>1137</v>
      </c>
      <c r="O9" s="667"/>
      <c r="P9" s="667"/>
      <c r="Q9" s="667"/>
      <c r="R9" s="667"/>
      <c r="Z9" s="568"/>
    </row>
    <row r="10" spans="1:28" ht="45" customHeight="1" thickBot="1" x14ac:dyDescent="0.3">
      <c r="B10" s="65"/>
      <c r="C10" s="684" t="str">
        <f>S10</f>
        <v>THERMEX T 20 TD Pro</v>
      </c>
      <c r="D10" s="684"/>
      <c r="E10" s="141" t="s">
        <v>1005</v>
      </c>
      <c r="F10" s="51">
        <f>U10</f>
        <v>351124</v>
      </c>
      <c r="G10" s="588">
        <v>2.2000000000000002</v>
      </c>
      <c r="H10" s="676">
        <v>20</v>
      </c>
      <c r="I10" s="676"/>
      <c r="J10" s="588">
        <v>10</v>
      </c>
      <c r="K10" s="553">
        <v>10.5</v>
      </c>
      <c r="L10" s="553">
        <v>0.04</v>
      </c>
      <c r="M10" s="464" t="s">
        <v>1140</v>
      </c>
      <c r="N10" s="83">
        <v>0</v>
      </c>
      <c r="O10" s="83">
        <f>N10*Q10</f>
        <v>0</v>
      </c>
      <c r="P10" s="83"/>
      <c r="Q10" s="84">
        <f>R10*(1-$J$3)</f>
        <v>18390</v>
      </c>
      <c r="R10" s="334">
        <f>X10</f>
        <v>18390</v>
      </c>
      <c r="S10" s="586" t="s">
        <v>1138</v>
      </c>
      <c r="T10" s="586" t="s">
        <v>1139</v>
      </c>
      <c r="U10" s="75">
        <v>351124</v>
      </c>
      <c r="V10" s="230">
        <v>4670033319545</v>
      </c>
      <c r="W10" s="19"/>
      <c r="X10" s="586">
        <f>VLOOKUP(T10,'Печать Заказа'!B:F,5,FALSE)</f>
        <v>18390</v>
      </c>
      <c r="Y10" s="586" t="str">
        <f>IF(X10="фикс.цена",VLOOKUP(T10,'Печать Заказа'!B:F,4,FALSE),"")</f>
        <v/>
      </c>
      <c r="Z10" s="567"/>
      <c r="AA10" s="1">
        <f>IFERROR(VLOOKUP(T10,'Печать Заказа'!B:N,13,FALSE),"")</f>
        <v>0</v>
      </c>
    </row>
    <row r="11" spans="1:28" s="21" customFormat="1" ht="66" customHeight="1" thickTop="1" x14ac:dyDescent="0.25">
      <c r="A11" s="3"/>
      <c r="B11" s="267"/>
      <c r="C11" s="78" t="s">
        <v>829</v>
      </c>
      <c r="D11" s="78"/>
      <c r="E11" s="78"/>
      <c r="F11" s="78"/>
      <c r="G11" s="78"/>
      <c r="H11" s="78"/>
      <c r="I11" s="78"/>
      <c r="J11" s="78"/>
      <c r="K11" s="556"/>
      <c r="L11" s="556"/>
      <c r="M11" s="78"/>
      <c r="N11" s="685"/>
      <c r="O11" s="685"/>
      <c r="P11" s="685"/>
      <c r="Q11" s="685"/>
      <c r="R11" s="685"/>
      <c r="S11" s="15"/>
      <c r="T11" s="18"/>
      <c r="U11" s="18"/>
      <c r="V11" s="232"/>
      <c r="W11" s="18"/>
      <c r="X11" s="18"/>
      <c r="Y11" s="18"/>
      <c r="Z11" s="567"/>
      <c r="AB11" s="1"/>
    </row>
    <row r="12" spans="1:28" ht="63.75" customHeight="1" x14ac:dyDescent="0.25">
      <c r="B12" s="70"/>
      <c r="C12" s="434" t="s">
        <v>39</v>
      </c>
      <c r="D12" s="434"/>
      <c r="E12" s="491" t="s">
        <v>1000</v>
      </c>
      <c r="F12" s="434" t="s">
        <v>126</v>
      </c>
      <c r="G12" s="430" t="s">
        <v>198</v>
      </c>
      <c r="H12" s="668" t="s">
        <v>197</v>
      </c>
      <c r="I12" s="668"/>
      <c r="J12" s="430" t="s">
        <v>194</v>
      </c>
      <c r="K12" s="158" t="s">
        <v>201</v>
      </c>
      <c r="L12" s="158" t="s">
        <v>1114</v>
      </c>
      <c r="M12" s="430" t="s">
        <v>139</v>
      </c>
      <c r="N12" s="669" t="s">
        <v>830</v>
      </c>
      <c r="O12" s="670"/>
      <c r="P12" s="670"/>
      <c r="Q12" s="670"/>
      <c r="R12" s="671"/>
      <c r="Z12" s="568"/>
    </row>
    <row r="13" spans="1:28" ht="45" customHeight="1" thickBot="1" x14ac:dyDescent="0.3">
      <c r="B13" s="65"/>
      <c r="C13" s="684" t="str">
        <f>S13</f>
        <v xml:space="preserve">THERMEX F 20 MD </v>
      </c>
      <c r="D13" s="684"/>
      <c r="E13" s="141" t="s">
        <v>1005</v>
      </c>
      <c r="F13" s="51">
        <f>U13</f>
        <v>351120</v>
      </c>
      <c r="G13" s="429">
        <v>2.1</v>
      </c>
      <c r="H13" s="676">
        <v>20</v>
      </c>
      <c r="I13" s="676"/>
      <c r="J13" s="429">
        <v>10</v>
      </c>
      <c r="K13" s="553">
        <v>10.3</v>
      </c>
      <c r="L13" s="553">
        <v>0.04</v>
      </c>
      <c r="M13" s="433" t="s">
        <v>277</v>
      </c>
      <c r="N13" s="83">
        <v>0</v>
      </c>
      <c r="O13" s="83">
        <f>N13*Q13</f>
        <v>0</v>
      </c>
      <c r="P13" s="83"/>
      <c r="Q13" s="84">
        <f>R13*(1-$J$3)</f>
        <v>17990</v>
      </c>
      <c r="R13" s="334">
        <f>X13</f>
        <v>17990</v>
      </c>
      <c r="S13" s="431" t="s">
        <v>831</v>
      </c>
      <c r="T13" s="431" t="s">
        <v>832</v>
      </c>
      <c r="U13" s="75">
        <v>351120</v>
      </c>
      <c r="V13" s="230">
        <v>4670033317329</v>
      </c>
      <c r="W13" s="19"/>
      <c r="X13" s="431">
        <f>VLOOKUP(T13,'Печать Заказа'!B:F,5,FALSE)</f>
        <v>17990</v>
      </c>
      <c r="Y13" s="431" t="str">
        <f>IF(X13="фикс.цена",VLOOKUP(T13,'Печать Заказа'!B:F,4,FALSE),"")</f>
        <v/>
      </c>
      <c r="Z13" s="567"/>
      <c r="AA13" s="1" t="str">
        <f>IFERROR(VLOOKUP(T13,'Печать Заказа'!B:N,13,FALSE),"")</f>
        <v/>
      </c>
    </row>
    <row r="14" spans="1:28" s="21" customFormat="1" ht="66" customHeight="1" thickTop="1" x14ac:dyDescent="0.25">
      <c r="A14" s="3"/>
      <c r="B14" s="267"/>
      <c r="C14" s="78" t="s">
        <v>508</v>
      </c>
      <c r="D14" s="78"/>
      <c r="E14" s="78"/>
      <c r="F14" s="78"/>
      <c r="G14" s="78"/>
      <c r="H14" s="78"/>
      <c r="I14" s="78"/>
      <c r="J14" s="78"/>
      <c r="K14" s="556"/>
      <c r="L14" s="556"/>
      <c r="M14" s="78"/>
      <c r="N14" s="685"/>
      <c r="O14" s="685"/>
      <c r="P14" s="685"/>
      <c r="Q14" s="685"/>
      <c r="R14" s="685"/>
      <c r="S14" s="15"/>
      <c r="T14" s="18"/>
      <c r="U14" s="18"/>
      <c r="V14" s="18"/>
      <c r="W14" s="18"/>
      <c r="X14" s="18"/>
      <c r="Y14" s="18"/>
      <c r="Z14" s="567"/>
      <c r="AA14" s="1"/>
      <c r="AB14" s="1"/>
    </row>
    <row r="15" spans="1:28" ht="61.5" customHeight="1" x14ac:dyDescent="0.25">
      <c r="B15" s="70"/>
      <c r="C15" s="77" t="s">
        <v>39</v>
      </c>
      <c r="D15" s="77"/>
      <c r="E15" s="491" t="s">
        <v>1000</v>
      </c>
      <c r="F15" s="77" t="s">
        <v>126</v>
      </c>
      <c r="G15" s="225" t="s">
        <v>198</v>
      </c>
      <c r="H15" s="668" t="s">
        <v>197</v>
      </c>
      <c r="I15" s="668"/>
      <c r="J15" s="225" t="s">
        <v>194</v>
      </c>
      <c r="K15" s="158" t="s">
        <v>201</v>
      </c>
      <c r="L15" s="158" t="s">
        <v>1114</v>
      </c>
      <c r="M15" s="225" t="s">
        <v>139</v>
      </c>
      <c r="N15" s="669" t="s">
        <v>510</v>
      </c>
      <c r="O15" s="670"/>
      <c r="P15" s="670"/>
      <c r="Q15" s="670"/>
      <c r="R15" s="671"/>
      <c r="S15" s="16"/>
      <c r="T15" s="17"/>
      <c r="U15" s="17"/>
      <c r="V15" s="17"/>
      <c r="W15" s="17"/>
      <c r="X15" s="17"/>
      <c r="Y15" s="17"/>
      <c r="Z15" s="568"/>
    </row>
    <row r="16" spans="1:28" ht="48.75" customHeight="1" thickBot="1" x14ac:dyDescent="0.3">
      <c r="B16" s="65"/>
      <c r="C16" s="684" t="str">
        <f>S16</f>
        <v>THERMEX E 22 MD</v>
      </c>
      <c r="D16" s="684"/>
      <c r="E16" s="141" t="s">
        <v>272</v>
      </c>
      <c r="F16" s="51">
        <f>U16</f>
        <v>351110</v>
      </c>
      <c r="G16" s="226">
        <v>2.2000000000000002</v>
      </c>
      <c r="H16" s="676">
        <v>22</v>
      </c>
      <c r="I16" s="676"/>
      <c r="J16" s="226">
        <v>11</v>
      </c>
      <c r="K16" s="553">
        <v>9.6999999999999993</v>
      </c>
      <c r="L16" s="553">
        <v>0.04</v>
      </c>
      <c r="M16" s="53" t="s">
        <v>196</v>
      </c>
      <c r="N16" s="83">
        <v>0</v>
      </c>
      <c r="O16" s="83">
        <f>N16*Q16</f>
        <v>0</v>
      </c>
      <c r="P16" s="83"/>
      <c r="Q16" s="84">
        <f>R16*(1-$J$3)</f>
        <v>17290</v>
      </c>
      <c r="R16" s="334">
        <f>X16</f>
        <v>17290</v>
      </c>
      <c r="S16" s="224" t="s">
        <v>506</v>
      </c>
      <c r="T16" s="224" t="s">
        <v>507</v>
      </c>
      <c r="U16" s="75">
        <v>351110</v>
      </c>
      <c r="V16" s="230">
        <v>4670033313741</v>
      </c>
      <c r="W16" s="19"/>
      <c r="X16" s="283">
        <f>VLOOKUP(T16,'Печать Заказа'!B:F,5,FALSE)</f>
        <v>17290</v>
      </c>
      <c r="Y16" s="224" t="str">
        <f>IF(X16="фикс.цена",VLOOKUP(T16,'Печать Заказа'!B:F,4,FALSE),"")</f>
        <v/>
      </c>
      <c r="Z16" s="567"/>
      <c r="AA16" s="1" t="str">
        <f>IFERROR(VLOOKUP(T16,'Печать Заказа'!B:N,13,FALSE),"")</f>
        <v/>
      </c>
    </row>
    <row r="17" spans="1:28" s="21" customFormat="1" ht="56.25" customHeight="1" thickTop="1" x14ac:dyDescent="0.25">
      <c r="A17" s="3"/>
      <c r="B17" s="267"/>
      <c r="C17" s="78" t="s">
        <v>557</v>
      </c>
      <c r="D17" s="78"/>
      <c r="E17" s="78"/>
      <c r="F17" s="78"/>
      <c r="G17" s="78"/>
      <c r="H17" s="78"/>
      <c r="I17" s="78"/>
      <c r="J17" s="78"/>
      <c r="K17" s="556"/>
      <c r="L17" s="556"/>
      <c r="M17" s="78"/>
      <c r="N17" s="685"/>
      <c r="O17" s="685"/>
      <c r="P17" s="685"/>
      <c r="Q17" s="685"/>
      <c r="R17" s="685"/>
      <c r="S17" s="15"/>
      <c r="T17" s="18"/>
      <c r="U17" s="18"/>
      <c r="V17" s="18"/>
      <c r="W17" s="18"/>
      <c r="X17" s="18"/>
      <c r="Y17" s="18"/>
      <c r="Z17" s="567"/>
      <c r="AA17" s="1"/>
      <c r="AB17" s="1"/>
    </row>
    <row r="18" spans="1:28" ht="45" customHeight="1" x14ac:dyDescent="0.25">
      <c r="B18" s="70"/>
      <c r="C18" s="77" t="s">
        <v>39</v>
      </c>
      <c r="D18" s="77"/>
      <c r="E18" s="491" t="s">
        <v>1000</v>
      </c>
      <c r="F18" s="77" t="s">
        <v>126</v>
      </c>
      <c r="G18" s="253" t="s">
        <v>198</v>
      </c>
      <c r="H18" s="668" t="s">
        <v>197</v>
      </c>
      <c r="I18" s="668"/>
      <c r="J18" s="253" t="s">
        <v>194</v>
      </c>
      <c r="K18" s="158" t="s">
        <v>201</v>
      </c>
      <c r="L18" s="158" t="s">
        <v>1114</v>
      </c>
      <c r="M18" s="253" t="s">
        <v>139</v>
      </c>
      <c r="N18" s="669" t="s">
        <v>500</v>
      </c>
      <c r="O18" s="670"/>
      <c r="P18" s="670"/>
      <c r="Q18" s="670"/>
      <c r="R18" s="671"/>
      <c r="S18" s="16"/>
      <c r="T18" s="17"/>
      <c r="U18" s="17"/>
      <c r="V18" s="17"/>
      <c r="W18" s="17"/>
      <c r="X18" s="17"/>
      <c r="Y18" s="17"/>
      <c r="Z18" s="568"/>
    </row>
    <row r="19" spans="1:28" ht="48.75" customHeight="1" x14ac:dyDescent="0.25">
      <c r="B19" s="10"/>
      <c r="C19" s="684" t="str">
        <f>S19</f>
        <v>THERMEX S 20 MD (Art Black)</v>
      </c>
      <c r="D19" s="684"/>
      <c r="E19" s="140" t="s">
        <v>272</v>
      </c>
      <c r="F19" s="51">
        <f>U19</f>
        <v>351111</v>
      </c>
      <c r="G19" s="252">
        <v>2.2000000000000002</v>
      </c>
      <c r="H19" s="676">
        <v>20</v>
      </c>
      <c r="I19" s="676"/>
      <c r="J19" s="252">
        <v>10</v>
      </c>
      <c r="K19" s="553">
        <v>8.9</v>
      </c>
      <c r="L19" s="553">
        <v>0.04</v>
      </c>
      <c r="M19" s="53" t="s">
        <v>277</v>
      </c>
      <c r="N19" s="83">
        <v>0</v>
      </c>
      <c r="O19" s="83">
        <f>N19*Q19</f>
        <v>0</v>
      </c>
      <c r="P19" s="83"/>
      <c r="Q19" s="84">
        <f>R19*(1-$J$3)</f>
        <v>16990</v>
      </c>
      <c r="R19" s="334">
        <f>X19</f>
        <v>16990</v>
      </c>
      <c r="S19" s="254" t="s">
        <v>558</v>
      </c>
      <c r="T19" s="254" t="s">
        <v>560</v>
      </c>
      <c r="U19" s="254">
        <v>351111</v>
      </c>
      <c r="V19" s="230">
        <v>4670033314564</v>
      </c>
      <c r="W19" s="19"/>
      <c r="X19" s="283">
        <f>VLOOKUP(T19,'Печать Заказа'!B:F,5,FALSE)</f>
        <v>16990</v>
      </c>
      <c r="Y19" s="254" t="str">
        <f>IF(X19="фикс.цена",VLOOKUP(T19,'Печать Заказа'!B:F,4,FALSE),"")</f>
        <v/>
      </c>
      <c r="Z19" s="567"/>
      <c r="AA19" s="1" t="str">
        <f>IFERROR(VLOOKUP(T19,'Печать Заказа'!B:N,13,FALSE),"")</f>
        <v/>
      </c>
    </row>
    <row r="20" spans="1:28" s="21" customFormat="1" ht="66" customHeight="1" thickBot="1" x14ac:dyDescent="0.3">
      <c r="A20" s="3"/>
      <c r="B20" s="65"/>
      <c r="C20" s="684" t="str">
        <f>S20</f>
        <v>THERMEX S 20 MD (Art Red)</v>
      </c>
      <c r="D20" s="684"/>
      <c r="E20" s="140" t="s">
        <v>272</v>
      </c>
      <c r="F20" s="51">
        <f>U20</f>
        <v>351112</v>
      </c>
      <c r="G20" s="252">
        <v>2.2000000000000002</v>
      </c>
      <c r="H20" s="676">
        <v>20</v>
      </c>
      <c r="I20" s="676"/>
      <c r="J20" s="252">
        <v>10</v>
      </c>
      <c r="K20" s="553">
        <v>8.9</v>
      </c>
      <c r="L20" s="553">
        <v>0.04</v>
      </c>
      <c r="M20" s="53" t="s">
        <v>277</v>
      </c>
      <c r="N20" s="83">
        <v>0</v>
      </c>
      <c r="O20" s="83">
        <f>N20*Q20</f>
        <v>0</v>
      </c>
      <c r="P20" s="83"/>
      <c r="Q20" s="84">
        <f>R20*(1-$J$3)</f>
        <v>16990</v>
      </c>
      <c r="R20" s="334">
        <f>X20</f>
        <v>16990</v>
      </c>
      <c r="S20" s="254" t="s">
        <v>559</v>
      </c>
      <c r="T20" s="254" t="s">
        <v>561</v>
      </c>
      <c r="U20" s="254">
        <v>351112</v>
      </c>
      <c r="V20" s="230">
        <v>4670033314557</v>
      </c>
      <c r="W20" s="19"/>
      <c r="X20" s="283">
        <f>VLOOKUP(T20,'Печать Заказа'!B:F,5,FALSE)</f>
        <v>16990</v>
      </c>
      <c r="Y20" s="254" t="str">
        <f>IF(X20="фикс.цена",VLOOKUP(T20,'Печать Заказа'!B:F,4,FALSE),"")</f>
        <v/>
      </c>
      <c r="Z20" s="567"/>
      <c r="AA20" s="1" t="str">
        <f>IFERROR(VLOOKUP(T20,'Печать Заказа'!B:N,13,FALSE),"")</f>
        <v/>
      </c>
      <c r="AB20" s="1"/>
    </row>
    <row r="21" spans="1:28" ht="48.75" customHeight="1" thickTop="1" x14ac:dyDescent="0.25">
      <c r="B21" s="267"/>
      <c r="C21" s="78" t="s">
        <v>450</v>
      </c>
      <c r="D21" s="78"/>
      <c r="E21" s="78"/>
      <c r="F21" s="78"/>
      <c r="G21" s="78"/>
      <c r="H21" s="78"/>
      <c r="I21" s="78"/>
      <c r="J21" s="78"/>
      <c r="K21" s="556"/>
      <c r="L21" s="556"/>
      <c r="M21" s="78"/>
      <c r="N21" s="685"/>
      <c r="O21" s="685"/>
      <c r="P21" s="685"/>
      <c r="Q21" s="685"/>
      <c r="R21" s="685"/>
      <c r="S21" s="16"/>
      <c r="T21" s="17"/>
      <c r="U21" s="17"/>
      <c r="V21" s="17"/>
      <c r="W21" s="17"/>
      <c r="X21" s="17"/>
      <c r="Y21" s="17"/>
      <c r="Z21" s="567"/>
    </row>
    <row r="22" spans="1:28" ht="54.75" customHeight="1" x14ac:dyDescent="0.25">
      <c r="B22" s="70"/>
      <c r="C22" s="77" t="s">
        <v>39</v>
      </c>
      <c r="D22" s="77"/>
      <c r="E22" s="491" t="s">
        <v>1000</v>
      </c>
      <c r="F22" s="77" t="s">
        <v>126</v>
      </c>
      <c r="G22" s="205" t="s">
        <v>198</v>
      </c>
      <c r="H22" s="668" t="s">
        <v>197</v>
      </c>
      <c r="I22" s="668"/>
      <c r="J22" s="205" t="s">
        <v>194</v>
      </c>
      <c r="K22" s="158" t="s">
        <v>201</v>
      </c>
      <c r="L22" s="158" t="s">
        <v>1114</v>
      </c>
      <c r="M22" s="205" t="s">
        <v>139</v>
      </c>
      <c r="N22" s="669" t="s">
        <v>500</v>
      </c>
      <c r="O22" s="670"/>
      <c r="P22" s="670"/>
      <c r="Q22" s="670"/>
      <c r="R22" s="671"/>
      <c r="Z22" s="568"/>
    </row>
    <row r="23" spans="1:28" s="21" customFormat="1" ht="18.75" thickBot="1" x14ac:dyDescent="0.3">
      <c r="A23" s="517"/>
      <c r="B23" s="202"/>
      <c r="C23" s="686" t="str">
        <f>S23</f>
        <v>THERMEX S 20 MD</v>
      </c>
      <c r="D23" s="686"/>
      <c r="E23" s="141" t="s">
        <v>272</v>
      </c>
      <c r="F23" s="64">
        <f>U23</f>
        <v>351107</v>
      </c>
      <c r="G23" s="511">
        <v>2.2000000000000002</v>
      </c>
      <c r="H23" s="675">
        <v>20</v>
      </c>
      <c r="I23" s="675"/>
      <c r="J23" s="511">
        <v>10</v>
      </c>
      <c r="K23" s="361">
        <v>8.9</v>
      </c>
      <c r="L23" s="361">
        <v>0.04</v>
      </c>
      <c r="M23" s="512" t="s">
        <v>277</v>
      </c>
      <c r="N23" s="85">
        <v>0</v>
      </c>
      <c r="O23" s="85">
        <f>N23*Q23</f>
        <v>0</v>
      </c>
      <c r="P23" s="85"/>
      <c r="Q23" s="86">
        <f>R23*(1-$J$3)</f>
        <v>16790</v>
      </c>
      <c r="R23" s="335">
        <f>X23</f>
        <v>16790</v>
      </c>
      <c r="S23" s="204" t="s">
        <v>451</v>
      </c>
      <c r="T23" s="204" t="s">
        <v>452</v>
      </c>
      <c r="U23" s="75">
        <v>351107</v>
      </c>
      <c r="V23" s="230">
        <v>4670033312096</v>
      </c>
      <c r="W23" s="19"/>
      <c r="X23" s="283">
        <f>VLOOKUP(T23,'Печать Заказа'!B:F,5,FALSE)</f>
        <v>16790</v>
      </c>
      <c r="Y23" s="204" t="str">
        <f>IF(X23="фикс.цена",VLOOKUP(T23,'Печать Заказа'!B:F,4,FALSE),"")</f>
        <v/>
      </c>
      <c r="Z23" s="567"/>
      <c r="AA23" s="1" t="str">
        <f>IFERROR(VLOOKUP(T23,'Печать Заказа'!B:N,13,FALSE),"")</f>
        <v/>
      </c>
      <c r="AB23" s="1"/>
    </row>
    <row r="24" spans="1:28" ht="45" customHeight="1" x14ac:dyDescent="0.25">
      <c r="B24" s="267"/>
      <c r="C24" s="78" t="s">
        <v>16</v>
      </c>
      <c r="D24" s="78"/>
      <c r="E24" s="78"/>
      <c r="F24" s="78"/>
      <c r="G24" s="78"/>
      <c r="H24" s="78"/>
      <c r="I24" s="78"/>
      <c r="J24" s="78"/>
      <c r="K24" s="556"/>
      <c r="L24" s="556"/>
      <c r="M24" s="78"/>
      <c r="N24" s="87" t="s">
        <v>204</v>
      </c>
      <c r="O24" s="67"/>
      <c r="P24" s="67"/>
      <c r="Q24" s="67"/>
      <c r="R24" s="67"/>
      <c r="S24" s="16"/>
      <c r="T24" s="17"/>
      <c r="U24" s="17"/>
      <c r="V24" s="17"/>
      <c r="W24" s="17"/>
      <c r="X24" s="17"/>
      <c r="Y24" s="17"/>
      <c r="Z24" s="567"/>
    </row>
    <row r="25" spans="1:28" ht="50.25" customHeight="1" x14ac:dyDescent="0.25">
      <c r="B25" s="70"/>
      <c r="C25" s="77" t="s">
        <v>39</v>
      </c>
      <c r="D25" s="77"/>
      <c r="E25" s="491" t="s">
        <v>1000</v>
      </c>
      <c r="F25" s="77" t="s">
        <v>126</v>
      </c>
      <c r="G25" s="71" t="s">
        <v>198</v>
      </c>
      <c r="H25" s="664" t="s">
        <v>197</v>
      </c>
      <c r="I25" s="664"/>
      <c r="J25" s="71" t="s">
        <v>194</v>
      </c>
      <c r="K25" s="158" t="s">
        <v>201</v>
      </c>
      <c r="L25" s="158" t="s">
        <v>1114</v>
      </c>
      <c r="M25" s="71" t="s">
        <v>139</v>
      </c>
      <c r="N25" s="667" t="s">
        <v>501</v>
      </c>
      <c r="O25" s="667"/>
      <c r="P25" s="667"/>
      <c r="Q25" s="667"/>
      <c r="R25" s="667"/>
      <c r="Z25" s="568"/>
    </row>
    <row r="26" spans="1:28" ht="20.25" customHeight="1" x14ac:dyDescent="0.25">
      <c r="B26" s="10"/>
      <c r="C26" s="140" t="str">
        <f>S26</f>
        <v>EDISSON F 20 D</v>
      </c>
      <c r="D26" s="140"/>
      <c r="E26" s="140" t="s">
        <v>272</v>
      </c>
      <c r="F26" s="51">
        <f>U26</f>
        <v>361101</v>
      </c>
      <c r="G26" s="72">
        <v>2.5</v>
      </c>
      <c r="H26" s="676">
        <v>20</v>
      </c>
      <c r="I26" s="676"/>
      <c r="J26" s="76">
        <v>10</v>
      </c>
      <c r="K26" s="569">
        <v>9.1</v>
      </c>
      <c r="L26" s="572">
        <v>0.04</v>
      </c>
      <c r="M26" s="53" t="s">
        <v>196</v>
      </c>
      <c r="N26" s="83">
        <v>0</v>
      </c>
      <c r="O26" s="83">
        <f>N26*Q26</f>
        <v>0</v>
      </c>
      <c r="P26" s="83"/>
      <c r="Q26" s="84">
        <f>R26*(1-$J$3)</f>
        <v>13190</v>
      </c>
      <c r="R26" s="334">
        <f>X26</f>
        <v>13190</v>
      </c>
      <c r="S26" s="73" t="s">
        <v>17</v>
      </c>
      <c r="T26" s="73" t="s">
        <v>27</v>
      </c>
      <c r="U26" s="73">
        <v>361101</v>
      </c>
      <c r="V26" s="230">
        <v>4670007712143</v>
      </c>
      <c r="W26" s="19"/>
      <c r="X26" s="283">
        <f>VLOOKUP(T26,'Печать Заказа'!B:F,5,FALSE)</f>
        <v>13190</v>
      </c>
      <c r="Y26" s="73" t="str">
        <f>IF(X26="фикс.цена",VLOOKUP(T26,'Печать Заказа'!B:F,4,FALSE),"")</f>
        <v/>
      </c>
      <c r="Z26" s="567"/>
      <c r="AA26" s="1" t="str">
        <f>IFERROR(VLOOKUP(T26,'Печать Заказа'!B:N,13,FALSE),"")</f>
        <v/>
      </c>
    </row>
    <row r="27" spans="1:28" ht="20.25" customHeight="1" thickBot="1" x14ac:dyDescent="0.3">
      <c r="B27" s="202"/>
      <c r="C27" s="141" t="str">
        <f>S27</f>
        <v>EDISSON F 20 D (silver)</v>
      </c>
      <c r="D27" s="141"/>
      <c r="E27" s="141" t="s">
        <v>272</v>
      </c>
      <c r="F27" s="64">
        <f>U27</f>
        <v>361102</v>
      </c>
      <c r="G27" s="561">
        <v>2.5</v>
      </c>
      <c r="H27" s="675">
        <v>20</v>
      </c>
      <c r="I27" s="675"/>
      <c r="J27" s="560">
        <v>10</v>
      </c>
      <c r="K27" s="570">
        <v>9.1</v>
      </c>
      <c r="L27" s="573">
        <v>0.04</v>
      </c>
      <c r="M27" s="562" t="s">
        <v>196</v>
      </c>
      <c r="N27" s="85">
        <v>0</v>
      </c>
      <c r="O27" s="85">
        <f>N27*Q27</f>
        <v>0</v>
      </c>
      <c r="P27" s="85"/>
      <c r="Q27" s="86">
        <f>R27*(1-$J$3)</f>
        <v>11590</v>
      </c>
      <c r="R27" s="335">
        <f>X27</f>
        <v>11590</v>
      </c>
      <c r="S27" s="129" t="s">
        <v>263</v>
      </c>
      <c r="T27" s="129" t="s">
        <v>264</v>
      </c>
      <c r="U27" s="129">
        <v>361102</v>
      </c>
      <c r="V27" s="230">
        <v>4670007717933</v>
      </c>
      <c r="W27" s="19"/>
      <c r="X27" s="283">
        <f>VLOOKUP(T27,'Печать Заказа'!B:F,5,FALSE)</f>
        <v>11590</v>
      </c>
      <c r="Y27" s="292" t="str">
        <f>IF(X27="фикс.цена",VLOOKUP(T27,'Печать Заказа'!B:F,4,FALSE),"")</f>
        <v/>
      </c>
      <c r="Z27" s="567"/>
      <c r="AA27" s="1" t="str">
        <f>IFERROR(VLOOKUP(T27,'Печать Заказа'!B:N,13,FALSE),"")</f>
        <v/>
      </c>
    </row>
    <row r="28" spans="1:28" ht="57.75" customHeight="1" x14ac:dyDescent="0.25">
      <c r="B28" s="267"/>
      <c r="C28" s="284" t="s">
        <v>740</v>
      </c>
      <c r="D28" s="284"/>
      <c r="E28" s="284"/>
      <c r="F28" s="284"/>
      <c r="G28" s="284"/>
      <c r="H28" s="284"/>
      <c r="I28" s="284"/>
      <c r="J28" s="284"/>
      <c r="K28" s="558"/>
      <c r="L28" s="558"/>
      <c r="M28" s="284"/>
      <c r="N28" s="428" t="s">
        <v>204</v>
      </c>
      <c r="O28" s="274"/>
      <c r="P28" s="274"/>
      <c r="Q28" s="274"/>
      <c r="R28" s="274"/>
      <c r="S28" s="16"/>
      <c r="T28" s="17"/>
      <c r="U28" s="17"/>
      <c r="V28" s="17"/>
      <c r="W28" s="17"/>
      <c r="X28" s="17"/>
      <c r="Y28" s="17"/>
      <c r="Z28" s="567"/>
    </row>
    <row r="29" spans="1:28" ht="57" customHeight="1" x14ac:dyDescent="0.25">
      <c r="B29" s="70"/>
      <c r="C29" s="77" t="s">
        <v>39</v>
      </c>
      <c r="D29" s="77"/>
      <c r="E29" s="491" t="s">
        <v>1000</v>
      </c>
      <c r="F29" s="77" t="s">
        <v>126</v>
      </c>
      <c r="G29" s="384" t="s">
        <v>198</v>
      </c>
      <c r="H29" s="664" t="s">
        <v>197</v>
      </c>
      <c r="I29" s="664"/>
      <c r="J29" s="384" t="s">
        <v>194</v>
      </c>
      <c r="K29" s="158" t="s">
        <v>201</v>
      </c>
      <c r="L29" s="158" t="s">
        <v>1114</v>
      </c>
      <c r="M29" s="384" t="s">
        <v>139</v>
      </c>
      <c r="N29" s="667" t="s">
        <v>744</v>
      </c>
      <c r="O29" s="667"/>
      <c r="P29" s="667"/>
      <c r="Q29" s="667"/>
      <c r="R29" s="667"/>
      <c r="Z29" s="568"/>
    </row>
    <row r="30" spans="1:28" ht="36.75" customHeight="1" x14ac:dyDescent="0.25">
      <c r="B30" s="70"/>
      <c r="C30" s="684" t="str">
        <f>S30</f>
        <v>THERMEX T 20 D</v>
      </c>
      <c r="D30" s="684"/>
      <c r="E30" s="140" t="s">
        <v>272</v>
      </c>
      <c r="F30" s="51">
        <f>U30</f>
        <v>351113</v>
      </c>
      <c r="G30" s="476">
        <v>2.2000000000000002</v>
      </c>
      <c r="H30" s="676">
        <v>20</v>
      </c>
      <c r="I30" s="676"/>
      <c r="J30" s="476">
        <v>10</v>
      </c>
      <c r="K30" s="553">
        <v>10</v>
      </c>
      <c r="L30" s="553">
        <v>0.04</v>
      </c>
      <c r="M30" s="464" t="s">
        <v>743</v>
      </c>
      <c r="N30" s="83">
        <v>0</v>
      </c>
      <c r="O30" s="83">
        <f>N30*Q30</f>
        <v>0</v>
      </c>
      <c r="P30" s="83"/>
      <c r="Q30" s="84">
        <f>R30*(1-$J$3)</f>
        <v>14390</v>
      </c>
      <c r="R30" s="334">
        <f>X30</f>
        <v>14390</v>
      </c>
      <c r="S30" s="477" t="s">
        <v>741</v>
      </c>
      <c r="T30" s="477" t="s">
        <v>742</v>
      </c>
      <c r="U30" s="75">
        <v>351113</v>
      </c>
      <c r="V30" s="230">
        <v>4670033316407</v>
      </c>
      <c r="W30" s="19"/>
      <c r="X30" s="477">
        <f>VLOOKUP(T30,'Печать Заказа'!B:F,5,FALSE)</f>
        <v>14390</v>
      </c>
      <c r="Y30" s="477" t="str">
        <f>IF(X30="фикс.цена",VLOOKUP(T30,'Печать Заказа'!B:F,4,FALSE),"")</f>
        <v/>
      </c>
      <c r="Z30" s="567"/>
      <c r="AA30" s="1" t="str">
        <f>IFERROR(VLOOKUP(T30,'Печать Заказа'!B:N,13,FALSE),"")</f>
        <v/>
      </c>
    </row>
    <row r="31" spans="1:28" ht="36.75" customHeight="1" x14ac:dyDescent="0.25">
      <c r="B31" s="70"/>
      <c r="C31" s="684" t="str">
        <f t="shared" ref="C31:C32" si="0">S31</f>
        <v>THERMEX T 20 D (Silver Grey)</v>
      </c>
      <c r="D31" s="684"/>
      <c r="E31" s="268" t="s">
        <v>1005</v>
      </c>
      <c r="F31" s="51">
        <f t="shared" ref="F31:F32" si="1">U31</f>
        <v>351123</v>
      </c>
      <c r="G31" s="506">
        <v>2.2000000000000002</v>
      </c>
      <c r="H31" s="676">
        <v>20</v>
      </c>
      <c r="I31" s="676"/>
      <c r="J31" s="503">
        <v>10</v>
      </c>
      <c r="K31" s="554">
        <v>10</v>
      </c>
      <c r="L31" s="554">
        <v>0.04</v>
      </c>
      <c r="M31" s="411" t="s">
        <v>743</v>
      </c>
      <c r="N31" s="343">
        <v>0</v>
      </c>
      <c r="O31" s="83">
        <f t="shared" ref="O31:O32" si="2">N31*Q31</f>
        <v>0</v>
      </c>
      <c r="P31" s="83"/>
      <c r="Q31" s="84">
        <f t="shared" ref="Q31:Q32" si="3">R31*(1-$J$3)</f>
        <v>14390</v>
      </c>
      <c r="R31" s="334">
        <f t="shared" ref="R31:R32" si="4">X31</f>
        <v>14390</v>
      </c>
      <c r="S31" s="500" t="s">
        <v>1042</v>
      </c>
      <c r="T31" s="500" t="s">
        <v>1043</v>
      </c>
      <c r="U31" s="75">
        <v>351123</v>
      </c>
      <c r="V31" s="230">
        <v>4670033318685</v>
      </c>
      <c r="W31" s="19"/>
      <c r="X31" s="500">
        <f>VLOOKUP(T31,'Печать Заказа'!B:F,5,FALSE)</f>
        <v>14390</v>
      </c>
      <c r="Y31" s="500" t="str">
        <f>IF(X31="фикс.цена",VLOOKUP(T31,'Печать Заказа'!B:F,4,FALSE),"")</f>
        <v/>
      </c>
      <c r="Z31" s="567"/>
      <c r="AA31" s="1" t="str">
        <f>IFERROR(VLOOKUP(T31,'Печать Заказа'!B:N,13,FALSE),"")</f>
        <v/>
      </c>
    </row>
    <row r="32" spans="1:28" ht="36.75" customHeight="1" x14ac:dyDescent="0.25">
      <c r="B32" s="70"/>
      <c r="C32" s="684" t="str">
        <f t="shared" si="0"/>
        <v>THERMEX T 20 D (Black)</v>
      </c>
      <c r="D32" s="684"/>
      <c r="E32" s="268" t="s">
        <v>1005</v>
      </c>
      <c r="F32" s="51">
        <f t="shared" si="1"/>
        <v>351122</v>
      </c>
      <c r="G32" s="506">
        <v>2.2000000000000002</v>
      </c>
      <c r="H32" s="676">
        <v>20</v>
      </c>
      <c r="I32" s="676"/>
      <c r="J32" s="503">
        <v>10</v>
      </c>
      <c r="K32" s="554">
        <v>10</v>
      </c>
      <c r="L32" s="554">
        <v>0.04</v>
      </c>
      <c r="M32" s="411" t="s">
        <v>743</v>
      </c>
      <c r="N32" s="343">
        <v>0</v>
      </c>
      <c r="O32" s="83">
        <f t="shared" si="2"/>
        <v>0</v>
      </c>
      <c r="P32" s="83"/>
      <c r="Q32" s="84">
        <f t="shared" si="3"/>
        <v>14390</v>
      </c>
      <c r="R32" s="334">
        <f t="shared" si="4"/>
        <v>14390</v>
      </c>
      <c r="S32" s="500" t="s">
        <v>1044</v>
      </c>
      <c r="T32" s="500" t="s">
        <v>1045</v>
      </c>
      <c r="U32" s="75">
        <v>351122</v>
      </c>
      <c r="V32" s="230">
        <v>4670033318678</v>
      </c>
      <c r="W32" s="19"/>
      <c r="X32" s="500">
        <f>VLOOKUP(T32,'Печать Заказа'!B:F,5,FALSE)</f>
        <v>14390</v>
      </c>
      <c r="Y32" s="500" t="str">
        <f>IF(X32="фикс.цена",VLOOKUP(T32,'Печать Заказа'!B:F,4,FALSE),"")</f>
        <v/>
      </c>
      <c r="Z32" s="567"/>
      <c r="AA32" s="1" t="str">
        <f>IFERROR(VLOOKUP(T32,'Печать Заказа'!B:N,13,FALSE),"")</f>
        <v/>
      </c>
    </row>
    <row r="33" spans="1:28" ht="36.75" customHeight="1" thickBot="1" x14ac:dyDescent="0.3">
      <c r="B33" s="65"/>
      <c r="C33" s="141" t="str">
        <f>S33</f>
        <v>THERMEX T 26 D</v>
      </c>
      <c r="D33" s="141"/>
      <c r="E33" s="141" t="s">
        <v>1005</v>
      </c>
      <c r="F33" s="82">
        <f>U33</f>
        <v>351121</v>
      </c>
      <c r="G33" s="383">
        <v>2.9</v>
      </c>
      <c r="H33" s="675">
        <v>26</v>
      </c>
      <c r="I33" s="675"/>
      <c r="J33" s="476">
        <v>13</v>
      </c>
      <c r="K33" s="554">
        <v>10.199999999999999</v>
      </c>
      <c r="L33" s="554">
        <v>0.04</v>
      </c>
      <c r="M33" s="62" t="s">
        <v>907</v>
      </c>
      <c r="N33" s="85">
        <v>0</v>
      </c>
      <c r="O33" s="85">
        <f>N33*Q33</f>
        <v>0</v>
      </c>
      <c r="P33" s="85"/>
      <c r="Q33" s="86">
        <f>R33*(1-$J$3)</f>
        <v>18290</v>
      </c>
      <c r="R33" s="335">
        <f>X33</f>
        <v>18290</v>
      </c>
      <c r="S33" s="385" t="s">
        <v>905</v>
      </c>
      <c r="T33" s="385" t="s">
        <v>906</v>
      </c>
      <c r="U33" s="75">
        <v>351121</v>
      </c>
      <c r="V33" s="230">
        <v>4670033318548</v>
      </c>
      <c r="W33" s="19"/>
      <c r="X33" s="385">
        <f>VLOOKUP(T33,'Печать Заказа'!B:F,5,FALSE)</f>
        <v>18290</v>
      </c>
      <c r="Y33" s="385" t="str">
        <f>IF(X33="фикс.цена",VLOOKUP(T33,'Печать Заказа'!B:F,4,FALSE),"")</f>
        <v/>
      </c>
      <c r="Z33" s="567"/>
      <c r="AA33" s="1" t="str">
        <f>IFERROR(VLOOKUP(T33,'Печать Заказа'!B:N,13,FALSE),"")</f>
        <v/>
      </c>
    </row>
    <row r="34" spans="1:28" ht="58.5" customHeight="1" thickTop="1" x14ac:dyDescent="0.25">
      <c r="B34" s="267"/>
      <c r="C34" s="78" t="s">
        <v>1131</v>
      </c>
      <c r="D34" s="78"/>
      <c r="E34" s="78"/>
      <c r="F34" s="78"/>
      <c r="G34" s="78"/>
      <c r="H34" s="78"/>
      <c r="I34" s="78"/>
      <c r="J34" s="78"/>
      <c r="K34" s="556"/>
      <c r="L34" s="556"/>
      <c r="M34" s="78"/>
      <c r="N34" s="87"/>
      <c r="O34" s="67"/>
      <c r="P34" s="67"/>
      <c r="Q34" s="67"/>
      <c r="R34" s="67"/>
      <c r="S34" s="16"/>
      <c r="T34" s="17"/>
      <c r="U34" s="17"/>
      <c r="V34" s="17"/>
      <c r="W34" s="17"/>
      <c r="X34" s="17"/>
      <c r="Y34" s="17"/>
      <c r="Z34" s="567"/>
    </row>
    <row r="35" spans="1:28" ht="45.75" customHeight="1" x14ac:dyDescent="0.25">
      <c r="B35"/>
      <c r="C35" s="585" t="s">
        <v>39</v>
      </c>
      <c r="D35" s="585"/>
      <c r="E35" s="584" t="s">
        <v>1000</v>
      </c>
      <c r="F35" s="585" t="s">
        <v>126</v>
      </c>
      <c r="G35" s="581" t="s">
        <v>198</v>
      </c>
      <c r="H35" s="664" t="s">
        <v>197</v>
      </c>
      <c r="I35" s="664"/>
      <c r="J35" s="581" t="s">
        <v>194</v>
      </c>
      <c r="K35" s="158" t="s">
        <v>201</v>
      </c>
      <c r="L35" s="158" t="s">
        <v>1114</v>
      </c>
      <c r="M35" s="581" t="s">
        <v>139</v>
      </c>
      <c r="N35" s="669" t="s">
        <v>1134</v>
      </c>
      <c r="O35" s="670"/>
      <c r="P35" s="670"/>
      <c r="Q35" s="670"/>
      <c r="R35" s="671"/>
      <c r="Z35" s="568"/>
    </row>
    <row r="36" spans="1:28" s="21" customFormat="1" ht="45" customHeight="1" thickBot="1" x14ac:dyDescent="0.3">
      <c r="A36" s="3"/>
      <c r="B36" s="65"/>
      <c r="C36" s="140" t="str">
        <f>S36</f>
        <v>THERMEX B 20 D Pro</v>
      </c>
      <c r="D36" s="140"/>
      <c r="E36" s="140" t="s">
        <v>272</v>
      </c>
      <c r="F36" s="51">
        <f>U36</f>
        <v>351114</v>
      </c>
      <c r="G36" s="582">
        <v>1.9</v>
      </c>
      <c r="H36" s="676">
        <v>20</v>
      </c>
      <c r="I36" s="676"/>
      <c r="J36" s="583">
        <v>10</v>
      </c>
      <c r="K36" s="569">
        <v>7.9</v>
      </c>
      <c r="L36" s="572">
        <v>0.03</v>
      </c>
      <c r="M36" s="464" t="s">
        <v>200</v>
      </c>
      <c r="N36" s="83">
        <v>0</v>
      </c>
      <c r="O36" s="83">
        <f>N36*Q36</f>
        <v>0</v>
      </c>
      <c r="P36" s="83"/>
      <c r="Q36" s="84">
        <f>R36*(1-$J$3)</f>
        <v>12990</v>
      </c>
      <c r="R36" s="334">
        <f>X36</f>
        <v>12990</v>
      </c>
      <c r="S36" s="580" t="s">
        <v>1132</v>
      </c>
      <c r="T36" s="580" t="s">
        <v>1133</v>
      </c>
      <c r="U36" s="75">
        <v>351114</v>
      </c>
      <c r="V36" s="230">
        <v>4670033319477</v>
      </c>
      <c r="W36" s="19"/>
      <c r="X36" s="580">
        <f>VLOOKUP(T36,'Печать Заказа'!B:F,5,FALSE)</f>
        <v>12990</v>
      </c>
      <c r="Y36" s="580" t="str">
        <f>IF(X36="фикс.цена",VLOOKUP(T36,'Печать Заказа'!B:F,4,FALSE),"")</f>
        <v/>
      </c>
      <c r="Z36" s="567"/>
      <c r="AA36" s="1">
        <f>IFERROR(VLOOKUP(T36,'Печать Заказа'!B:N,13,FALSE),"")</f>
        <v>0</v>
      </c>
      <c r="AB36" s="1"/>
    </row>
    <row r="37" spans="1:28" ht="51" customHeight="1" thickTop="1" x14ac:dyDescent="0.25">
      <c r="B37" s="267"/>
      <c r="C37" s="78" t="s">
        <v>437</v>
      </c>
      <c r="D37" s="78"/>
      <c r="E37" s="78"/>
      <c r="F37" s="78"/>
      <c r="G37" s="78"/>
      <c r="H37" s="78"/>
      <c r="I37" s="78"/>
      <c r="J37" s="78"/>
      <c r="K37" s="556"/>
      <c r="L37" s="556"/>
      <c r="M37" s="78"/>
      <c r="N37" s="87"/>
      <c r="O37" s="67"/>
      <c r="P37" s="67"/>
      <c r="Q37" s="67"/>
      <c r="R37" s="67"/>
      <c r="S37" s="16"/>
      <c r="T37" s="17"/>
      <c r="U37" s="17"/>
      <c r="V37" s="17"/>
      <c r="W37" s="17"/>
      <c r="X37" s="17"/>
      <c r="Y37" s="17"/>
      <c r="Z37" s="567"/>
    </row>
    <row r="38" spans="1:28" ht="45.75" customHeight="1" x14ac:dyDescent="0.25">
      <c r="B38"/>
      <c r="C38" s="77" t="s">
        <v>39</v>
      </c>
      <c r="D38" s="77"/>
      <c r="E38" s="491" t="s">
        <v>1000</v>
      </c>
      <c r="F38" s="77" t="s">
        <v>126</v>
      </c>
      <c r="G38" s="219" t="s">
        <v>198</v>
      </c>
      <c r="H38" s="664" t="s">
        <v>197</v>
      </c>
      <c r="I38" s="664"/>
      <c r="J38" s="219" t="s">
        <v>194</v>
      </c>
      <c r="K38" s="158" t="s">
        <v>201</v>
      </c>
      <c r="L38" s="158" t="s">
        <v>1114</v>
      </c>
      <c r="M38" s="219" t="s">
        <v>139</v>
      </c>
      <c r="N38" s="667" t="s">
        <v>1143</v>
      </c>
      <c r="O38" s="667"/>
      <c r="P38" s="667"/>
      <c r="Q38" s="667"/>
      <c r="R38" s="667"/>
      <c r="Z38" s="568"/>
    </row>
    <row r="39" spans="1:28" s="21" customFormat="1" ht="45" customHeight="1" thickBot="1" x14ac:dyDescent="0.3">
      <c r="A39" s="3"/>
      <c r="B39" s="65"/>
      <c r="C39" s="140" t="str">
        <f>S39</f>
        <v>THERMEX G 20 D Eco</v>
      </c>
      <c r="D39" s="140"/>
      <c r="E39" s="140" t="s">
        <v>272</v>
      </c>
      <c r="F39" s="51">
        <f>U39</f>
        <v>351106</v>
      </c>
      <c r="G39" s="195">
        <v>2.2000000000000002</v>
      </c>
      <c r="H39" s="676">
        <v>20</v>
      </c>
      <c r="I39" s="676"/>
      <c r="J39" s="194">
        <v>10</v>
      </c>
      <c r="K39" s="569">
        <v>8.6999999999999993</v>
      </c>
      <c r="L39" s="572">
        <v>0.04</v>
      </c>
      <c r="M39" s="53" t="s">
        <v>277</v>
      </c>
      <c r="N39" s="83">
        <v>0</v>
      </c>
      <c r="O39" s="83">
        <f>N39*Q39</f>
        <v>0</v>
      </c>
      <c r="P39" s="83"/>
      <c r="Q39" s="84">
        <f>R39*(1-$J$3)</f>
        <v>12990</v>
      </c>
      <c r="R39" s="334">
        <f>X39</f>
        <v>12990</v>
      </c>
      <c r="S39" s="193" t="s">
        <v>439</v>
      </c>
      <c r="T39" s="193" t="s">
        <v>438</v>
      </c>
      <c r="U39" s="75">
        <v>351106</v>
      </c>
      <c r="V39" s="230">
        <v>4670033312003</v>
      </c>
      <c r="W39" s="19"/>
      <c r="X39" s="283">
        <f>VLOOKUP(T39,'Печать Заказа'!B:F,5,FALSE)</f>
        <v>12990</v>
      </c>
      <c r="Y39" s="193" t="str">
        <f>IF(X39="фикс.цена",VLOOKUP(T39,'Печать Заказа'!B:F,4,FALSE),"")</f>
        <v/>
      </c>
      <c r="Z39" s="567"/>
      <c r="AA39" s="1" t="str">
        <f>IFERROR(VLOOKUP(T39,'Печать Заказа'!B:N,13,FALSE),"")</f>
        <v/>
      </c>
      <c r="AB39" s="1"/>
    </row>
    <row r="40" spans="1:28" ht="56.25" customHeight="1" thickTop="1" x14ac:dyDescent="0.25">
      <c r="B40" s="267"/>
      <c r="C40" s="78" t="s">
        <v>497</v>
      </c>
      <c r="D40" s="78"/>
      <c r="E40" s="78"/>
      <c r="F40" s="78"/>
      <c r="G40" s="78"/>
      <c r="H40" s="78"/>
      <c r="I40" s="78"/>
      <c r="J40" s="78"/>
      <c r="K40" s="556"/>
      <c r="L40" s="556"/>
      <c r="M40" s="78"/>
      <c r="N40" s="685"/>
      <c r="O40" s="685"/>
      <c r="P40" s="685"/>
      <c r="Q40" s="685"/>
      <c r="R40" s="685"/>
      <c r="S40" s="16"/>
      <c r="T40" s="17"/>
      <c r="U40" s="17"/>
      <c r="V40" s="17"/>
      <c r="W40" s="17"/>
      <c r="X40" s="17"/>
      <c r="Y40" s="17"/>
      <c r="Z40" s="567"/>
    </row>
    <row r="41" spans="1:28" ht="66.75" customHeight="1" x14ac:dyDescent="0.25">
      <c r="B41" s="70"/>
      <c r="C41" s="77" t="s">
        <v>39</v>
      </c>
      <c r="D41" s="77"/>
      <c r="E41" s="491" t="s">
        <v>1000</v>
      </c>
      <c r="F41" s="77" t="s">
        <v>126</v>
      </c>
      <c r="G41" s="219" t="s">
        <v>198</v>
      </c>
      <c r="H41" s="668" t="s">
        <v>197</v>
      </c>
      <c r="I41" s="668"/>
      <c r="J41" s="219" t="s">
        <v>194</v>
      </c>
      <c r="K41" s="158" t="s">
        <v>201</v>
      </c>
      <c r="L41" s="158" t="s">
        <v>1114</v>
      </c>
      <c r="M41" s="219" t="s">
        <v>139</v>
      </c>
      <c r="N41" s="669" t="s">
        <v>879</v>
      </c>
      <c r="O41" s="670"/>
      <c r="P41" s="670"/>
      <c r="Q41" s="670"/>
      <c r="R41" s="671"/>
      <c r="Z41" s="568"/>
    </row>
    <row r="42" spans="1:28" ht="30.75" customHeight="1" x14ac:dyDescent="0.25">
      <c r="B42" s="10"/>
      <c r="C42" s="684" t="str">
        <f>S42</f>
        <v>THERMEX B 20 D</v>
      </c>
      <c r="D42" s="684"/>
      <c r="E42" s="140" t="s">
        <v>272</v>
      </c>
      <c r="F42" s="51">
        <f>U42</f>
        <v>351108</v>
      </c>
      <c r="G42" s="220">
        <v>1.9</v>
      </c>
      <c r="H42" s="676">
        <v>20</v>
      </c>
      <c r="I42" s="676"/>
      <c r="J42" s="220">
        <v>10</v>
      </c>
      <c r="K42" s="553">
        <v>7.9</v>
      </c>
      <c r="L42" s="553">
        <v>0.03</v>
      </c>
      <c r="M42" s="53" t="s">
        <v>200</v>
      </c>
      <c r="N42" s="83">
        <v>0</v>
      </c>
      <c r="O42" s="83">
        <f>N42*Q42</f>
        <v>0</v>
      </c>
      <c r="P42" s="83"/>
      <c r="Q42" s="84">
        <f>R42*(1-$J$3)</f>
        <v>12990</v>
      </c>
      <c r="R42" s="334">
        <f>X42</f>
        <v>12990</v>
      </c>
      <c r="S42" s="218" t="s">
        <v>498</v>
      </c>
      <c r="T42" s="218" t="s">
        <v>495</v>
      </c>
      <c r="U42" s="218">
        <v>351108</v>
      </c>
      <c r="V42" s="230">
        <v>4670033313420</v>
      </c>
      <c r="W42" s="19"/>
      <c r="X42" s="283">
        <f>VLOOKUP(T42,'Печать Заказа'!B:F,5,FALSE)</f>
        <v>12990</v>
      </c>
      <c r="Y42" s="218" t="str">
        <f>IF(X42="фикс.цена",VLOOKUP(T42,'Печать Заказа'!B:F,4,FALSE),"")</f>
        <v/>
      </c>
      <c r="Z42" s="567"/>
      <c r="AA42" s="1" t="str">
        <f>IFERROR(VLOOKUP(T42,'Печать Заказа'!B:N,13,FALSE),"")</f>
        <v/>
      </c>
    </row>
    <row r="43" spans="1:28" s="21" customFormat="1" ht="32.25" customHeight="1" thickBot="1" x14ac:dyDescent="0.3">
      <c r="A43" s="3"/>
      <c r="B43" s="65"/>
      <c r="C43" s="684" t="str">
        <f>S43</f>
        <v>THERMEX B 20 D (Silver)</v>
      </c>
      <c r="D43" s="684"/>
      <c r="E43" s="140" t="s">
        <v>272</v>
      </c>
      <c r="F43" s="51">
        <f>U43</f>
        <v>351109</v>
      </c>
      <c r="G43" s="220">
        <v>1.9</v>
      </c>
      <c r="H43" s="676">
        <v>20</v>
      </c>
      <c r="I43" s="676"/>
      <c r="J43" s="220">
        <v>10</v>
      </c>
      <c r="K43" s="553">
        <v>7.9</v>
      </c>
      <c r="L43" s="553">
        <v>0.03</v>
      </c>
      <c r="M43" s="53" t="s">
        <v>200</v>
      </c>
      <c r="N43" s="83">
        <v>0</v>
      </c>
      <c r="O43" s="83">
        <f>N43*Q43</f>
        <v>0</v>
      </c>
      <c r="P43" s="83"/>
      <c r="Q43" s="84">
        <f>R43*(1-$J$3)</f>
        <v>12990</v>
      </c>
      <c r="R43" s="334">
        <f>X43</f>
        <v>12990</v>
      </c>
      <c r="S43" s="218" t="s">
        <v>499</v>
      </c>
      <c r="T43" s="218" t="s">
        <v>496</v>
      </c>
      <c r="U43" s="218">
        <v>351109</v>
      </c>
      <c r="V43" s="230">
        <v>4670033313437</v>
      </c>
      <c r="W43" s="19"/>
      <c r="X43" s="283">
        <f>VLOOKUP(T43,'Печать Заказа'!B:F,5,FALSE)</f>
        <v>12990</v>
      </c>
      <c r="Y43" s="218" t="str">
        <f>IF(X43="фикс.цена",VLOOKUP(T43,'Печать Заказа'!B:F,4,FALSE),"")</f>
        <v/>
      </c>
      <c r="Z43" s="567"/>
      <c r="AA43" s="1" t="str">
        <f>IFERROR(VLOOKUP(T43,'Печать Заказа'!B:N,13,FALSE),"")</f>
        <v/>
      </c>
      <c r="AB43" s="1"/>
    </row>
    <row r="44" spans="1:28" s="21" customFormat="1" ht="66" customHeight="1" thickTop="1" x14ac:dyDescent="0.25">
      <c r="A44" s="3"/>
      <c r="B44" s="267"/>
      <c r="C44" s="78" t="s">
        <v>64</v>
      </c>
      <c r="D44" s="78"/>
      <c r="E44" s="78"/>
      <c r="F44" s="78"/>
      <c r="G44" s="78"/>
      <c r="H44" s="78"/>
      <c r="I44" s="78"/>
      <c r="J44" s="78"/>
      <c r="K44" s="556"/>
      <c r="L44" s="556"/>
      <c r="M44" s="78"/>
      <c r="N44" s="87" t="s">
        <v>202</v>
      </c>
      <c r="O44" s="67"/>
      <c r="P44" s="67"/>
      <c r="Q44" s="67"/>
      <c r="R44" s="67"/>
      <c r="S44" s="15"/>
      <c r="T44" s="18"/>
      <c r="U44" s="18"/>
      <c r="V44" s="18"/>
      <c r="W44" s="18"/>
      <c r="X44" s="18"/>
      <c r="Y44" s="18"/>
      <c r="Z44" s="567"/>
      <c r="AA44" s="1"/>
      <c r="AB44" s="1"/>
    </row>
    <row r="45" spans="1:28" ht="45" customHeight="1" x14ac:dyDescent="0.25">
      <c r="B45" s="70"/>
      <c r="C45" s="77" t="s">
        <v>39</v>
      </c>
      <c r="D45" s="77"/>
      <c r="E45" s="491" t="s">
        <v>1000</v>
      </c>
      <c r="F45" s="77" t="s">
        <v>126</v>
      </c>
      <c r="G45" s="71" t="s">
        <v>198</v>
      </c>
      <c r="H45" s="664" t="s">
        <v>197</v>
      </c>
      <c r="I45" s="664"/>
      <c r="J45" s="71" t="s">
        <v>194</v>
      </c>
      <c r="K45" s="158" t="s">
        <v>201</v>
      </c>
      <c r="L45" s="158" t="s">
        <v>1114</v>
      </c>
      <c r="M45" s="71" t="s">
        <v>139</v>
      </c>
      <c r="N45" s="667" t="s">
        <v>502</v>
      </c>
      <c r="O45" s="667"/>
      <c r="P45" s="667"/>
      <c r="Q45" s="667"/>
      <c r="R45" s="667"/>
      <c r="Z45" s="568"/>
    </row>
    <row r="46" spans="1:28" ht="34.5" customHeight="1" x14ac:dyDescent="0.25">
      <c r="A46" s="70"/>
      <c r="B46" s="70"/>
      <c r="C46" s="140" t="str">
        <f>S46</f>
        <v>EDISSON H 20 D</v>
      </c>
      <c r="D46" s="140"/>
      <c r="E46" s="140" t="s">
        <v>272</v>
      </c>
      <c r="F46" s="51">
        <f>U46</f>
        <v>361201</v>
      </c>
      <c r="G46" s="101">
        <v>1.9</v>
      </c>
      <c r="H46" s="676">
        <v>20</v>
      </c>
      <c r="I46" s="676"/>
      <c r="J46" s="159">
        <v>10</v>
      </c>
      <c r="K46" s="569">
        <v>7.65</v>
      </c>
      <c r="L46" s="572">
        <v>0.03</v>
      </c>
      <c r="M46" s="53" t="s">
        <v>230</v>
      </c>
      <c r="N46" s="83">
        <v>0</v>
      </c>
      <c r="O46" s="83">
        <f>N46*Q46</f>
        <v>0</v>
      </c>
      <c r="P46" s="83"/>
      <c r="Q46" s="84">
        <f>R46*(1-$J$3)</f>
        <v>10890</v>
      </c>
      <c r="R46" s="334">
        <f>X46</f>
        <v>10890</v>
      </c>
      <c r="S46" s="73" t="s">
        <v>65</v>
      </c>
      <c r="T46" s="73" t="s">
        <v>66</v>
      </c>
      <c r="U46" s="73">
        <v>361201</v>
      </c>
      <c r="V46" s="230">
        <v>4670007713751</v>
      </c>
      <c r="W46" s="19"/>
      <c r="X46" s="283">
        <f>VLOOKUP(T46,'Печать Заказа'!B:F,5,FALSE)</f>
        <v>10890</v>
      </c>
      <c r="Y46" s="73" t="str">
        <f>IF(X46="фикс.цена",VLOOKUP(T46,'Печать Заказа'!B:F,4,FALSE),"")</f>
        <v/>
      </c>
      <c r="Z46" s="567"/>
      <c r="AA46" s="1" t="str">
        <f>IFERROR(VLOOKUP(T46,'Печать Заказа'!B:N,13,FALSE),"")</f>
        <v/>
      </c>
    </row>
    <row r="47" spans="1:28" ht="45" customHeight="1" thickBot="1" x14ac:dyDescent="0.3">
      <c r="B47" s="65"/>
      <c r="C47" s="140" t="str">
        <f>S47</f>
        <v>EDISSON H 20 DL (сжиженный газ)</v>
      </c>
      <c r="D47" s="140"/>
      <c r="E47" s="140" t="s">
        <v>272</v>
      </c>
      <c r="F47" s="51">
        <f>U47</f>
        <v>361202</v>
      </c>
      <c r="G47" s="174">
        <v>1.9</v>
      </c>
      <c r="H47" s="676">
        <v>20</v>
      </c>
      <c r="I47" s="676"/>
      <c r="J47" s="173">
        <v>10</v>
      </c>
      <c r="K47" s="569">
        <v>7.7</v>
      </c>
      <c r="L47" s="572">
        <v>0.03</v>
      </c>
      <c r="M47" s="53" t="s">
        <v>230</v>
      </c>
      <c r="N47" s="83">
        <v>0</v>
      </c>
      <c r="O47" s="83">
        <f>N47*Q47</f>
        <v>0</v>
      </c>
      <c r="P47" s="83"/>
      <c r="Q47" s="84">
        <f>R47*(1-$J$3)</f>
        <v>10890</v>
      </c>
      <c r="R47" s="334">
        <f>X47</f>
        <v>10890</v>
      </c>
      <c r="S47" s="172" t="s">
        <v>362</v>
      </c>
      <c r="T47" s="172" t="s">
        <v>363</v>
      </c>
      <c r="U47" s="172">
        <v>361202</v>
      </c>
      <c r="V47" s="230">
        <v>4670007719678</v>
      </c>
      <c r="W47" s="19"/>
      <c r="X47" s="283">
        <f>VLOOKUP(T47,'Печать Заказа'!B:F,5,FALSE)</f>
        <v>10890</v>
      </c>
      <c r="Y47" s="172" t="str">
        <f>IF(X47="фикс.цена",VLOOKUP(T47,'Печать Заказа'!B:F,4,FALSE),"")</f>
        <v/>
      </c>
      <c r="Z47" s="567"/>
      <c r="AA47" s="1" t="str">
        <f>IFERROR(VLOOKUP(T47,'Печать Заказа'!B:N,13,FALSE),"")</f>
        <v/>
      </c>
    </row>
    <row r="48" spans="1:28" ht="57.75" customHeight="1" thickTop="1" x14ac:dyDescent="0.25">
      <c r="B48" s="267"/>
      <c r="C48" s="78" t="s">
        <v>562</v>
      </c>
      <c r="D48" s="78"/>
      <c r="E48" s="78"/>
      <c r="F48" s="78"/>
      <c r="G48" s="78"/>
      <c r="H48" s="78"/>
      <c r="I48" s="78"/>
      <c r="J48" s="78"/>
      <c r="K48" s="556"/>
      <c r="L48" s="556"/>
      <c r="M48" s="78"/>
      <c r="N48" s="87" t="s">
        <v>202</v>
      </c>
      <c r="O48" s="67"/>
      <c r="P48" s="67"/>
      <c r="Q48" s="67"/>
      <c r="R48" s="67"/>
      <c r="S48" s="16"/>
      <c r="T48" s="17"/>
      <c r="U48" s="17"/>
      <c r="V48" s="17"/>
      <c r="W48" s="17"/>
      <c r="X48" s="17"/>
      <c r="Y48" s="17"/>
      <c r="Z48" s="567"/>
    </row>
    <row r="49" spans="2:27" ht="57" customHeight="1" x14ac:dyDescent="0.25">
      <c r="B49" s="70"/>
      <c r="C49" s="77" t="s">
        <v>39</v>
      </c>
      <c r="D49" s="77"/>
      <c r="E49" s="491" t="s">
        <v>1000</v>
      </c>
      <c r="F49" s="77" t="s">
        <v>126</v>
      </c>
      <c r="G49" s="253" t="s">
        <v>198</v>
      </c>
      <c r="H49" s="664" t="s">
        <v>197</v>
      </c>
      <c r="I49" s="664"/>
      <c r="J49" s="253" t="s">
        <v>194</v>
      </c>
      <c r="K49" s="158" t="s">
        <v>201</v>
      </c>
      <c r="L49" s="158" t="s">
        <v>1114</v>
      </c>
      <c r="M49" s="253" t="s">
        <v>139</v>
      </c>
      <c r="N49" s="667" t="s">
        <v>503</v>
      </c>
      <c r="O49" s="667"/>
      <c r="P49" s="667"/>
      <c r="Q49" s="667"/>
      <c r="R49" s="667"/>
      <c r="Z49" s="568"/>
    </row>
    <row r="50" spans="2:27" ht="36" customHeight="1" thickBot="1" x14ac:dyDescent="0.3">
      <c r="B50" s="65"/>
      <c r="C50" s="141" t="str">
        <f>S50</f>
        <v>EDISSON E 20 D Pro</v>
      </c>
      <c r="D50" s="141"/>
      <c r="E50" s="141" t="s">
        <v>272</v>
      </c>
      <c r="F50" s="82">
        <f>U50</f>
        <v>361502</v>
      </c>
      <c r="G50" s="255">
        <v>1.6</v>
      </c>
      <c r="H50" s="675">
        <v>20</v>
      </c>
      <c r="I50" s="675"/>
      <c r="J50" s="256">
        <v>10</v>
      </c>
      <c r="K50" s="570">
        <v>6.7</v>
      </c>
      <c r="L50" s="573">
        <v>0.03</v>
      </c>
      <c r="M50" s="62" t="s">
        <v>230</v>
      </c>
      <c r="N50" s="85">
        <v>0</v>
      </c>
      <c r="O50" s="85">
        <f>N50*Q50</f>
        <v>0</v>
      </c>
      <c r="P50" s="85"/>
      <c r="Q50" s="86">
        <f>Y50</f>
        <v>7990</v>
      </c>
      <c r="R50" s="99" t="str">
        <f>X50</f>
        <v>фикс.цена</v>
      </c>
      <c r="S50" s="254" t="s">
        <v>547</v>
      </c>
      <c r="T50" s="254" t="s">
        <v>548</v>
      </c>
      <c r="U50" s="75">
        <v>361502</v>
      </c>
      <c r="V50" s="230">
        <v>4670033314458</v>
      </c>
      <c r="W50" s="19"/>
      <c r="X50" s="254" t="str">
        <f>VLOOKUP(T50,'Печать Заказа'!B:F,5,FALSE)</f>
        <v>фикс.цена</v>
      </c>
      <c r="Y50" s="254">
        <v>7990</v>
      </c>
      <c r="Z50" s="567"/>
      <c r="AA50" s="1" t="str">
        <f>IFERROR(VLOOKUP(T50,'Печать Заказа'!B:N,13,FALSE),"")</f>
        <v/>
      </c>
    </row>
    <row r="51" spans="2:27" ht="65.25" customHeight="1" thickTop="1" x14ac:dyDescent="0.25">
      <c r="B51" s="267"/>
      <c r="C51" s="78" t="s">
        <v>563</v>
      </c>
      <c r="D51" s="78"/>
      <c r="E51" s="78"/>
      <c r="F51" s="78"/>
      <c r="G51" s="78"/>
      <c r="H51" s="78"/>
      <c r="I51" s="78"/>
      <c r="J51" s="78"/>
      <c r="K51" s="556"/>
      <c r="L51" s="556"/>
      <c r="M51" s="78"/>
      <c r="N51" s="87" t="s">
        <v>202</v>
      </c>
      <c r="O51" s="67"/>
      <c r="P51" s="67"/>
      <c r="Q51" s="67"/>
      <c r="R51" s="67"/>
      <c r="Z51" s="567"/>
    </row>
    <row r="52" spans="2:27" ht="42" customHeight="1" x14ac:dyDescent="0.25">
      <c r="B52" s="70"/>
      <c r="C52" s="77" t="s">
        <v>39</v>
      </c>
      <c r="D52" s="77"/>
      <c r="E52" s="491" t="s">
        <v>1000</v>
      </c>
      <c r="F52" s="77" t="s">
        <v>126</v>
      </c>
      <c r="G52" s="253" t="s">
        <v>198</v>
      </c>
      <c r="H52" s="664" t="s">
        <v>197</v>
      </c>
      <c r="I52" s="664"/>
      <c r="J52" s="253" t="s">
        <v>194</v>
      </c>
      <c r="K52" s="158" t="s">
        <v>201</v>
      </c>
      <c r="L52" s="158" t="s">
        <v>1114</v>
      </c>
      <c r="M52" s="253" t="s">
        <v>139</v>
      </c>
      <c r="N52" s="667" t="s">
        <v>503</v>
      </c>
      <c r="O52" s="667"/>
      <c r="P52" s="667"/>
      <c r="Q52" s="667"/>
      <c r="R52" s="667"/>
      <c r="Z52" s="568"/>
    </row>
    <row r="53" spans="2:27" ht="31.5" x14ac:dyDescent="0.25">
      <c r="B53" s="70"/>
      <c r="C53" s="140" t="str">
        <f>S53</f>
        <v>EDISSON E 20 GD (Подсолнухи)</v>
      </c>
      <c r="D53" s="140"/>
      <c r="E53" s="140" t="s">
        <v>272</v>
      </c>
      <c r="F53" s="82">
        <f>U53</f>
        <v>361505</v>
      </c>
      <c r="G53" s="265">
        <v>1.6</v>
      </c>
      <c r="H53" s="676">
        <v>20</v>
      </c>
      <c r="I53" s="676"/>
      <c r="J53" s="266">
        <v>10</v>
      </c>
      <c r="K53" s="569">
        <v>6.7</v>
      </c>
      <c r="L53" s="572">
        <v>0.03</v>
      </c>
      <c r="M53" s="53" t="s">
        <v>230</v>
      </c>
      <c r="N53" s="83">
        <v>0</v>
      </c>
      <c r="O53" s="83">
        <f>N53*Q53</f>
        <v>0</v>
      </c>
      <c r="P53" s="83"/>
      <c r="Q53" s="84">
        <f>Y53</f>
        <v>8190</v>
      </c>
      <c r="R53" s="99" t="str">
        <f>X53</f>
        <v>фикс.цена</v>
      </c>
      <c r="S53" s="254" t="s">
        <v>553</v>
      </c>
      <c r="T53" s="254" t="s">
        <v>552</v>
      </c>
      <c r="U53" s="254">
        <v>361505</v>
      </c>
      <c r="V53" s="230">
        <v>4670033314496</v>
      </c>
      <c r="X53" s="254" t="str">
        <f>VLOOKUP(T53,'Печать Заказа'!$B$4:$I$622,5,FALSE)</f>
        <v>фикс.цена</v>
      </c>
      <c r="Y53" s="254">
        <v>8190</v>
      </c>
      <c r="Z53" s="567"/>
      <c r="AA53" s="1" t="str">
        <f>IFERROR(VLOOKUP(T53,'Печать Заказа'!B:N,13,FALSE),"")</f>
        <v/>
      </c>
    </row>
    <row r="54" spans="2:27" ht="37.5" customHeight="1" x14ac:dyDescent="0.25">
      <c r="B54" s="70"/>
      <c r="C54" s="140" t="str">
        <f>S54</f>
        <v>EDISSON E 20 GD (Лаванда)</v>
      </c>
      <c r="D54" s="140"/>
      <c r="E54" s="140" t="s">
        <v>272</v>
      </c>
      <c r="F54" s="82">
        <f>U54</f>
        <v>361503</v>
      </c>
      <c r="G54" s="265">
        <v>1.6</v>
      </c>
      <c r="H54" s="676">
        <v>20</v>
      </c>
      <c r="I54" s="676"/>
      <c r="J54" s="266">
        <v>10</v>
      </c>
      <c r="K54" s="569">
        <v>6.7</v>
      </c>
      <c r="L54" s="572">
        <v>0.03</v>
      </c>
      <c r="M54" s="53" t="s">
        <v>230</v>
      </c>
      <c r="N54" s="83">
        <v>0</v>
      </c>
      <c r="O54" s="83">
        <f>N54*Q54</f>
        <v>0</v>
      </c>
      <c r="P54" s="83"/>
      <c r="Q54" s="84">
        <f>Y54</f>
        <v>8190</v>
      </c>
      <c r="R54" s="99" t="str">
        <f>X54</f>
        <v>фикс.цена</v>
      </c>
      <c r="S54" s="254" t="s">
        <v>554</v>
      </c>
      <c r="T54" s="254" t="s">
        <v>550</v>
      </c>
      <c r="U54" s="254">
        <v>361503</v>
      </c>
      <c r="V54" s="230">
        <v>4670033314472</v>
      </c>
      <c r="X54" s="254" t="str">
        <f>VLOOKUP(T54,'Печать Заказа'!$B$4:$I$622,5,FALSE)</f>
        <v>фикс.цена</v>
      </c>
      <c r="Y54" s="254">
        <f>IF(X54="фикс.цена",VLOOKUP(T54,'Печать Заказа'!$B$4:$I$622,4,FALSE),"")</f>
        <v>8190</v>
      </c>
      <c r="Z54" s="567"/>
      <c r="AA54" s="1" t="str">
        <f>IFERROR(VLOOKUP(T54,'Печать Заказа'!B:N,13,FALSE),"")</f>
        <v/>
      </c>
    </row>
    <row r="55" spans="2:27" ht="36.75" customHeight="1" x14ac:dyDescent="0.25">
      <c r="B55" s="70"/>
      <c r="C55" s="140" t="str">
        <f>S55</f>
        <v>EDISSON E 20 GD (Каннская ветвь)</v>
      </c>
      <c r="D55" s="140"/>
      <c r="E55" s="140" t="s">
        <v>272</v>
      </c>
      <c r="F55" s="82">
        <f>U55</f>
        <v>361504</v>
      </c>
      <c r="G55" s="265">
        <v>1.6</v>
      </c>
      <c r="H55" s="676">
        <v>20</v>
      </c>
      <c r="I55" s="676"/>
      <c r="J55" s="266">
        <v>10</v>
      </c>
      <c r="K55" s="569">
        <v>6.7</v>
      </c>
      <c r="L55" s="572">
        <v>0.03</v>
      </c>
      <c r="M55" s="53" t="s">
        <v>230</v>
      </c>
      <c r="N55" s="83">
        <v>0</v>
      </c>
      <c r="O55" s="83">
        <f>N55*Q55</f>
        <v>0</v>
      </c>
      <c r="P55" s="83"/>
      <c r="Q55" s="84">
        <f>Y55</f>
        <v>8190</v>
      </c>
      <c r="R55" s="99" t="str">
        <f>X55</f>
        <v>фикс.цена</v>
      </c>
      <c r="S55" s="254" t="s">
        <v>555</v>
      </c>
      <c r="T55" s="254" t="s">
        <v>549</v>
      </c>
      <c r="U55" s="254">
        <v>361504</v>
      </c>
      <c r="V55" s="230">
        <v>4670033314519</v>
      </c>
      <c r="X55" s="254" t="str">
        <f>VLOOKUP(T55,'Печать Заказа'!$B$4:$I$622,5,FALSE)</f>
        <v>фикс.цена</v>
      </c>
      <c r="Y55" s="254">
        <f>IF(X55="фикс.цена",VLOOKUP(T55,'Печать Заказа'!$B$4:$I$622,4,FALSE),"")</f>
        <v>8190</v>
      </c>
      <c r="Z55" s="567"/>
      <c r="AA55" s="1" t="str">
        <f>IFERROR(VLOOKUP(T55,'Печать Заказа'!B:N,13,FALSE),"")</f>
        <v/>
      </c>
    </row>
    <row r="56" spans="2:27" ht="41.25" customHeight="1" thickBot="1" x14ac:dyDescent="0.3">
      <c r="B56" s="65"/>
      <c r="C56" s="140" t="str">
        <f>S56</f>
        <v>EDISSON E 20 GD (Лиссабон)</v>
      </c>
      <c r="D56" s="140"/>
      <c r="E56" s="140" t="s">
        <v>272</v>
      </c>
      <c r="F56" s="82">
        <f>U56</f>
        <v>361506</v>
      </c>
      <c r="G56" s="265">
        <v>1.6</v>
      </c>
      <c r="H56" s="676">
        <v>20</v>
      </c>
      <c r="I56" s="676"/>
      <c r="J56" s="266">
        <v>10</v>
      </c>
      <c r="K56" s="569">
        <v>6.7</v>
      </c>
      <c r="L56" s="572">
        <v>0.03</v>
      </c>
      <c r="M56" s="53" t="s">
        <v>230</v>
      </c>
      <c r="N56" s="83">
        <v>0</v>
      </c>
      <c r="O56" s="83">
        <f>N56*Q56</f>
        <v>0</v>
      </c>
      <c r="P56" s="83"/>
      <c r="Q56" s="84">
        <f>Y56</f>
        <v>8190</v>
      </c>
      <c r="R56" s="99" t="str">
        <f>X56</f>
        <v>фикс.цена</v>
      </c>
      <c r="S56" s="254" t="s">
        <v>556</v>
      </c>
      <c r="T56" s="254" t="s">
        <v>551</v>
      </c>
      <c r="U56" s="254">
        <v>361506</v>
      </c>
      <c r="V56" s="230">
        <v>4670033314502</v>
      </c>
      <c r="X56" s="254" t="str">
        <f>VLOOKUP(T56,'Печать Заказа'!$B$4:$I$622,5,FALSE)</f>
        <v>фикс.цена</v>
      </c>
      <c r="Y56" s="254">
        <v>8190</v>
      </c>
      <c r="Z56" s="567"/>
      <c r="AA56" s="1" t="str">
        <f>IFERROR(VLOOKUP(T56,'Печать Заказа'!B:N,13,FALSE),"")</f>
        <v/>
      </c>
    </row>
    <row r="57" spans="2:27" ht="54" customHeight="1" thickTop="1" x14ac:dyDescent="0.25">
      <c r="B57" s="267"/>
      <c r="C57" s="78" t="s">
        <v>273</v>
      </c>
      <c r="D57" s="78"/>
      <c r="E57" s="78"/>
      <c r="F57" s="78"/>
      <c r="G57" s="78"/>
      <c r="H57" s="78"/>
      <c r="I57" s="78"/>
      <c r="J57" s="78"/>
      <c r="K57" s="556"/>
      <c r="L57" s="556"/>
      <c r="M57" s="78"/>
      <c r="N57" s="87" t="s">
        <v>202</v>
      </c>
      <c r="O57" s="67"/>
      <c r="P57" s="67"/>
      <c r="Q57" s="67"/>
      <c r="R57" s="67"/>
      <c r="S57" s="15"/>
      <c r="T57" s="18"/>
      <c r="U57" s="18"/>
      <c r="V57" s="18"/>
      <c r="W57" s="18"/>
      <c r="X57" s="18"/>
      <c r="Y57" s="18"/>
      <c r="Z57" s="567"/>
    </row>
    <row r="58" spans="2:27" ht="71.25" customHeight="1" x14ac:dyDescent="0.25">
      <c r="B58" s="70"/>
      <c r="C58" s="77" t="s">
        <v>39</v>
      </c>
      <c r="D58" s="77"/>
      <c r="E58" s="491" t="s">
        <v>1000</v>
      </c>
      <c r="F58" s="77" t="s">
        <v>126</v>
      </c>
      <c r="G58" s="180" t="s">
        <v>198</v>
      </c>
      <c r="H58" s="664" t="s">
        <v>197</v>
      </c>
      <c r="I58" s="664"/>
      <c r="J58" s="180" t="s">
        <v>194</v>
      </c>
      <c r="K58" s="158" t="s">
        <v>201</v>
      </c>
      <c r="L58" s="158" t="s">
        <v>1114</v>
      </c>
      <c r="M58" s="180" t="s">
        <v>139</v>
      </c>
      <c r="N58" s="667" t="s">
        <v>503</v>
      </c>
      <c r="O58" s="667"/>
      <c r="P58" s="667"/>
      <c r="Q58" s="667"/>
      <c r="R58" s="667"/>
      <c r="Z58" s="568"/>
    </row>
    <row r="59" spans="2:27" ht="21" customHeight="1" x14ac:dyDescent="0.25">
      <c r="B59" s="10"/>
      <c r="C59" s="140" t="str">
        <f>S59</f>
        <v>EDISSON E 20 D</v>
      </c>
      <c r="D59" s="140"/>
      <c r="E59" s="140" t="s">
        <v>272</v>
      </c>
      <c r="F59" s="82">
        <f>U59</f>
        <v>361501</v>
      </c>
      <c r="G59" s="503">
        <v>1.6</v>
      </c>
      <c r="H59" s="676">
        <v>20</v>
      </c>
      <c r="I59" s="676"/>
      <c r="J59" s="505">
        <v>10</v>
      </c>
      <c r="K59" s="569">
        <v>6.7</v>
      </c>
      <c r="L59" s="572">
        <v>0.03</v>
      </c>
      <c r="M59" s="464" t="s">
        <v>230</v>
      </c>
      <c r="N59" s="83">
        <v>0</v>
      </c>
      <c r="O59" s="83">
        <f>N59*Q59</f>
        <v>0</v>
      </c>
      <c r="P59" s="83"/>
      <c r="Q59" s="84">
        <f>Y59</f>
        <v>7490</v>
      </c>
      <c r="R59" s="99" t="str">
        <f>X59</f>
        <v>фикс.цена</v>
      </c>
      <c r="S59" s="181" t="s">
        <v>385</v>
      </c>
      <c r="T59" s="181" t="s">
        <v>386</v>
      </c>
      <c r="U59" s="181">
        <v>361501</v>
      </c>
      <c r="V59" s="230">
        <v>4670033310443</v>
      </c>
      <c r="W59" s="19"/>
      <c r="X59" s="181" t="str">
        <f>VLOOKUP(T59,'Печать Заказа'!B:F,5,FALSE)</f>
        <v>фикс.цена</v>
      </c>
      <c r="Y59" s="181">
        <v>7490</v>
      </c>
      <c r="Z59" s="567"/>
      <c r="AA59" s="1" t="str">
        <f>IFERROR(VLOOKUP(T59,'Печать Заказа'!B:N,13,FALSE),"")</f>
        <v/>
      </c>
    </row>
    <row r="60" spans="2:27" ht="21" customHeight="1" thickBot="1" x14ac:dyDescent="0.3">
      <c r="B60" s="65"/>
      <c r="C60" s="141" t="str">
        <f>S60</f>
        <v>EDISSON E 20 D (Black)</v>
      </c>
      <c r="D60" s="141"/>
      <c r="E60" s="141" t="s">
        <v>272</v>
      </c>
      <c r="F60" s="64">
        <f>U60</f>
        <v>361507</v>
      </c>
      <c r="G60" s="501">
        <v>1.6</v>
      </c>
      <c r="H60" s="675">
        <v>20</v>
      </c>
      <c r="I60" s="675"/>
      <c r="J60" s="504">
        <v>10</v>
      </c>
      <c r="K60" s="570">
        <v>6.7</v>
      </c>
      <c r="L60" s="573">
        <v>0.03</v>
      </c>
      <c r="M60" s="508" t="s">
        <v>230</v>
      </c>
      <c r="N60" s="85">
        <v>0</v>
      </c>
      <c r="O60" s="85">
        <f>N60*Q60</f>
        <v>0</v>
      </c>
      <c r="P60" s="85"/>
      <c r="Q60" s="86">
        <f>Y60</f>
        <v>7990</v>
      </c>
      <c r="R60" s="100" t="str">
        <f>X60</f>
        <v>фикс.цена</v>
      </c>
      <c r="S60" s="500" t="s">
        <v>1040</v>
      </c>
      <c r="T60" s="500" t="s">
        <v>1041</v>
      </c>
      <c r="U60" s="75">
        <v>361507</v>
      </c>
      <c r="V60" s="230">
        <v>4670033318661</v>
      </c>
      <c r="W60" s="19"/>
      <c r="X60" s="500" t="str">
        <f>VLOOKUP(T60,'Печать Заказа'!B:F,5,FALSE)</f>
        <v>фикс.цена</v>
      </c>
      <c r="Y60" s="500">
        <v>7990</v>
      </c>
      <c r="Z60" s="567"/>
      <c r="AA60" s="1" t="str">
        <f>IFERROR(VLOOKUP(T60,'Печать Заказа'!B:N,13,FALSE),"")</f>
        <v/>
      </c>
    </row>
    <row r="61" spans="2:27" ht="15" customHeight="1" thickTop="1" x14ac:dyDescent="0.25">
      <c r="AA61" s="1">
        <f>IFERROR(VLOOKUP(T61,'Печать Заказа'!B:N,13,FALSE),"")</f>
        <v>0</v>
      </c>
    </row>
    <row r="62" spans="2:27" ht="15" customHeight="1" x14ac:dyDescent="0.25">
      <c r="AA62" s="1">
        <f>IFERROR(VLOOKUP(T62,'Печать Заказа'!B:N,13,FALSE),"")</f>
        <v>0</v>
      </c>
    </row>
    <row r="63" spans="2:27" ht="15" customHeight="1" x14ac:dyDescent="0.25">
      <c r="AA63" s="1">
        <f>IFERROR(VLOOKUP(T63,'Печать Заказа'!B:N,13,FALSE),"")</f>
        <v>0</v>
      </c>
    </row>
    <row r="64" spans="2:27" ht="15" customHeight="1" x14ac:dyDescent="0.25">
      <c r="AA64" s="1">
        <f>IFERROR(VLOOKUP(T64,'Печать Заказа'!B:N,13,FALSE),"")</f>
        <v>0</v>
      </c>
    </row>
    <row r="65" spans="27:27" ht="15" customHeight="1" x14ac:dyDescent="0.25">
      <c r="AA65" s="1">
        <f>IFERROR(VLOOKUP(T65,'Печать Заказа'!B:N,13,FALSE),"")</f>
        <v>0</v>
      </c>
    </row>
    <row r="66" spans="27:27" ht="15" customHeight="1" x14ac:dyDescent="0.25">
      <c r="AA66" s="1">
        <f>IFERROR(VLOOKUP(T66,'Печать Заказа'!B:N,13,FALSE),"")</f>
        <v>0</v>
      </c>
    </row>
    <row r="67" spans="27:27" ht="15" customHeight="1" x14ac:dyDescent="0.25">
      <c r="AA67" s="1">
        <f>IFERROR(VLOOKUP(T67,'Печать Заказа'!B:N,13,FALSE),"")</f>
        <v>0</v>
      </c>
    </row>
    <row r="68" spans="27:27" ht="15" customHeight="1" x14ac:dyDescent="0.25">
      <c r="AA68" s="1">
        <f>IFERROR(VLOOKUP(T68,'Печать Заказа'!B:N,13,FALSE),"")</f>
        <v>0</v>
      </c>
    </row>
    <row r="69" spans="27:27" ht="15" customHeight="1" x14ac:dyDescent="0.25">
      <c r="AA69" s="1">
        <f>IFERROR(VLOOKUP(T69,'Печать Заказа'!B:N,13,FALSE),"")</f>
        <v>0</v>
      </c>
    </row>
    <row r="70" spans="27:27" ht="15" customHeight="1" x14ac:dyDescent="0.25">
      <c r="AA70" s="1">
        <f>IFERROR(VLOOKUP(T70,'Печать Заказа'!B:N,13,FALSE),"")</f>
        <v>0</v>
      </c>
    </row>
    <row r="71" spans="27:27" ht="15" customHeight="1" x14ac:dyDescent="0.25">
      <c r="AA71" s="1">
        <f>IFERROR(VLOOKUP(T71,'Печать Заказа'!B:N,13,FALSE),"")</f>
        <v>0</v>
      </c>
    </row>
    <row r="72" spans="27:27" ht="15" customHeight="1" x14ac:dyDescent="0.25">
      <c r="AA72" s="1">
        <f>IFERROR(VLOOKUP(T72,'Печать Заказа'!B:N,13,FALSE),"")</f>
        <v>0</v>
      </c>
    </row>
    <row r="73" spans="27:27" ht="15" customHeight="1" x14ac:dyDescent="0.25">
      <c r="AA73" s="1">
        <f>IFERROR(VLOOKUP(T73,'Печать Заказа'!B:N,13,FALSE),"")</f>
        <v>0</v>
      </c>
    </row>
    <row r="74" spans="27:27" ht="15" customHeight="1" x14ac:dyDescent="0.25">
      <c r="AA74" s="1">
        <f>IFERROR(VLOOKUP(T74,'Печать Заказа'!B:N,13,FALSE),"")</f>
        <v>0</v>
      </c>
    </row>
    <row r="75" spans="27:27" ht="15" customHeight="1" x14ac:dyDescent="0.25">
      <c r="AA75" s="1">
        <f>IFERROR(VLOOKUP(T75,'Печать Заказа'!B:N,13,FALSE),"")</f>
        <v>0</v>
      </c>
    </row>
    <row r="76" spans="27:27" ht="15" customHeight="1" x14ac:dyDescent="0.25">
      <c r="AA76" s="1">
        <f>IFERROR(VLOOKUP(T76,'Печать Заказа'!B:N,13,FALSE),"")</f>
        <v>0</v>
      </c>
    </row>
    <row r="77" spans="27:27" ht="15" customHeight="1" x14ac:dyDescent="0.25">
      <c r="AA77" s="1">
        <f>IFERROR(VLOOKUP(T77,'Печать Заказа'!B:N,13,FALSE),"")</f>
        <v>0</v>
      </c>
    </row>
    <row r="78" spans="27:27" ht="15" customHeight="1" x14ac:dyDescent="0.25">
      <c r="AA78" s="1">
        <f>IFERROR(VLOOKUP(T78,'Печать Заказа'!B:N,13,FALSE),"")</f>
        <v>0</v>
      </c>
    </row>
    <row r="79" spans="27:27" ht="15" customHeight="1" x14ac:dyDescent="0.25">
      <c r="AA79" s="1">
        <f>IFERROR(VLOOKUP(T79,'Печать Заказа'!B:N,13,FALSE),"")</f>
        <v>0</v>
      </c>
    </row>
    <row r="80" spans="27:27" ht="15" customHeight="1" x14ac:dyDescent="0.25">
      <c r="AA80" s="1">
        <f>IFERROR(VLOOKUP(T80,'Печать Заказа'!B:N,13,FALSE),"")</f>
        <v>0</v>
      </c>
    </row>
    <row r="81" spans="27:27" ht="15" customHeight="1" x14ac:dyDescent="0.25">
      <c r="AA81" s="1">
        <f>IFERROR(VLOOKUP(T81,'Печать Заказа'!B:N,13,FALSE),"")</f>
        <v>0</v>
      </c>
    </row>
    <row r="82" spans="27:27" ht="15" customHeight="1" x14ac:dyDescent="0.25">
      <c r="AA82" s="1">
        <f>IFERROR(VLOOKUP(T82,'Печать Заказа'!B:N,13,FALSE),"")</f>
        <v>0</v>
      </c>
    </row>
    <row r="83" spans="27:27" ht="15" customHeight="1" x14ac:dyDescent="0.25">
      <c r="AA83" s="1">
        <f>IFERROR(VLOOKUP(T83,'Печать Заказа'!B:N,13,FALSE),"")</f>
        <v>0</v>
      </c>
    </row>
    <row r="84" spans="27:27" ht="15" customHeight="1" x14ac:dyDescent="0.25">
      <c r="AA84" s="1">
        <f>IFERROR(VLOOKUP(T84,'Печать Заказа'!B:N,13,FALSE),"")</f>
        <v>0</v>
      </c>
    </row>
    <row r="85" spans="27:27" ht="15" customHeight="1" x14ac:dyDescent="0.25">
      <c r="AA85" s="1">
        <f>IFERROR(VLOOKUP(T85,'Печать Заказа'!B:N,13,FALSE),"")</f>
        <v>0</v>
      </c>
    </row>
    <row r="86" spans="27:27" ht="15" customHeight="1" x14ac:dyDescent="0.25">
      <c r="AA86" s="1">
        <f>IFERROR(VLOOKUP(T86,'Печать Заказа'!B:N,13,FALSE),"")</f>
        <v>0</v>
      </c>
    </row>
    <row r="87" spans="27:27" ht="15" customHeight="1" x14ac:dyDescent="0.25">
      <c r="AA87" s="1">
        <f>IFERROR(VLOOKUP(T87,'Печать Заказа'!B:N,13,FALSE),"")</f>
        <v>0</v>
      </c>
    </row>
    <row r="88" spans="27:27" ht="15" customHeight="1" x14ac:dyDescent="0.25">
      <c r="AA88" s="1">
        <f>IFERROR(VLOOKUP(T88,'Печать Заказа'!B:N,13,FALSE),"")</f>
        <v>0</v>
      </c>
    </row>
    <row r="89" spans="27:27" ht="15" customHeight="1" x14ac:dyDescent="0.25">
      <c r="AA89" s="1">
        <f>IFERROR(VLOOKUP(T89,'Печать Заказа'!B:N,13,FALSE),"")</f>
        <v>0</v>
      </c>
    </row>
    <row r="90" spans="27:27" ht="15" customHeight="1" x14ac:dyDescent="0.25">
      <c r="AA90" s="1">
        <f>IFERROR(VLOOKUP(T90,'Печать Заказа'!B:N,13,FALSE),"")</f>
        <v>0</v>
      </c>
    </row>
    <row r="91" spans="27:27" ht="15" customHeight="1" x14ac:dyDescent="0.25">
      <c r="AA91" s="1">
        <f>IFERROR(VLOOKUP(T91,'Печать Заказа'!B:N,13,FALSE),"")</f>
        <v>0</v>
      </c>
    </row>
    <row r="92" spans="27:27" ht="15" customHeight="1" x14ac:dyDescent="0.25">
      <c r="AA92" s="1">
        <f>IFERROR(VLOOKUP(T92,'Печать Заказа'!B:N,13,FALSE),"")</f>
        <v>0</v>
      </c>
    </row>
    <row r="93" spans="27:27" ht="15" customHeight="1" x14ac:dyDescent="0.25">
      <c r="AA93" s="1">
        <f>IFERROR(VLOOKUP(T93,'Печать Заказа'!B:N,13,FALSE),"")</f>
        <v>0</v>
      </c>
    </row>
    <row r="94" spans="27:27" ht="15" customHeight="1" x14ac:dyDescent="0.25">
      <c r="AA94" s="1">
        <f>IFERROR(VLOOKUP(T94,'Печать Заказа'!B:N,13,FALSE),"")</f>
        <v>0</v>
      </c>
    </row>
    <row r="95" spans="27:27" ht="15" customHeight="1" x14ac:dyDescent="0.25">
      <c r="AA95" s="1">
        <f>IFERROR(VLOOKUP(T95,'Печать Заказа'!B:N,13,FALSE),"")</f>
        <v>0</v>
      </c>
    </row>
    <row r="96" spans="27:27" ht="15" customHeight="1" x14ac:dyDescent="0.25">
      <c r="AA96" s="1">
        <f>IFERROR(VLOOKUP(T96,'Печать Заказа'!B:N,13,FALSE),"")</f>
        <v>0</v>
      </c>
    </row>
    <row r="97" spans="27:27" ht="15" customHeight="1" x14ac:dyDescent="0.25">
      <c r="AA97" s="1">
        <f>IFERROR(VLOOKUP(T97,'Печать Заказа'!B:N,13,FALSE),"")</f>
        <v>0</v>
      </c>
    </row>
    <row r="98" spans="27:27" ht="15" customHeight="1" x14ac:dyDescent="0.25">
      <c r="AA98" s="1">
        <f>IFERROR(VLOOKUP(T98,'Печать Заказа'!B:N,13,FALSE),"")</f>
        <v>0</v>
      </c>
    </row>
    <row r="99" spans="27:27" ht="15" customHeight="1" x14ac:dyDescent="0.25">
      <c r="AA99" s="1">
        <f>IFERROR(VLOOKUP(T99,'Печать Заказа'!B:N,13,FALSE),"")</f>
        <v>0</v>
      </c>
    </row>
    <row r="100" spans="27:27" ht="15" customHeight="1" x14ac:dyDescent="0.25">
      <c r="AA100" s="1">
        <f>IFERROR(VLOOKUP(T100,'Печать Заказа'!B:N,13,FALSE),"")</f>
        <v>0</v>
      </c>
    </row>
    <row r="101" spans="27:27" ht="15" customHeight="1" x14ac:dyDescent="0.25">
      <c r="AA101" s="1">
        <f>IFERROR(VLOOKUP(T101,'Печать Заказа'!B:N,13,FALSE),"")</f>
        <v>0</v>
      </c>
    </row>
    <row r="102" spans="27:27" ht="15" customHeight="1" x14ac:dyDescent="0.25">
      <c r="AA102" s="1">
        <f>IFERROR(VLOOKUP(T102,'Печать Заказа'!B:N,13,FALSE),"")</f>
        <v>0</v>
      </c>
    </row>
    <row r="103" spans="27:27" ht="15" customHeight="1" x14ac:dyDescent="0.25">
      <c r="AA103" s="1">
        <f>IFERROR(VLOOKUP(T103,'Печать Заказа'!B:N,13,FALSE),"")</f>
        <v>0</v>
      </c>
    </row>
    <row r="104" spans="27:27" ht="15" customHeight="1" x14ac:dyDescent="0.25">
      <c r="AA104" s="1">
        <f>IFERROR(VLOOKUP(T104,'Печать Заказа'!B:N,13,FALSE),"")</f>
        <v>0</v>
      </c>
    </row>
    <row r="105" spans="27:27" ht="15" customHeight="1" x14ac:dyDescent="0.25">
      <c r="AA105" s="1">
        <f>IFERROR(VLOOKUP(T105,'Печать Заказа'!B:N,13,FALSE),"")</f>
        <v>0</v>
      </c>
    </row>
    <row r="106" spans="27:27" ht="15" customHeight="1" x14ac:dyDescent="0.25">
      <c r="AA106" s="1">
        <f>IFERROR(VLOOKUP(T106,'Печать Заказа'!B:N,13,FALSE),"")</f>
        <v>0</v>
      </c>
    </row>
    <row r="107" spans="27:27" ht="15" customHeight="1" x14ac:dyDescent="0.25">
      <c r="AA107" s="1">
        <f>IFERROR(VLOOKUP(T107,'Печать Заказа'!B:N,13,FALSE),"")</f>
        <v>0</v>
      </c>
    </row>
    <row r="108" spans="27:27" ht="15" customHeight="1" x14ac:dyDescent="0.25">
      <c r="AA108" s="1">
        <f>IFERROR(VLOOKUP(T108,'Печать Заказа'!B:N,13,FALSE),"")</f>
        <v>0</v>
      </c>
    </row>
    <row r="109" spans="27:27" ht="15" customHeight="1" x14ac:dyDescent="0.25">
      <c r="AA109" s="1">
        <f>IFERROR(VLOOKUP(T109,'Печать Заказа'!B:N,13,FALSE),"")</f>
        <v>0</v>
      </c>
    </row>
    <row r="110" spans="27:27" ht="15" customHeight="1" x14ac:dyDescent="0.25">
      <c r="AA110" s="1">
        <f>IFERROR(VLOOKUP(T110,'Печать Заказа'!B:N,13,FALSE),"")</f>
        <v>0</v>
      </c>
    </row>
    <row r="111" spans="27:27" ht="15" customHeight="1" x14ac:dyDescent="0.25">
      <c r="AA111" s="1">
        <f>IFERROR(VLOOKUP(T111,'Печать Заказа'!B:N,13,FALSE),"")</f>
        <v>0</v>
      </c>
    </row>
    <row r="112" spans="27:27" ht="15" customHeight="1" x14ac:dyDescent="0.25">
      <c r="AA112" s="1">
        <f>IFERROR(VLOOKUP(T112,'Печать Заказа'!B:N,13,FALSE),"")</f>
        <v>0</v>
      </c>
    </row>
    <row r="113" spans="27:27" ht="15" customHeight="1" x14ac:dyDescent="0.25">
      <c r="AA113" s="1">
        <f>IFERROR(VLOOKUP(T113,'Печать Заказа'!B:N,13,FALSE),"")</f>
        <v>0</v>
      </c>
    </row>
    <row r="114" spans="27:27" ht="15" customHeight="1" x14ac:dyDescent="0.25">
      <c r="AA114" s="1">
        <f>IFERROR(VLOOKUP(T114,'Печать Заказа'!B:N,13,FALSE),"")</f>
        <v>0</v>
      </c>
    </row>
    <row r="115" spans="27:27" ht="15" customHeight="1" x14ac:dyDescent="0.25">
      <c r="AA115" s="1">
        <f>IFERROR(VLOOKUP(T115,'Печать Заказа'!B:N,13,FALSE),"")</f>
        <v>0</v>
      </c>
    </row>
    <row r="116" spans="27:27" ht="15" customHeight="1" x14ac:dyDescent="0.25">
      <c r="AA116" s="1">
        <f>IFERROR(VLOOKUP(T116,'Печать Заказа'!B:N,13,FALSE),"")</f>
        <v>0</v>
      </c>
    </row>
    <row r="117" spans="27:27" ht="15" customHeight="1" x14ac:dyDescent="0.25">
      <c r="AA117" s="1">
        <f>IFERROR(VLOOKUP(T117,'Печать Заказа'!B:N,13,FALSE),"")</f>
        <v>0</v>
      </c>
    </row>
    <row r="118" spans="27:27" ht="15" customHeight="1" x14ac:dyDescent="0.25">
      <c r="AA118" s="1">
        <f>IFERROR(VLOOKUP(T118,'Печать Заказа'!B:N,13,FALSE),"")</f>
        <v>0</v>
      </c>
    </row>
    <row r="119" spans="27:27" ht="15" customHeight="1" x14ac:dyDescent="0.25">
      <c r="AA119" s="1">
        <f>IFERROR(VLOOKUP(T119,'Печать Заказа'!B:N,13,FALSE),"")</f>
        <v>0</v>
      </c>
    </row>
    <row r="120" spans="27:27" ht="15" customHeight="1" x14ac:dyDescent="0.25">
      <c r="AA120" s="1">
        <f>IFERROR(VLOOKUP(T120,'Печать Заказа'!B:N,13,FALSE),"")</f>
        <v>0</v>
      </c>
    </row>
    <row r="121" spans="27:27" ht="15" customHeight="1" x14ac:dyDescent="0.25">
      <c r="AA121" s="1">
        <f>IFERROR(VLOOKUP(T121,'Печать Заказа'!B:N,13,FALSE),"")</f>
        <v>0</v>
      </c>
    </row>
    <row r="122" spans="27:27" ht="15" customHeight="1" x14ac:dyDescent="0.25">
      <c r="AA122" s="1">
        <f>IFERROR(VLOOKUP(T122,'Печать Заказа'!B:N,13,FALSE),"")</f>
        <v>0</v>
      </c>
    </row>
    <row r="123" spans="27:27" ht="15" customHeight="1" x14ac:dyDescent="0.25">
      <c r="AA123" s="1">
        <f>IFERROR(VLOOKUP(T123,'Печать Заказа'!B:N,13,FALSE),"")</f>
        <v>0</v>
      </c>
    </row>
    <row r="124" spans="27:27" ht="15" customHeight="1" x14ac:dyDescent="0.25">
      <c r="AA124" s="1">
        <f>IFERROR(VLOOKUP(T124,'Печать Заказа'!B:N,13,FALSE),"")</f>
        <v>0</v>
      </c>
    </row>
    <row r="125" spans="27:27" ht="15" customHeight="1" x14ac:dyDescent="0.25">
      <c r="AA125" s="1">
        <f>IFERROR(VLOOKUP(T125,'Печать Заказа'!B:N,13,FALSE),"")</f>
        <v>0</v>
      </c>
    </row>
    <row r="126" spans="27:27" ht="15" customHeight="1" x14ac:dyDescent="0.25">
      <c r="AA126" s="1">
        <f>IFERROR(VLOOKUP(T126,'Печать Заказа'!B:N,13,FALSE),"")</f>
        <v>0</v>
      </c>
    </row>
    <row r="127" spans="27:27" ht="15" customHeight="1" x14ac:dyDescent="0.25">
      <c r="AA127" s="1">
        <f>IFERROR(VLOOKUP(T127,'Печать Заказа'!B:N,13,FALSE),"")</f>
        <v>0</v>
      </c>
    </row>
    <row r="128" spans="27:27" ht="15" customHeight="1" x14ac:dyDescent="0.25">
      <c r="AA128" s="1">
        <f>IFERROR(VLOOKUP(T128,'Печать Заказа'!B:N,13,FALSE),"")</f>
        <v>0</v>
      </c>
    </row>
    <row r="129" spans="27:27" ht="15" customHeight="1" x14ac:dyDescent="0.25">
      <c r="AA129" s="1">
        <f>IFERROR(VLOOKUP(T129,'Печать Заказа'!B:N,13,FALSE),"")</f>
        <v>0</v>
      </c>
    </row>
    <row r="130" spans="27:27" ht="15" customHeight="1" x14ac:dyDescent="0.25">
      <c r="AA130" s="1">
        <f>IFERROR(VLOOKUP(T130,'Печать Заказа'!B:N,13,FALSE),"")</f>
        <v>0</v>
      </c>
    </row>
    <row r="131" spans="27:27" ht="15" customHeight="1" x14ac:dyDescent="0.25">
      <c r="AA131" s="1">
        <f>IFERROR(VLOOKUP(T131,'Печать Заказа'!B:N,13,FALSE),"")</f>
        <v>0</v>
      </c>
    </row>
    <row r="132" spans="27:27" ht="15" customHeight="1" x14ac:dyDescent="0.25">
      <c r="AA132" s="1">
        <f>IFERROR(VLOOKUP(T132,'Печать Заказа'!B:N,13,FALSE),"")</f>
        <v>0</v>
      </c>
    </row>
    <row r="133" spans="27:27" ht="15" customHeight="1" x14ac:dyDescent="0.25">
      <c r="AA133" s="1">
        <f>IFERROR(VLOOKUP(T133,'Печать Заказа'!B:N,13,FALSE),"")</f>
        <v>0</v>
      </c>
    </row>
    <row r="134" spans="27:27" ht="15" customHeight="1" x14ac:dyDescent="0.25">
      <c r="AA134" s="1">
        <f>IFERROR(VLOOKUP(T134,'Печать Заказа'!B:N,13,FALSE),"")</f>
        <v>0</v>
      </c>
    </row>
    <row r="135" spans="27:27" ht="15" customHeight="1" x14ac:dyDescent="0.25">
      <c r="AA135" s="1">
        <f>IFERROR(VLOOKUP(T135,'Печать Заказа'!B:N,13,FALSE),"")</f>
        <v>0</v>
      </c>
    </row>
    <row r="136" spans="27:27" ht="15" customHeight="1" x14ac:dyDescent="0.25">
      <c r="AA136" s="1">
        <f>IFERROR(VLOOKUP(T136,'Печать Заказа'!B:N,13,FALSE),"")</f>
        <v>0</v>
      </c>
    </row>
    <row r="137" spans="27:27" ht="15" customHeight="1" x14ac:dyDescent="0.25">
      <c r="AA137" s="1">
        <f>IFERROR(VLOOKUP(T137,'Печать Заказа'!B:N,13,FALSE),"")</f>
        <v>0</v>
      </c>
    </row>
    <row r="138" spans="27:27" ht="15" customHeight="1" x14ac:dyDescent="0.25">
      <c r="AA138" s="1">
        <f>IFERROR(VLOOKUP(T138,'Печать Заказа'!B:N,13,FALSE),"")</f>
        <v>0</v>
      </c>
    </row>
    <row r="139" spans="27:27" ht="15" customHeight="1" x14ac:dyDescent="0.25">
      <c r="AA139" s="1">
        <f>IFERROR(VLOOKUP(T139,'Печать Заказа'!B:N,13,FALSE),"")</f>
        <v>0</v>
      </c>
    </row>
    <row r="140" spans="27:27" ht="15" customHeight="1" x14ac:dyDescent="0.25">
      <c r="AA140" s="1">
        <f>IFERROR(VLOOKUP(T140,'Печать Заказа'!B:N,13,FALSE),"")</f>
        <v>0</v>
      </c>
    </row>
    <row r="141" spans="27:27" ht="15" customHeight="1" x14ac:dyDescent="0.25">
      <c r="AA141" s="1">
        <f>IFERROR(VLOOKUP(T141,'Печать Заказа'!B:N,13,FALSE),"")</f>
        <v>0</v>
      </c>
    </row>
    <row r="142" spans="27:27" ht="15" customHeight="1" x14ac:dyDescent="0.25">
      <c r="AA142" s="1">
        <f>IFERROR(VLOOKUP(T142,'Печать Заказа'!B:N,13,FALSE),"")</f>
        <v>0</v>
      </c>
    </row>
    <row r="143" spans="27:27" ht="15" customHeight="1" x14ac:dyDescent="0.25">
      <c r="AA143" s="1">
        <f>IFERROR(VLOOKUP(T143,'Печать Заказа'!B:N,13,FALSE),"")</f>
        <v>0</v>
      </c>
    </row>
    <row r="144" spans="27:27" ht="15" customHeight="1" x14ac:dyDescent="0.25">
      <c r="AA144" s="1">
        <f>IFERROR(VLOOKUP(T144,'Печать Заказа'!B:N,13,FALSE),"")</f>
        <v>0</v>
      </c>
    </row>
    <row r="145" spans="27:27" ht="15" customHeight="1" x14ac:dyDescent="0.25">
      <c r="AA145" s="1">
        <f>IFERROR(VLOOKUP(T145,'Печать Заказа'!B:N,13,FALSE),"")</f>
        <v>0</v>
      </c>
    </row>
    <row r="146" spans="27:27" ht="15" customHeight="1" x14ac:dyDescent="0.25">
      <c r="AA146" s="1">
        <f>IFERROR(VLOOKUP(T146,'Печать Заказа'!B:N,13,FALSE),"")</f>
        <v>0</v>
      </c>
    </row>
    <row r="147" spans="27:27" ht="15" customHeight="1" x14ac:dyDescent="0.25">
      <c r="AA147" s="1">
        <f>IFERROR(VLOOKUP(T147,'Печать Заказа'!B:N,13,FALSE),"")</f>
        <v>0</v>
      </c>
    </row>
    <row r="148" spans="27:27" ht="15" customHeight="1" x14ac:dyDescent="0.25">
      <c r="AA148" s="1">
        <f>IFERROR(VLOOKUP(T148,'Печать Заказа'!B:N,13,FALSE),"")</f>
        <v>0</v>
      </c>
    </row>
    <row r="149" spans="27:27" ht="15" customHeight="1" x14ac:dyDescent="0.25">
      <c r="AA149" s="1">
        <f>IFERROR(VLOOKUP(T149,'Печать Заказа'!B:N,13,FALSE),"")</f>
        <v>0</v>
      </c>
    </row>
    <row r="150" spans="27:27" ht="15" customHeight="1" x14ac:dyDescent="0.25">
      <c r="AA150" s="1">
        <f>IFERROR(VLOOKUP(T150,'Печать Заказа'!B:N,13,FALSE),"")</f>
        <v>0</v>
      </c>
    </row>
    <row r="151" spans="27:27" ht="15" customHeight="1" x14ac:dyDescent="0.25">
      <c r="AA151" s="1">
        <f>IFERROR(VLOOKUP(T151,'Печать Заказа'!B:N,13,FALSE),"")</f>
        <v>0</v>
      </c>
    </row>
    <row r="152" spans="27:27" ht="15" customHeight="1" x14ac:dyDescent="0.25">
      <c r="AA152" s="1">
        <f>IFERROR(VLOOKUP(T152,'Печать Заказа'!B:N,13,FALSE),"")</f>
        <v>0</v>
      </c>
    </row>
    <row r="153" spans="27:27" ht="15" customHeight="1" x14ac:dyDescent="0.25">
      <c r="AA153" s="1">
        <f>IFERROR(VLOOKUP(T153,'Печать Заказа'!B:N,13,FALSE),"")</f>
        <v>0</v>
      </c>
    </row>
    <row r="154" spans="27:27" ht="15" customHeight="1" x14ac:dyDescent="0.25">
      <c r="AA154" s="1">
        <f>IFERROR(VLOOKUP(T154,'Печать Заказа'!B:N,13,FALSE),"")</f>
        <v>0</v>
      </c>
    </row>
    <row r="155" spans="27:27" ht="15" customHeight="1" x14ac:dyDescent="0.25">
      <c r="AA155" s="1">
        <f>IFERROR(VLOOKUP(T155,'Печать Заказа'!B:N,13,FALSE),"")</f>
        <v>0</v>
      </c>
    </row>
    <row r="156" spans="27:27" ht="15" customHeight="1" x14ac:dyDescent="0.25">
      <c r="AA156" s="1">
        <f>IFERROR(VLOOKUP(T156,'Печать Заказа'!B:N,13,FALSE),"")</f>
        <v>0</v>
      </c>
    </row>
    <row r="157" spans="27:27" ht="15" customHeight="1" x14ac:dyDescent="0.25">
      <c r="AA157" s="1">
        <f>IFERROR(VLOOKUP(T157,'Печать Заказа'!B:N,13,FALSE),"")</f>
        <v>0</v>
      </c>
    </row>
    <row r="158" spans="27:27" ht="15" customHeight="1" x14ac:dyDescent="0.25">
      <c r="AA158" s="1">
        <f>IFERROR(VLOOKUP(T158,'Печать Заказа'!B:N,13,FALSE),"")</f>
        <v>0</v>
      </c>
    </row>
    <row r="159" spans="27:27" ht="15" customHeight="1" x14ac:dyDescent="0.25">
      <c r="AA159" s="1">
        <f>IFERROR(VLOOKUP(T159,'Печать Заказа'!B:N,13,FALSE),"")</f>
        <v>0</v>
      </c>
    </row>
    <row r="160" spans="27:27" ht="15" customHeight="1" x14ac:dyDescent="0.25">
      <c r="AA160" s="1">
        <f>IFERROR(VLOOKUP(T160,'Печать Заказа'!B:N,13,FALSE),"")</f>
        <v>0</v>
      </c>
    </row>
    <row r="161" spans="27:27" ht="15" customHeight="1" x14ac:dyDescent="0.25">
      <c r="AA161" s="1">
        <f>IFERROR(VLOOKUP(T161,'Печать Заказа'!B:N,13,FALSE),"")</f>
        <v>0</v>
      </c>
    </row>
    <row r="162" spans="27:27" ht="15" customHeight="1" x14ac:dyDescent="0.25">
      <c r="AA162" s="1">
        <f>IFERROR(VLOOKUP(T162,'Печать Заказа'!B:N,13,FALSE),"")</f>
        <v>0</v>
      </c>
    </row>
    <row r="163" spans="27:27" ht="15" customHeight="1" x14ac:dyDescent="0.25">
      <c r="AA163" s="1">
        <f>IFERROR(VLOOKUP(T163,'Печать Заказа'!B:N,13,FALSE),"")</f>
        <v>0</v>
      </c>
    </row>
    <row r="164" spans="27:27" ht="15" customHeight="1" x14ac:dyDescent="0.25">
      <c r="AA164" s="1">
        <f>IFERROR(VLOOKUP(T164,'Печать Заказа'!B:N,13,FALSE),"")</f>
        <v>0</v>
      </c>
    </row>
    <row r="165" spans="27:27" ht="15" customHeight="1" x14ac:dyDescent="0.25">
      <c r="AA165" s="1">
        <f>IFERROR(VLOOKUP(T165,'Печать Заказа'!B:N,13,FALSE),"")</f>
        <v>0</v>
      </c>
    </row>
    <row r="166" spans="27:27" ht="15" customHeight="1" x14ac:dyDescent="0.25">
      <c r="AA166" s="1">
        <f>IFERROR(VLOOKUP(T166,'Печать Заказа'!B:N,13,FALSE),"")</f>
        <v>0</v>
      </c>
    </row>
    <row r="167" spans="27:27" ht="15" customHeight="1" x14ac:dyDescent="0.25">
      <c r="AA167" s="1">
        <f>IFERROR(VLOOKUP(T167,'Печать Заказа'!B:N,13,FALSE),"")</f>
        <v>0</v>
      </c>
    </row>
    <row r="168" spans="27:27" ht="15" customHeight="1" x14ac:dyDescent="0.25">
      <c r="AA168" s="1">
        <f>IFERROR(VLOOKUP(T168,'Печать Заказа'!B:N,13,FALSE),"")</f>
        <v>0</v>
      </c>
    </row>
    <row r="169" spans="27:27" ht="15" customHeight="1" x14ac:dyDescent="0.25">
      <c r="AA169" s="1">
        <f>IFERROR(VLOOKUP(T169,'Печать Заказа'!B:N,13,FALSE),"")</f>
        <v>0</v>
      </c>
    </row>
    <row r="170" spans="27:27" ht="15" customHeight="1" x14ac:dyDescent="0.25">
      <c r="AA170" s="1">
        <f>IFERROR(VLOOKUP(T170,'Печать Заказа'!B:N,13,FALSE),"")</f>
        <v>0</v>
      </c>
    </row>
    <row r="171" spans="27:27" ht="15" customHeight="1" x14ac:dyDescent="0.25">
      <c r="AA171" s="1">
        <f>IFERROR(VLOOKUP(T171,'Печать Заказа'!B:N,13,FALSE),"")</f>
        <v>0</v>
      </c>
    </row>
    <row r="172" spans="27:27" ht="15" customHeight="1" x14ac:dyDescent="0.25">
      <c r="AA172" s="1">
        <f>IFERROR(VLOOKUP(T172,'Печать Заказа'!B:N,13,FALSE),"")</f>
        <v>0</v>
      </c>
    </row>
    <row r="173" spans="27:27" ht="15" customHeight="1" x14ac:dyDescent="0.25">
      <c r="AA173" s="1">
        <f>IFERROR(VLOOKUP(T173,'Печать Заказа'!B:N,13,FALSE),"")</f>
        <v>0</v>
      </c>
    </row>
    <row r="174" spans="27:27" ht="15" customHeight="1" x14ac:dyDescent="0.25">
      <c r="AA174" s="1">
        <f>IFERROR(VLOOKUP(T174,'Печать Заказа'!B:N,13,FALSE),"")</f>
        <v>0</v>
      </c>
    </row>
    <row r="175" spans="27:27" ht="15" customHeight="1" x14ac:dyDescent="0.25">
      <c r="AA175" s="1">
        <f>IFERROR(VLOOKUP(T175,'Печать Заказа'!B:N,13,FALSE),"")</f>
        <v>0</v>
      </c>
    </row>
    <row r="176" spans="27:27" ht="15" customHeight="1" x14ac:dyDescent="0.25">
      <c r="AA176" s="1">
        <f>IFERROR(VLOOKUP(T176,'Печать Заказа'!B:N,13,FALSE),"")</f>
        <v>0</v>
      </c>
    </row>
    <row r="177" spans="27:27" ht="15" customHeight="1" x14ac:dyDescent="0.25">
      <c r="AA177" s="1">
        <f>IFERROR(VLOOKUP(T177,'Печать Заказа'!B:N,13,FALSE),"")</f>
        <v>0</v>
      </c>
    </row>
    <row r="178" spans="27:27" ht="15" customHeight="1" x14ac:dyDescent="0.25">
      <c r="AA178" s="1">
        <f>IFERROR(VLOOKUP(T178,'Печать Заказа'!B:N,13,FALSE),"")</f>
        <v>0</v>
      </c>
    </row>
    <row r="179" spans="27:27" ht="15" customHeight="1" x14ac:dyDescent="0.25">
      <c r="AA179" s="1">
        <f>IFERROR(VLOOKUP(T179,'Печать Заказа'!B:N,13,FALSE),"")</f>
        <v>0</v>
      </c>
    </row>
    <row r="180" spans="27:27" ht="15" customHeight="1" x14ac:dyDescent="0.25">
      <c r="AA180" s="1">
        <f>IFERROR(VLOOKUP(T180,'Печать Заказа'!B:N,13,FALSE),"")</f>
        <v>0</v>
      </c>
    </row>
    <row r="181" spans="27:27" ht="15" customHeight="1" x14ac:dyDescent="0.25">
      <c r="AA181" s="1">
        <f>IFERROR(VLOOKUP(T181,'Печать Заказа'!B:N,13,FALSE),"")</f>
        <v>0</v>
      </c>
    </row>
    <row r="182" spans="27:27" ht="15" customHeight="1" x14ac:dyDescent="0.25">
      <c r="AA182" s="1">
        <f>IFERROR(VLOOKUP(T182,'Печать Заказа'!B:N,13,FALSE),"")</f>
        <v>0</v>
      </c>
    </row>
    <row r="183" spans="27:27" ht="15" customHeight="1" x14ac:dyDescent="0.25">
      <c r="AA183" s="1">
        <f>IFERROR(VLOOKUP(T183,'Печать Заказа'!B:N,13,FALSE),"")</f>
        <v>0</v>
      </c>
    </row>
    <row r="184" spans="27:27" ht="15" customHeight="1" x14ac:dyDescent="0.25">
      <c r="AA184" s="1">
        <f>IFERROR(VLOOKUP(T184,'Печать Заказа'!B:N,13,FALSE),"")</f>
        <v>0</v>
      </c>
    </row>
    <row r="185" spans="27:27" ht="15" customHeight="1" x14ac:dyDescent="0.25">
      <c r="AA185" s="1">
        <f>IFERROR(VLOOKUP(T185,'Печать Заказа'!B:N,13,FALSE),"")</f>
        <v>0</v>
      </c>
    </row>
    <row r="186" spans="27:27" ht="15" customHeight="1" x14ac:dyDescent="0.25">
      <c r="AA186" s="1">
        <f>IFERROR(VLOOKUP(T186,'Печать Заказа'!B:N,13,FALSE),"")</f>
        <v>0</v>
      </c>
    </row>
    <row r="187" spans="27:27" ht="15" customHeight="1" x14ac:dyDescent="0.25">
      <c r="AA187" s="1">
        <f>IFERROR(VLOOKUP(T187,'Печать Заказа'!B:N,13,FALSE),"")</f>
        <v>0</v>
      </c>
    </row>
    <row r="188" spans="27:27" ht="15" customHeight="1" x14ac:dyDescent="0.25">
      <c r="AA188" s="1">
        <f>IFERROR(VLOOKUP(T188,'Печать Заказа'!B:N,13,FALSE),"")</f>
        <v>0</v>
      </c>
    </row>
    <row r="189" spans="27:27" ht="15" customHeight="1" x14ac:dyDescent="0.25">
      <c r="AA189" s="1">
        <f>IFERROR(VLOOKUP(T189,'Печать Заказа'!B:N,13,FALSE),"")</f>
        <v>0</v>
      </c>
    </row>
    <row r="190" spans="27:27" ht="15" customHeight="1" x14ac:dyDescent="0.25">
      <c r="AA190" s="1">
        <f>IFERROR(VLOOKUP(T190,'Печать Заказа'!B:N,13,FALSE),"")</f>
        <v>0</v>
      </c>
    </row>
    <row r="191" spans="27:27" ht="15" customHeight="1" x14ac:dyDescent="0.25">
      <c r="AA191" s="1">
        <f>IFERROR(VLOOKUP(T191,'Печать Заказа'!B:N,13,FALSE),"")</f>
        <v>0</v>
      </c>
    </row>
    <row r="192" spans="27:27" ht="15" customHeight="1" x14ac:dyDescent="0.25">
      <c r="AA192" s="1">
        <f>IFERROR(VLOOKUP(T192,'Печать Заказа'!B:N,13,FALSE),"")</f>
        <v>0</v>
      </c>
    </row>
    <row r="193" spans="27:27" ht="15" customHeight="1" x14ac:dyDescent="0.25">
      <c r="AA193" s="1">
        <f>IFERROR(VLOOKUP(T193,'Печать Заказа'!B:N,13,FALSE),"")</f>
        <v>0</v>
      </c>
    </row>
    <row r="194" spans="27:27" ht="15" customHeight="1" x14ac:dyDescent="0.25">
      <c r="AA194" s="1">
        <f>IFERROR(VLOOKUP(T194,'Печать Заказа'!B:N,13,FALSE),"")</f>
        <v>0</v>
      </c>
    </row>
    <row r="195" spans="27:27" ht="15" customHeight="1" x14ac:dyDescent="0.25">
      <c r="AA195" s="1">
        <f>IFERROR(VLOOKUP(T195,'Печать Заказа'!B:N,13,FALSE),"")</f>
        <v>0</v>
      </c>
    </row>
    <row r="196" spans="27:27" ht="15" customHeight="1" x14ac:dyDescent="0.25">
      <c r="AA196" s="1">
        <f>IFERROR(VLOOKUP(T196,'Печать Заказа'!B:N,13,FALSE),"")</f>
        <v>0</v>
      </c>
    </row>
    <row r="197" spans="27:27" ht="15" customHeight="1" x14ac:dyDescent="0.25">
      <c r="AA197" s="1">
        <f>IFERROR(VLOOKUP(T197,'Печать Заказа'!B:N,13,FALSE),"")</f>
        <v>0</v>
      </c>
    </row>
    <row r="198" spans="27:27" ht="15" customHeight="1" x14ac:dyDescent="0.25">
      <c r="AA198" s="1">
        <f>IFERROR(VLOOKUP(T198,'Печать Заказа'!B:N,13,FALSE),"")</f>
        <v>0</v>
      </c>
    </row>
    <row r="199" spans="27:27" ht="15" customHeight="1" x14ac:dyDescent="0.25">
      <c r="AA199" s="1">
        <f>IFERROR(VLOOKUP(T199,'Печать Заказа'!B:N,13,FALSE),"")</f>
        <v>0</v>
      </c>
    </row>
    <row r="200" spans="27:27" ht="15" customHeight="1" x14ac:dyDescent="0.25">
      <c r="AA200" s="1">
        <f>IFERROR(VLOOKUP(T200,'Печать Заказа'!B:N,13,FALSE),"")</f>
        <v>0</v>
      </c>
    </row>
    <row r="201" spans="27:27" ht="15" customHeight="1" x14ac:dyDescent="0.25">
      <c r="AA201" s="1">
        <f>IFERROR(VLOOKUP(T201,'Печать Заказа'!B:N,13,FALSE),"")</f>
        <v>0</v>
      </c>
    </row>
    <row r="202" spans="27:27" ht="15" customHeight="1" x14ac:dyDescent="0.25">
      <c r="AA202" s="1">
        <f>IFERROR(VLOOKUP(T202,'Печать Заказа'!B:N,13,FALSE),"")</f>
        <v>0</v>
      </c>
    </row>
    <row r="203" spans="27:27" ht="15" customHeight="1" x14ac:dyDescent="0.25">
      <c r="AA203" s="1">
        <f>IFERROR(VLOOKUP(T203,'Печать Заказа'!B:N,13,FALSE),"")</f>
        <v>0</v>
      </c>
    </row>
    <row r="204" spans="27:27" ht="15" customHeight="1" x14ac:dyDescent="0.25">
      <c r="AA204" s="1">
        <f>IFERROR(VLOOKUP(T204,'Печать Заказа'!B:N,13,FALSE),"")</f>
        <v>0</v>
      </c>
    </row>
    <row r="205" spans="27:27" ht="15" customHeight="1" x14ac:dyDescent="0.25">
      <c r="AA205" s="1">
        <f>IFERROR(VLOOKUP(T205,'Печать Заказа'!B:N,13,FALSE),"")</f>
        <v>0</v>
      </c>
    </row>
    <row r="206" spans="27:27" ht="15" customHeight="1" x14ac:dyDescent="0.25">
      <c r="AA206" s="1">
        <f>IFERROR(VLOOKUP(T206,'Печать Заказа'!B:N,13,FALSE),"")</f>
        <v>0</v>
      </c>
    </row>
    <row r="207" spans="27:27" ht="15" customHeight="1" x14ac:dyDescent="0.25">
      <c r="AA207" s="1">
        <f>IFERROR(VLOOKUP(T207,'Печать Заказа'!B:N,13,FALSE),"")</f>
        <v>0</v>
      </c>
    </row>
    <row r="208" spans="27:27" ht="15" customHeight="1" x14ac:dyDescent="0.25">
      <c r="AA208" s="1">
        <f>IFERROR(VLOOKUP(T208,'Печать Заказа'!B:N,13,FALSE),"")</f>
        <v>0</v>
      </c>
    </row>
    <row r="209" spans="27:27" ht="15" customHeight="1" x14ac:dyDescent="0.25">
      <c r="AA209" s="1">
        <f>IFERROR(VLOOKUP(T209,'Печать Заказа'!B:N,13,FALSE),"")</f>
        <v>0</v>
      </c>
    </row>
    <row r="210" spans="27:27" ht="15" customHeight="1" x14ac:dyDescent="0.25">
      <c r="AA210" s="1">
        <f>IFERROR(VLOOKUP(T210,'Печать Заказа'!B:N,13,FALSE),"")</f>
        <v>0</v>
      </c>
    </row>
    <row r="211" spans="27:27" ht="15" customHeight="1" x14ac:dyDescent="0.25">
      <c r="AA211" s="1">
        <f>IFERROR(VLOOKUP(T211,'Печать Заказа'!B:N,13,FALSE),"")</f>
        <v>0</v>
      </c>
    </row>
    <row r="212" spans="27:27" ht="15" customHeight="1" x14ac:dyDescent="0.25">
      <c r="AA212" s="1">
        <f>IFERROR(VLOOKUP(T212,'Печать Заказа'!B:N,13,FALSE),"")</f>
        <v>0</v>
      </c>
    </row>
    <row r="213" spans="27:27" ht="15" customHeight="1" x14ac:dyDescent="0.25">
      <c r="AA213" s="1">
        <f>IFERROR(VLOOKUP(T213,'Печать Заказа'!B:N,13,FALSE),"")</f>
        <v>0</v>
      </c>
    </row>
    <row r="214" spans="27:27" ht="15" customHeight="1" x14ac:dyDescent="0.25">
      <c r="AA214" s="1">
        <f>IFERROR(VLOOKUP(T214,'Печать Заказа'!B:N,13,FALSE),"")</f>
        <v>0</v>
      </c>
    </row>
    <row r="215" spans="27:27" ht="15" customHeight="1" x14ac:dyDescent="0.25">
      <c r="AA215" s="1">
        <f>IFERROR(VLOOKUP(T215,'Печать Заказа'!B:N,13,FALSE),"")</f>
        <v>0</v>
      </c>
    </row>
    <row r="216" spans="27:27" ht="15" customHeight="1" x14ac:dyDescent="0.25">
      <c r="AA216" s="1">
        <f>IFERROR(VLOOKUP(T216,'Печать Заказа'!B:N,13,FALSE),"")</f>
        <v>0</v>
      </c>
    </row>
    <row r="217" spans="27:27" ht="15" customHeight="1" x14ac:dyDescent="0.25">
      <c r="AA217" s="1">
        <f>IFERROR(VLOOKUP(T217,'Печать Заказа'!B:N,13,FALSE),"")</f>
        <v>0</v>
      </c>
    </row>
    <row r="218" spans="27:27" ht="15" customHeight="1" x14ac:dyDescent="0.25">
      <c r="AA218" s="1">
        <f>IFERROR(VLOOKUP(T218,'Печать Заказа'!B:N,13,FALSE),"")</f>
        <v>0</v>
      </c>
    </row>
    <row r="219" spans="27:27" ht="15" customHeight="1" x14ac:dyDescent="0.25">
      <c r="AA219" s="1">
        <f>IFERROR(VLOOKUP(T219,'Печать Заказа'!B:N,13,FALSE),"")</f>
        <v>0</v>
      </c>
    </row>
    <row r="220" spans="27:27" ht="15" customHeight="1" x14ac:dyDescent="0.25">
      <c r="AA220" s="1">
        <f>IFERROR(VLOOKUP(T220,'Печать Заказа'!B:N,13,FALSE),"")</f>
        <v>0</v>
      </c>
    </row>
    <row r="221" spans="27:27" ht="15" customHeight="1" x14ac:dyDescent="0.25">
      <c r="AA221" s="1">
        <f>IFERROR(VLOOKUP(T221,'Печать Заказа'!B:N,13,FALSE),"")</f>
        <v>0</v>
      </c>
    </row>
    <row r="222" spans="27:27" ht="15" customHeight="1" x14ac:dyDescent="0.25">
      <c r="AA222" s="1">
        <f>IFERROR(VLOOKUP(T222,'Печать Заказа'!B:N,13,FALSE),"")</f>
        <v>0</v>
      </c>
    </row>
    <row r="223" spans="27:27" ht="15" customHeight="1" x14ac:dyDescent="0.25">
      <c r="AA223" s="1">
        <f>IFERROR(VLOOKUP(T223,'Печать Заказа'!B:N,13,FALSE),"")</f>
        <v>0</v>
      </c>
    </row>
    <row r="224" spans="27:27" ht="15" customHeight="1" x14ac:dyDescent="0.25">
      <c r="AA224" s="1">
        <f>IFERROR(VLOOKUP(T224,'Печать Заказа'!B:N,13,FALSE),"")</f>
        <v>0</v>
      </c>
    </row>
    <row r="225" spans="27:27" ht="15" customHeight="1" x14ac:dyDescent="0.25">
      <c r="AA225" s="1">
        <f>IFERROR(VLOOKUP(T225,'Печать Заказа'!B:N,13,FALSE),"")</f>
        <v>0</v>
      </c>
    </row>
    <row r="226" spans="27:27" ht="15" customHeight="1" x14ac:dyDescent="0.25">
      <c r="AA226" s="1">
        <f>IFERROR(VLOOKUP(T226,'Печать Заказа'!B:N,13,FALSE),"")</f>
        <v>0</v>
      </c>
    </row>
    <row r="227" spans="27:27" ht="15" customHeight="1" x14ac:dyDescent="0.25">
      <c r="AA227" s="1">
        <f>IFERROR(VLOOKUP(T227,'Печать Заказа'!B:N,13,FALSE),"")</f>
        <v>0</v>
      </c>
    </row>
    <row r="228" spans="27:27" ht="15" customHeight="1" x14ac:dyDescent="0.25">
      <c r="AA228" s="1">
        <f>IFERROR(VLOOKUP(T228,'Печать Заказа'!B:N,13,FALSE),"")</f>
        <v>0</v>
      </c>
    </row>
    <row r="229" spans="27:27" ht="15" customHeight="1" x14ac:dyDescent="0.25">
      <c r="AA229" s="1">
        <f>IFERROR(VLOOKUP(T229,'Печать Заказа'!B:N,13,FALSE),"")</f>
        <v>0</v>
      </c>
    </row>
    <row r="230" spans="27:27" ht="15" customHeight="1" x14ac:dyDescent="0.25">
      <c r="AA230" s="1">
        <f>IFERROR(VLOOKUP(T230,'Печать Заказа'!B:N,13,FALSE),"")</f>
        <v>0</v>
      </c>
    </row>
    <row r="231" spans="27:27" ht="15" customHeight="1" x14ac:dyDescent="0.25">
      <c r="AA231" s="1">
        <f>IFERROR(VLOOKUP(T231,'Печать Заказа'!B:N,13,FALSE),"")</f>
        <v>0</v>
      </c>
    </row>
    <row r="232" spans="27:27" ht="15" customHeight="1" x14ac:dyDescent="0.25">
      <c r="AA232" s="1">
        <f>IFERROR(VLOOKUP(T232,'Печать Заказа'!B:N,13,FALSE),"")</f>
        <v>0</v>
      </c>
    </row>
  </sheetData>
  <protectedRanges>
    <protectedRange sqref="G3" name="Диапазон1"/>
    <protectedRange sqref="N25 N49 N6 N58 N12 N45 N29:N32 N38 N22 N41 N15 N52 N18 N35 N9" name="Диапазон1_5"/>
    <protectedRange sqref="N16 N19:N20 N59:N60 N50:N51 N53:N57 N7 N46:N48 N13 N39 N23:N24 N26:N28 N42:N44 N36:N37 N33:N34 N10" name="Диапазон1_1"/>
    <protectedRange sqref="J3:L3" name="Диапазон1_2"/>
  </protectedRanges>
  <mergeCells count="78">
    <mergeCell ref="B1:B3"/>
    <mergeCell ref="G2:H2"/>
    <mergeCell ref="G3:H3"/>
    <mergeCell ref="C7:D7"/>
    <mergeCell ref="H15:I15"/>
    <mergeCell ref="H12:I12"/>
    <mergeCell ref="C13:D13"/>
    <mergeCell ref="H13:I13"/>
    <mergeCell ref="H9:I9"/>
    <mergeCell ref="C10:D10"/>
    <mergeCell ref="H10:I10"/>
    <mergeCell ref="C30:D30"/>
    <mergeCell ref="H30:I30"/>
    <mergeCell ref="N14:R14"/>
    <mergeCell ref="N22:R22"/>
    <mergeCell ref="H29:I29"/>
    <mergeCell ref="N29:R29"/>
    <mergeCell ref="N17:R17"/>
    <mergeCell ref="N15:R15"/>
    <mergeCell ref="H18:I18"/>
    <mergeCell ref="N18:R18"/>
    <mergeCell ref="H19:I19"/>
    <mergeCell ref="C23:D23"/>
    <mergeCell ref="H23:I23"/>
    <mergeCell ref="C16:D16"/>
    <mergeCell ref="H22:I22"/>
    <mergeCell ref="C20:D20"/>
    <mergeCell ref="H20:I20"/>
    <mergeCell ref="C19:D19"/>
    <mergeCell ref="H16:I16"/>
    <mergeCell ref="N5:R5"/>
    <mergeCell ref="H6:I6"/>
    <mergeCell ref="N6:R6"/>
    <mergeCell ref="H7:I7"/>
    <mergeCell ref="N11:R11"/>
    <mergeCell ref="N12:R12"/>
    <mergeCell ref="N8:R8"/>
    <mergeCell ref="N9:R9"/>
    <mergeCell ref="N45:R45"/>
    <mergeCell ref="H39:I39"/>
    <mergeCell ref="H27:I27"/>
    <mergeCell ref="H38:I38"/>
    <mergeCell ref="N41:R41"/>
    <mergeCell ref="N40:R40"/>
    <mergeCell ref="H42:I42"/>
    <mergeCell ref="H35:I35"/>
    <mergeCell ref="N35:R35"/>
    <mergeCell ref="H36:I36"/>
    <mergeCell ref="N21:R21"/>
    <mergeCell ref="H33:I33"/>
    <mergeCell ref="N58:R58"/>
    <mergeCell ref="C43:D43"/>
    <mergeCell ref="C42:D42"/>
    <mergeCell ref="N38:R38"/>
    <mergeCell ref="N49:R49"/>
    <mergeCell ref="H49:I49"/>
    <mergeCell ref="H50:I50"/>
    <mergeCell ref="N25:R25"/>
    <mergeCell ref="N52:R52"/>
    <mergeCell ref="H26:I26"/>
    <mergeCell ref="H58:I58"/>
    <mergeCell ref="H41:I41"/>
    <mergeCell ref="H46:I46"/>
    <mergeCell ref="H45:I45"/>
    <mergeCell ref="H60:I60"/>
    <mergeCell ref="H32:I32"/>
    <mergeCell ref="H31:I31"/>
    <mergeCell ref="C31:D31"/>
    <mergeCell ref="C32:D32"/>
    <mergeCell ref="H54:I54"/>
    <mergeCell ref="H53:I53"/>
    <mergeCell ref="H55:I55"/>
    <mergeCell ref="H25:I25"/>
    <mergeCell ref="H56:I56"/>
    <mergeCell ref="H43:I43"/>
    <mergeCell ref="H52:I52"/>
    <mergeCell ref="H59:I59"/>
    <mergeCell ref="H47:I47"/>
  </mergeCells>
  <printOptions horizontalCentered="1"/>
  <pageMargins left="0" right="0" top="0.11811023622047245" bottom="0.23622047244094491" header="0.11811023622047245" footer="0.11811023622047245"/>
  <pageSetup paperSize="9" scale="42" fitToHeight="0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C233"/>
  <sheetViews>
    <sheetView showGridLines="0" zoomScale="60" zoomScaleNormal="60" zoomScaleSheetLayoutView="59" zoomScalePageLayoutView="70" workbookViewId="0">
      <pane ySplit="3" topLeftCell="A4" activePane="bottomLeft" state="frozenSplit"/>
      <selection activeCell="K76" sqref="K76"/>
      <selection pane="bottomLeft" activeCell="M1" sqref="M1"/>
    </sheetView>
  </sheetViews>
  <sheetFormatPr defaultColWidth="10.5703125" defaultRowHeight="15" customHeight="1" outlineLevelCol="1" x14ac:dyDescent="0.25"/>
  <cols>
    <col min="1" max="1" width="18.5703125" style="4" hidden="1" customWidth="1"/>
    <col min="2" max="2" width="22.7109375" style="4" customWidth="1"/>
    <col min="3" max="3" width="35.85546875" style="6" customWidth="1"/>
    <col min="4" max="4" width="3.7109375" style="6" customWidth="1"/>
    <col min="5" max="5" width="7.7109375" style="6" customWidth="1"/>
    <col min="6" max="6" width="14.28515625" style="7" customWidth="1"/>
    <col min="7" max="7" width="13.5703125" style="5" customWidth="1"/>
    <col min="8" max="8" width="5.7109375" style="5" customWidth="1"/>
    <col min="9" max="9" width="20.85546875" style="5" customWidth="1"/>
    <col min="10" max="12" width="12.5703125" style="5" customWidth="1"/>
    <col min="13" max="13" width="22.42578125" style="5" customWidth="1"/>
    <col min="14" max="14" width="10.85546875" style="8" customWidth="1"/>
    <col min="15" max="15" width="12.140625" style="8" customWidth="1"/>
    <col min="16" max="16" width="1.42578125" style="8" customWidth="1"/>
    <col min="17" max="17" width="16.85546875" style="8" customWidth="1"/>
    <col min="18" max="18" width="15.85546875" style="8" customWidth="1"/>
    <col min="19" max="19" width="45.42578125" style="9" hidden="1" customWidth="1" outlineLevel="1"/>
    <col min="20" max="20" width="16.42578125" style="11" hidden="1" customWidth="1" outlineLevel="1"/>
    <col min="21" max="21" width="14.42578125" style="11" hidden="1" customWidth="1" outlineLevel="1"/>
    <col min="22" max="22" width="20.42578125" style="11" hidden="1" customWidth="1" outlineLevel="1"/>
    <col min="23" max="23" width="11.28515625" style="11" customWidth="1" collapsed="1"/>
    <col min="24" max="24" width="15.28515625" style="11" hidden="1" customWidth="1" outlineLevel="1"/>
    <col min="25" max="25" width="10.5703125" style="11" hidden="1" customWidth="1" outlineLevel="1"/>
    <col min="26" max="26" width="10.5703125" style="1" collapsed="1"/>
    <col min="27" max="27" width="10.5703125" style="1" hidden="1" customWidth="1" outlineLevel="1"/>
    <col min="28" max="28" width="10.5703125" style="1" collapsed="1"/>
    <col min="29" max="16384" width="10.5703125" style="1"/>
  </cols>
  <sheetData>
    <row r="1" spans="1:29" s="30" customFormat="1" ht="44.25" customHeight="1" x14ac:dyDescent="0.25">
      <c r="A1" s="25"/>
      <c r="B1" s="663"/>
      <c r="C1" s="92" t="s">
        <v>570</v>
      </c>
      <c r="D1" s="93"/>
      <c r="E1" s="93"/>
      <c r="F1" s="94"/>
      <c r="G1" s="95">
        <f>Title!E5</f>
        <v>45719</v>
      </c>
      <c r="H1" s="26"/>
      <c r="I1" s="26"/>
      <c r="J1" s="26"/>
      <c r="K1" s="26"/>
      <c r="L1" s="26"/>
      <c r="M1" s="26"/>
      <c r="N1" s="33"/>
      <c r="O1" s="27"/>
      <c r="P1" s="27"/>
      <c r="Q1" s="47"/>
      <c r="R1" s="27"/>
      <c r="S1" s="28"/>
      <c r="T1" s="29"/>
      <c r="U1" s="29"/>
      <c r="V1" s="29"/>
      <c r="W1" s="29"/>
      <c r="X1" s="29"/>
      <c r="Y1" s="29"/>
    </row>
    <row r="2" spans="1:29" s="37" customFormat="1" ht="30" customHeight="1" thickBot="1" x14ac:dyDescent="0.3">
      <c r="A2" s="34"/>
      <c r="B2" s="663"/>
      <c r="C2" s="213" t="s">
        <v>134</v>
      </c>
      <c r="D2" s="213"/>
      <c r="E2" s="213"/>
      <c r="F2" s="213"/>
      <c r="G2" s="679"/>
      <c r="H2" s="679"/>
      <c r="I2" s="38"/>
      <c r="J2" s="212" t="s">
        <v>127</v>
      </c>
      <c r="K2" s="548"/>
      <c r="L2" s="548"/>
      <c r="M2" s="38"/>
      <c r="N2" s="40" t="s">
        <v>128</v>
      </c>
      <c r="O2" s="40" t="s">
        <v>129</v>
      </c>
      <c r="P2" s="40"/>
      <c r="Q2" s="39"/>
      <c r="R2" s="41"/>
      <c r="S2" s="35"/>
      <c r="T2" s="36"/>
      <c r="U2" s="36"/>
      <c r="V2" s="36"/>
      <c r="W2" s="36"/>
      <c r="X2" s="36"/>
      <c r="Y2" s="36"/>
    </row>
    <row r="3" spans="1:29" ht="34.5" customHeight="1" thickBot="1" x14ac:dyDescent="0.55000000000000004">
      <c r="A3" s="2"/>
      <c r="B3" s="663"/>
      <c r="C3" s="112" t="s">
        <v>135</v>
      </c>
      <c r="D3" s="112"/>
      <c r="E3" s="112"/>
      <c r="G3" s="678"/>
      <c r="H3" s="678"/>
      <c r="I3" s="7"/>
      <c r="J3" s="121">
        <f>Title!E6</f>
        <v>0</v>
      </c>
      <c r="K3" s="551"/>
      <c r="L3" s="551"/>
      <c r="M3" s="45" t="s">
        <v>130</v>
      </c>
      <c r="N3" s="43">
        <f>SUM(N4:N10000)</f>
        <v>0</v>
      </c>
      <c r="O3" s="43">
        <f>SUM(O4:O10000)</f>
        <v>0</v>
      </c>
      <c r="P3" s="46"/>
      <c r="Q3" s="44" t="s">
        <v>136</v>
      </c>
      <c r="R3" s="44" t="s">
        <v>138</v>
      </c>
      <c r="S3" s="211" t="s">
        <v>49</v>
      </c>
      <c r="T3" s="211" t="s">
        <v>50</v>
      </c>
      <c r="U3" s="211" t="s">
        <v>126</v>
      </c>
      <c r="V3" s="236" t="s">
        <v>1120</v>
      </c>
      <c r="W3" s="14"/>
      <c r="X3" s="211" t="s">
        <v>111</v>
      </c>
      <c r="Y3" s="211" t="s">
        <v>51</v>
      </c>
    </row>
    <row r="4" spans="1:29" s="55" customFormat="1" ht="47.25" customHeight="1" thickBot="1" x14ac:dyDescent="0.3">
      <c r="A4" s="455"/>
      <c r="B4" s="90" t="s">
        <v>479</v>
      </c>
      <c r="C4" s="90"/>
      <c r="D4" s="90"/>
      <c r="E4" s="90"/>
      <c r="F4" s="90"/>
      <c r="G4" s="90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3"/>
      <c r="T4" s="24"/>
      <c r="U4" s="24"/>
      <c r="V4" s="231"/>
      <c r="W4" s="31"/>
      <c r="X4" s="24"/>
      <c r="Y4" s="24"/>
    </row>
    <row r="5" spans="1:29" ht="62.25" customHeight="1" x14ac:dyDescent="0.25">
      <c r="B5" s="267"/>
      <c r="C5" s="284" t="s">
        <v>896</v>
      </c>
      <c r="D5" s="284"/>
      <c r="E5" s="279"/>
      <c r="F5" s="284"/>
      <c r="G5" s="284"/>
      <c r="H5" s="78"/>
      <c r="I5" s="78"/>
      <c r="J5" s="78"/>
      <c r="K5" s="78"/>
      <c r="L5" s="78"/>
      <c r="M5" s="78"/>
      <c r="N5" s="690"/>
      <c r="O5" s="690"/>
      <c r="P5" s="690"/>
      <c r="Q5" s="690"/>
      <c r="R5" s="690"/>
      <c r="S5" s="15"/>
      <c r="T5" s="18"/>
      <c r="U5" s="18"/>
      <c r="V5" s="232"/>
      <c r="W5" s="18"/>
      <c r="X5" s="18"/>
      <c r="Y5" s="18"/>
    </row>
    <row r="6" spans="1:29" ht="80.25" customHeight="1" x14ac:dyDescent="0.25">
      <c r="B6" s="70"/>
      <c r="C6" s="470" t="s">
        <v>39</v>
      </c>
      <c r="D6" s="470"/>
      <c r="E6" s="689" t="s">
        <v>1000</v>
      </c>
      <c r="F6" s="689"/>
      <c r="G6" s="467" t="s">
        <v>233</v>
      </c>
      <c r="H6" s="668" t="s">
        <v>197</v>
      </c>
      <c r="I6" s="668"/>
      <c r="J6" s="467" t="s">
        <v>476</v>
      </c>
      <c r="K6" s="158" t="s">
        <v>201</v>
      </c>
      <c r="L6" s="158" t="s">
        <v>1114</v>
      </c>
      <c r="M6" s="467" t="s">
        <v>1116</v>
      </c>
      <c r="N6" s="669" t="s">
        <v>1121</v>
      </c>
      <c r="O6" s="670"/>
      <c r="P6" s="670"/>
      <c r="Q6" s="670"/>
      <c r="R6" s="671"/>
      <c r="S6" s="16"/>
      <c r="T6" s="17"/>
      <c r="U6" s="17"/>
      <c r="V6" s="233"/>
      <c r="W6" s="17"/>
      <c r="X6" s="17"/>
      <c r="Y6" s="17"/>
      <c r="AA6" s="1" t="str">
        <f>IFERROR(VLOOKUP(#REF!,'Печать Заказа'!B:N,13,FALSE),"")</f>
        <v/>
      </c>
    </row>
    <row r="7" spans="1:29" ht="53.25" customHeight="1" thickBot="1" x14ac:dyDescent="0.3">
      <c r="A7" s="105"/>
      <c r="B7" s="202"/>
      <c r="C7" s="141" t="str">
        <f>S7</f>
        <v>THERMEX Cometa 6-12 Wi-Fi</v>
      </c>
      <c r="D7" s="141"/>
      <c r="E7" s="141"/>
      <c r="F7" s="141" t="s">
        <v>1005</v>
      </c>
      <c r="G7" s="466" t="s">
        <v>899</v>
      </c>
      <c r="H7" s="687" t="s">
        <v>567</v>
      </c>
      <c r="I7" s="687"/>
      <c r="J7" s="466" t="s">
        <v>900</v>
      </c>
      <c r="K7" s="361">
        <v>22.6</v>
      </c>
      <c r="L7" s="361">
        <v>7.0000000000000007E-2</v>
      </c>
      <c r="M7" s="469" t="s">
        <v>1130</v>
      </c>
      <c r="N7" s="85">
        <v>0</v>
      </c>
      <c r="O7" s="85">
        <f>N7*Q7</f>
        <v>0</v>
      </c>
      <c r="P7" s="85"/>
      <c r="Q7" s="86">
        <f>R7*(1-$J$3)</f>
        <v>50990</v>
      </c>
      <c r="R7" s="335">
        <f>X7</f>
        <v>50990</v>
      </c>
      <c r="S7" s="468" t="s">
        <v>897</v>
      </c>
      <c r="T7" s="468" t="s">
        <v>898</v>
      </c>
      <c r="U7" s="75">
        <v>511601</v>
      </c>
      <c r="V7" s="230">
        <v>4670033317664</v>
      </c>
      <c r="W7" s="17"/>
      <c r="X7" s="468">
        <f>VLOOKUP(T7,'Печать Заказа'!B:F,5,FALSE)</f>
        <v>50990</v>
      </c>
      <c r="Y7" s="468" t="str">
        <f>IF(X7="фикс.цена",VLOOKUP(T7,'Печать Заказа'!B:F,4,FALSE),"")</f>
        <v/>
      </c>
      <c r="Z7" s="567"/>
      <c r="AA7" s="1" t="str">
        <f>IFERROR(VLOOKUP(T7,'Печать Заказа'!B:N,13,FALSE),"")</f>
        <v/>
      </c>
      <c r="AC7" s="559"/>
    </row>
    <row r="8" spans="1:29" ht="58.5" customHeight="1" x14ac:dyDescent="0.25">
      <c r="B8" s="267"/>
      <c r="C8" s="284" t="s">
        <v>1035</v>
      </c>
      <c r="D8" s="284"/>
      <c r="E8" s="279"/>
      <c r="F8" s="284"/>
      <c r="G8" s="284"/>
      <c r="H8" s="284"/>
      <c r="I8" s="284"/>
      <c r="J8" s="284"/>
      <c r="K8" s="558"/>
      <c r="L8" s="558"/>
      <c r="M8" s="284"/>
      <c r="N8" s="688"/>
      <c r="O8" s="688"/>
      <c r="P8" s="688"/>
      <c r="Q8" s="688"/>
      <c r="R8" s="688"/>
      <c r="S8" s="15"/>
      <c r="T8" s="18"/>
      <c r="U8" s="18"/>
      <c r="V8" s="232"/>
      <c r="W8" s="18"/>
      <c r="X8" s="18"/>
      <c r="Y8" s="18"/>
      <c r="AC8" s="559"/>
    </row>
    <row r="9" spans="1:29" ht="75" customHeight="1" x14ac:dyDescent="0.25">
      <c r="B9" s="70"/>
      <c r="C9" s="509" t="s">
        <v>39</v>
      </c>
      <c r="D9" s="509"/>
      <c r="E9" s="689" t="s">
        <v>1000</v>
      </c>
      <c r="F9" s="689"/>
      <c r="G9" s="502" t="s">
        <v>233</v>
      </c>
      <c r="H9" s="668" t="s">
        <v>197</v>
      </c>
      <c r="I9" s="668"/>
      <c r="J9" s="502" t="s">
        <v>476</v>
      </c>
      <c r="K9" s="158" t="s">
        <v>201</v>
      </c>
      <c r="L9" s="158" t="s">
        <v>1114</v>
      </c>
      <c r="M9" s="502" t="s">
        <v>1116</v>
      </c>
      <c r="N9" s="669" t="s">
        <v>1122</v>
      </c>
      <c r="O9" s="670"/>
      <c r="P9" s="670"/>
      <c r="Q9" s="670"/>
      <c r="R9" s="671"/>
      <c r="S9" s="16"/>
      <c r="T9" s="17"/>
      <c r="U9" s="17"/>
      <c r="V9" s="233"/>
      <c r="W9" s="17"/>
      <c r="X9" s="17"/>
      <c r="Y9" s="17"/>
      <c r="AA9" s="1" t="str">
        <f>IFERROR(VLOOKUP(#REF!,'Печать Заказа'!B:N,13,FALSE),"")</f>
        <v/>
      </c>
      <c r="AC9" s="559"/>
    </row>
    <row r="10" spans="1:29" ht="48.75" customHeight="1" x14ac:dyDescent="0.25">
      <c r="B10" s="70"/>
      <c r="C10" s="579" t="str">
        <f>S10</f>
        <v>THERMEX Sonne 12 Wi-Fi (White)</v>
      </c>
      <c r="D10" s="268"/>
      <c r="E10" s="268"/>
      <c r="F10" s="140" t="s">
        <v>1005</v>
      </c>
      <c r="G10" s="545" t="s">
        <v>1038</v>
      </c>
      <c r="H10" s="691" t="s">
        <v>1039</v>
      </c>
      <c r="I10" s="691"/>
      <c r="J10" s="547" t="s">
        <v>900</v>
      </c>
      <c r="K10" s="554">
        <v>21</v>
      </c>
      <c r="L10" s="554">
        <v>0.06</v>
      </c>
      <c r="M10" s="411" t="s">
        <v>1123</v>
      </c>
      <c r="N10" s="343">
        <v>0</v>
      </c>
      <c r="O10" s="83">
        <f>N10*Q10</f>
        <v>0</v>
      </c>
      <c r="P10" s="343"/>
      <c r="Q10" s="223">
        <f>R10*(1-$J$3)</f>
        <v>43990</v>
      </c>
      <c r="R10" s="409">
        <f>X10</f>
        <v>43990</v>
      </c>
      <c r="S10" s="546" t="s">
        <v>1117</v>
      </c>
      <c r="T10" s="546" t="s">
        <v>1118</v>
      </c>
      <c r="U10" s="75">
        <v>511705</v>
      </c>
      <c r="V10" s="230">
        <v>4670033319217</v>
      </c>
      <c r="W10" s="17"/>
      <c r="X10" s="546">
        <f>VLOOKUP(T10,'Печать Заказа'!B:F,5,FALSE)</f>
        <v>43990</v>
      </c>
      <c r="Y10" s="546" t="str">
        <f>IF(X10="фикс.цена",VLOOKUP(T10,'Печать Заказа'!B:F,4,FALSE),"")</f>
        <v/>
      </c>
      <c r="Z10" s="567"/>
      <c r="AA10" s="1">
        <f>IFERROR(VLOOKUP(T10,'Печать Заказа'!B:N,13,FALSE),"")</f>
        <v>0</v>
      </c>
      <c r="AC10" s="559"/>
    </row>
    <row r="11" spans="1:29" ht="48.75" customHeight="1" thickBot="1" x14ac:dyDescent="0.3">
      <c r="A11" s="105"/>
      <c r="B11" s="202"/>
      <c r="C11" s="549" t="str">
        <f>S11</f>
        <v>THERMEX Sonne 12 Wi-Fi (Grey)</v>
      </c>
      <c r="D11" s="141"/>
      <c r="E11" s="141"/>
      <c r="F11" s="316" t="s">
        <v>1005</v>
      </c>
      <c r="G11" s="526" t="s">
        <v>1038</v>
      </c>
      <c r="H11" s="675" t="s">
        <v>1039</v>
      </c>
      <c r="I11" s="675"/>
      <c r="J11" s="544" t="s">
        <v>900</v>
      </c>
      <c r="K11" s="361">
        <v>21</v>
      </c>
      <c r="L11" s="361">
        <v>0.06</v>
      </c>
      <c r="M11" s="550" t="s">
        <v>1123</v>
      </c>
      <c r="N11" s="85">
        <v>0</v>
      </c>
      <c r="O11" s="527">
        <f>N11*Q11</f>
        <v>0</v>
      </c>
      <c r="P11" s="85"/>
      <c r="Q11" s="86">
        <f>R11*(1-$J$3)</f>
        <v>43990</v>
      </c>
      <c r="R11" s="335">
        <f>X11</f>
        <v>43990</v>
      </c>
      <c r="S11" s="500" t="s">
        <v>1036</v>
      </c>
      <c r="T11" s="500" t="s">
        <v>1037</v>
      </c>
      <c r="U11" s="75">
        <v>511703</v>
      </c>
      <c r="V11" s="230">
        <v>4670033317930</v>
      </c>
      <c r="W11" s="17"/>
      <c r="X11" s="500">
        <f>VLOOKUP(T11,'Печать Заказа'!B:F,5,FALSE)</f>
        <v>43990</v>
      </c>
      <c r="Y11" s="500" t="str">
        <f>IF(X11="фикс.цена",VLOOKUP(T11,'Печать Заказа'!B:F,4,FALSE),"")</f>
        <v/>
      </c>
      <c r="Z11" s="567"/>
      <c r="AA11" s="1" t="str">
        <f>IFERROR(VLOOKUP(T11,'Печать Заказа'!B:N,13,FALSE),"")</f>
        <v/>
      </c>
      <c r="AC11" s="559"/>
    </row>
    <row r="12" spans="1:29" ht="75.75" customHeight="1" x14ac:dyDescent="0.25">
      <c r="B12" s="267"/>
      <c r="C12" s="284" t="s">
        <v>1052</v>
      </c>
      <c r="D12" s="284"/>
      <c r="E12" s="279"/>
      <c r="F12" s="284"/>
      <c r="G12" s="284"/>
      <c r="H12" s="284"/>
      <c r="I12" s="284"/>
      <c r="J12" s="284"/>
      <c r="K12" s="558"/>
      <c r="L12" s="558"/>
      <c r="M12" s="284"/>
      <c r="N12" s="688"/>
      <c r="O12" s="688"/>
      <c r="P12" s="688"/>
      <c r="Q12" s="688"/>
      <c r="R12" s="688"/>
      <c r="S12" s="15"/>
      <c r="T12" s="18"/>
      <c r="U12" s="18"/>
      <c r="V12" s="232"/>
      <c r="W12" s="18"/>
      <c r="X12" s="18"/>
      <c r="Y12" s="18"/>
      <c r="AC12" s="559"/>
    </row>
    <row r="13" spans="1:29" ht="84" customHeight="1" x14ac:dyDescent="0.25">
      <c r="B13" s="70"/>
      <c r="C13" s="530" t="s">
        <v>39</v>
      </c>
      <c r="D13" s="530"/>
      <c r="E13" s="693" t="s">
        <v>1000</v>
      </c>
      <c r="F13" s="693"/>
      <c r="G13" s="529" t="s">
        <v>233</v>
      </c>
      <c r="H13" s="694" t="s">
        <v>197</v>
      </c>
      <c r="I13" s="694"/>
      <c r="J13" s="529" t="s">
        <v>476</v>
      </c>
      <c r="K13" s="158" t="s">
        <v>201</v>
      </c>
      <c r="L13" s="158" t="s">
        <v>1114</v>
      </c>
      <c r="M13" s="513" t="s">
        <v>1116</v>
      </c>
      <c r="N13" s="669" t="s">
        <v>1124</v>
      </c>
      <c r="O13" s="670"/>
      <c r="P13" s="670"/>
      <c r="Q13" s="670"/>
      <c r="R13" s="671"/>
      <c r="S13" s="528"/>
      <c r="T13" s="17"/>
      <c r="U13" s="17"/>
      <c r="V13" s="233"/>
      <c r="W13" s="17"/>
      <c r="X13" s="17"/>
      <c r="Y13" s="17"/>
      <c r="AA13" s="1" t="str">
        <f>IFERROR(VLOOKUP(#REF!,'Печать Заказа'!B:N,13,FALSE),"")</f>
        <v/>
      </c>
      <c r="AC13" s="559"/>
    </row>
    <row r="14" spans="1:29" ht="41.25" customHeight="1" x14ac:dyDescent="0.25">
      <c r="A14" s="531"/>
      <c r="B14" s="10"/>
      <c r="C14" s="140" t="str">
        <f>S14</f>
        <v>THERMEX Boss 12 Wi-Fi (Black)</v>
      </c>
      <c r="D14" s="140"/>
      <c r="E14" s="140"/>
      <c r="F14" s="140" t="s">
        <v>1005</v>
      </c>
      <c r="G14" s="514" t="s">
        <v>1038</v>
      </c>
      <c r="H14" s="676" t="s">
        <v>1039</v>
      </c>
      <c r="I14" s="676"/>
      <c r="J14" s="514" t="s">
        <v>900</v>
      </c>
      <c r="K14" s="553">
        <v>23</v>
      </c>
      <c r="L14" s="553">
        <v>0.06</v>
      </c>
      <c r="M14" s="464" t="s">
        <v>1123</v>
      </c>
      <c r="N14" s="343">
        <v>0</v>
      </c>
      <c r="O14" s="83">
        <f>N14*Q14</f>
        <v>0</v>
      </c>
      <c r="P14" s="343"/>
      <c r="Q14" s="223">
        <f>R14*(1-$J$3)</f>
        <v>39990</v>
      </c>
      <c r="R14" s="409">
        <f>X14</f>
        <v>39990</v>
      </c>
      <c r="S14" s="515" t="s">
        <v>1053</v>
      </c>
      <c r="T14" s="515" t="s">
        <v>1055</v>
      </c>
      <c r="U14" s="75">
        <v>511702</v>
      </c>
      <c r="V14" s="230">
        <v>4670033318753</v>
      </c>
      <c r="W14" s="17"/>
      <c r="X14" s="515">
        <f>VLOOKUP(T14,'Печать Заказа'!B:F,5,FALSE)</f>
        <v>39990</v>
      </c>
      <c r="Y14" s="515" t="str">
        <f>IF(X14="фикс.цена",VLOOKUP(T14,'Печать Заказа'!B:F,4,FALSE),"")</f>
        <v/>
      </c>
      <c r="Z14" s="567"/>
      <c r="AA14" s="1" t="str">
        <f>IFERROR(VLOOKUP(T14,'Печать Заказа'!B:N,13,FALSE),"")</f>
        <v/>
      </c>
      <c r="AC14" s="559"/>
    </row>
    <row r="15" spans="1:29" ht="41.25" customHeight="1" thickBot="1" x14ac:dyDescent="0.3">
      <c r="A15" s="105"/>
      <c r="B15" s="202"/>
      <c r="C15" s="316" t="str">
        <f>S15</f>
        <v>THERMEX Boss 12 Wi-Fi (White)</v>
      </c>
      <c r="D15" s="316"/>
      <c r="E15" s="316"/>
      <c r="F15" s="316" t="s">
        <v>1005</v>
      </c>
      <c r="G15" s="526" t="s">
        <v>1038</v>
      </c>
      <c r="H15" s="692" t="s">
        <v>1039</v>
      </c>
      <c r="I15" s="692"/>
      <c r="J15" s="526" t="s">
        <v>900</v>
      </c>
      <c r="K15" s="577">
        <v>23</v>
      </c>
      <c r="L15" s="577">
        <v>0.06</v>
      </c>
      <c r="M15" s="516" t="s">
        <v>1123</v>
      </c>
      <c r="N15" s="85">
        <v>0</v>
      </c>
      <c r="O15" s="527">
        <f>N15*Q15</f>
        <v>0</v>
      </c>
      <c r="P15" s="85"/>
      <c r="Q15" s="86">
        <f>R15*(1-$J$3)</f>
        <v>39990</v>
      </c>
      <c r="R15" s="335">
        <f>X15</f>
        <v>39990</v>
      </c>
      <c r="S15" s="515" t="s">
        <v>1054</v>
      </c>
      <c r="T15" s="515" t="s">
        <v>1056</v>
      </c>
      <c r="U15" s="75">
        <v>511704</v>
      </c>
      <c r="V15" s="230">
        <v>4670033318777</v>
      </c>
      <c r="W15" s="17"/>
      <c r="X15" s="515">
        <f>VLOOKUP(T15,'Печать Заказа'!B:F,5,FALSE)</f>
        <v>39990</v>
      </c>
      <c r="Y15" s="515" t="str">
        <f>IF(X15="фикс.цена",VLOOKUP(T15,'Печать Заказа'!B:F,4,FALSE),"")</f>
        <v/>
      </c>
      <c r="Z15" s="567"/>
      <c r="AA15" s="1" t="str">
        <f>IFERROR(VLOOKUP(T15,'Печать Заказа'!B:N,13,FALSE),"")</f>
        <v/>
      </c>
      <c r="AC15" s="559"/>
    </row>
    <row r="16" spans="1:29" ht="77.25" customHeight="1" thickTop="1" x14ac:dyDescent="0.25">
      <c r="B16" s="48"/>
      <c r="C16" s="78" t="s">
        <v>827</v>
      </c>
      <c r="D16" s="78"/>
      <c r="E16" s="279"/>
      <c r="F16" s="78"/>
      <c r="G16" s="78"/>
      <c r="H16" s="78"/>
      <c r="I16" s="78"/>
      <c r="J16" s="78"/>
      <c r="K16" s="556"/>
      <c r="L16" s="556"/>
      <c r="M16" s="78"/>
      <c r="N16" s="690"/>
      <c r="O16" s="690"/>
      <c r="P16" s="690"/>
      <c r="Q16" s="690"/>
      <c r="R16" s="690"/>
      <c r="S16" s="15"/>
      <c r="T16" s="18"/>
      <c r="U16" s="18"/>
      <c r="V16" s="232"/>
      <c r="W16" s="18"/>
      <c r="X16" s="18"/>
      <c r="Y16" s="18"/>
      <c r="AC16" s="559"/>
    </row>
    <row r="17" spans="1:29" ht="71.25" customHeight="1" x14ac:dyDescent="0.25">
      <c r="B17" s="70"/>
      <c r="C17" s="434" t="s">
        <v>39</v>
      </c>
      <c r="D17" s="434"/>
      <c r="E17" s="689" t="s">
        <v>1000</v>
      </c>
      <c r="F17" s="689"/>
      <c r="G17" s="430" t="s">
        <v>233</v>
      </c>
      <c r="H17" s="668" t="s">
        <v>197</v>
      </c>
      <c r="I17" s="668"/>
      <c r="J17" s="430" t="s">
        <v>476</v>
      </c>
      <c r="K17" s="158" t="s">
        <v>201</v>
      </c>
      <c r="L17" s="158" t="s">
        <v>1114</v>
      </c>
      <c r="M17" s="430" t="s">
        <v>1116</v>
      </c>
      <c r="N17" s="669" t="s">
        <v>1125</v>
      </c>
      <c r="O17" s="670"/>
      <c r="P17" s="670"/>
      <c r="Q17" s="670"/>
      <c r="R17" s="671"/>
      <c r="S17" s="16"/>
      <c r="T17" s="17"/>
      <c r="U17" s="17"/>
      <c r="V17" s="233"/>
      <c r="W17" s="17"/>
      <c r="X17" s="17"/>
      <c r="Y17" s="17"/>
      <c r="AC17" s="559"/>
    </row>
    <row r="18" spans="1:29" ht="78" customHeight="1" thickBot="1" x14ac:dyDescent="0.3">
      <c r="A18" s="105"/>
      <c r="B18" s="202"/>
      <c r="C18" s="141" t="str">
        <f>S18</f>
        <v>THERMEX Stern 4-12 (тип B) 9 кВт</v>
      </c>
      <c r="D18" s="141"/>
      <c r="E18" s="141"/>
      <c r="F18" s="141" t="s">
        <v>1005</v>
      </c>
      <c r="G18" s="432" t="s">
        <v>828</v>
      </c>
      <c r="H18" s="687" t="s">
        <v>826</v>
      </c>
      <c r="I18" s="687"/>
      <c r="J18" s="432" t="s">
        <v>477</v>
      </c>
      <c r="K18" s="361">
        <v>8.1</v>
      </c>
      <c r="L18" s="361">
        <v>0.02</v>
      </c>
      <c r="M18" s="62" t="s">
        <v>1126</v>
      </c>
      <c r="N18" s="85">
        <v>0</v>
      </c>
      <c r="O18" s="85">
        <f>N18*Q18</f>
        <v>0</v>
      </c>
      <c r="P18" s="85"/>
      <c r="Q18" s="86">
        <f>R18*(1-$J$3)</f>
        <v>14590</v>
      </c>
      <c r="R18" s="335">
        <f>X18</f>
        <v>14590</v>
      </c>
      <c r="S18" s="431" t="s">
        <v>824</v>
      </c>
      <c r="T18" s="431" t="s">
        <v>825</v>
      </c>
      <c r="U18" s="75">
        <v>511501</v>
      </c>
      <c r="V18" s="230">
        <v>4670033317398</v>
      </c>
      <c r="W18" s="17"/>
      <c r="X18" s="431">
        <f>VLOOKUP(T18,'Печать Заказа'!B:F,5,FALSE)</f>
        <v>14590</v>
      </c>
      <c r="Y18" s="431" t="str">
        <f>IF(X18="фикс.цена",VLOOKUP(T18,'Печать Заказа'!B:F,4,FALSE),"")</f>
        <v/>
      </c>
      <c r="Z18" s="567"/>
      <c r="AA18" s="1" t="str">
        <f>IFERROR(VLOOKUP(T18,'Печать Заказа'!B:N,13,FALSE),"")</f>
        <v/>
      </c>
      <c r="AC18" s="559"/>
    </row>
    <row r="19" spans="1:29" ht="35.25" customHeight="1" thickBot="1" x14ac:dyDescent="0.3">
      <c r="A19" s="454"/>
      <c r="B19" s="68" t="s">
        <v>1127</v>
      </c>
      <c r="K19" s="578"/>
      <c r="L19" s="578"/>
      <c r="W19" s="17"/>
      <c r="AC19" s="559"/>
    </row>
    <row r="20" spans="1:29" ht="64.5" customHeight="1" x14ac:dyDescent="0.25">
      <c r="B20" s="21"/>
      <c r="C20" s="78" t="s">
        <v>896</v>
      </c>
      <c r="D20" s="78"/>
      <c r="E20" s="78"/>
      <c r="F20" s="78"/>
      <c r="G20" s="78"/>
      <c r="H20" s="78"/>
      <c r="I20" s="78"/>
      <c r="J20" s="78"/>
      <c r="K20" s="556"/>
      <c r="L20" s="556"/>
      <c r="M20" s="78"/>
      <c r="N20" s="214"/>
      <c r="O20" s="214"/>
      <c r="P20" s="214"/>
      <c r="Q20" s="214"/>
      <c r="R20" s="214"/>
      <c r="S20" s="21"/>
      <c r="T20" s="21"/>
      <c r="U20" s="21"/>
      <c r="V20" s="21"/>
      <c r="W20" s="17"/>
      <c r="X20" s="21"/>
      <c r="Y20" s="21"/>
      <c r="AC20" s="559"/>
    </row>
    <row r="21" spans="1:29" ht="83.25" customHeight="1" x14ac:dyDescent="0.25">
      <c r="C21" s="475" t="s">
        <v>39</v>
      </c>
      <c r="D21" s="475"/>
      <c r="E21" s="689" t="s">
        <v>1000</v>
      </c>
      <c r="F21" s="689"/>
      <c r="G21" s="472" t="s">
        <v>233</v>
      </c>
      <c r="H21" s="668" t="s">
        <v>197</v>
      </c>
      <c r="I21" s="668"/>
      <c r="J21" s="472" t="s">
        <v>476</v>
      </c>
      <c r="K21" s="158" t="s">
        <v>201</v>
      </c>
      <c r="L21" s="158" t="s">
        <v>1114</v>
      </c>
      <c r="M21" s="472" t="s">
        <v>1116</v>
      </c>
      <c r="N21" s="669" t="s">
        <v>1128</v>
      </c>
      <c r="O21" s="670"/>
      <c r="P21" s="670"/>
      <c r="Q21" s="670"/>
      <c r="R21" s="671"/>
      <c r="S21" s="16"/>
      <c r="T21" s="17"/>
      <c r="U21" s="17"/>
      <c r="V21" s="233"/>
      <c r="W21" s="17"/>
      <c r="X21" s="17"/>
      <c r="Y21" s="17"/>
      <c r="AC21" s="559"/>
    </row>
    <row r="22" spans="1:29" ht="53.25" customHeight="1" thickBot="1" x14ac:dyDescent="0.3">
      <c r="A22" s="105"/>
      <c r="B22" s="105"/>
      <c r="C22" s="141" t="str">
        <f>S22</f>
        <v>THERMEX Cometa 12-24 Wi-Fi</v>
      </c>
      <c r="D22" s="141"/>
      <c r="E22" s="141"/>
      <c r="F22" s="141" t="s">
        <v>1005</v>
      </c>
      <c r="G22" s="473">
        <v>240</v>
      </c>
      <c r="H22" s="687" t="s">
        <v>568</v>
      </c>
      <c r="I22" s="687"/>
      <c r="J22" s="473" t="s">
        <v>900</v>
      </c>
      <c r="K22" s="361">
        <v>29.6</v>
      </c>
      <c r="L22" s="361">
        <v>0.08</v>
      </c>
      <c r="M22" s="474" t="s">
        <v>1129</v>
      </c>
      <c r="N22" s="85">
        <v>0</v>
      </c>
      <c r="O22" s="85">
        <f>N22*Q22</f>
        <v>0</v>
      </c>
      <c r="P22" s="85"/>
      <c r="Q22" s="86">
        <f>R22*(1-$J$3)</f>
        <v>69990</v>
      </c>
      <c r="R22" s="335">
        <f>X22</f>
        <v>69990</v>
      </c>
      <c r="S22" s="471" t="s">
        <v>901</v>
      </c>
      <c r="T22" s="471" t="s">
        <v>902</v>
      </c>
      <c r="U22" s="75">
        <v>511602</v>
      </c>
      <c r="V22" s="230">
        <v>4670033317657</v>
      </c>
      <c r="W22" s="19"/>
      <c r="X22" s="471">
        <f>VLOOKUP(T22,'Печать Заказа'!B:F,5,FALSE)</f>
        <v>69990</v>
      </c>
      <c r="Y22" s="471" t="str">
        <f>IF(X22="фикс.цена",VLOOKUP(T22,'Печать Заказа'!B:F,4,FALSE),"")</f>
        <v/>
      </c>
      <c r="Z22" s="567"/>
      <c r="AA22" s="1" t="str">
        <f>IFERROR(VLOOKUP(T22,'Печать Заказа'!B:N,13,FALSE),"")</f>
        <v/>
      </c>
      <c r="AC22" s="559"/>
    </row>
    <row r="23" spans="1:29" ht="15" customHeight="1" x14ac:dyDescent="0.25">
      <c r="AA23" s="1">
        <f>IFERROR(VLOOKUP(T23,'Печать Заказа'!B:N,13,FALSE),"")</f>
        <v>0</v>
      </c>
    </row>
    <row r="24" spans="1:29" ht="15" customHeight="1" x14ac:dyDescent="0.25">
      <c r="AA24" s="1">
        <f>IFERROR(VLOOKUP(T24,'Печать Заказа'!B:N,13,FALSE),"")</f>
        <v>0</v>
      </c>
    </row>
    <row r="25" spans="1:29" ht="15" customHeight="1" x14ac:dyDescent="0.25">
      <c r="AA25" s="1">
        <f>IFERROR(VLOOKUP(T25,'Печать Заказа'!B:N,13,FALSE),"")</f>
        <v>0</v>
      </c>
    </row>
    <row r="26" spans="1:29" ht="15" customHeight="1" x14ac:dyDescent="0.25">
      <c r="AA26" s="1">
        <f>IFERROR(VLOOKUP(T26,'Печать Заказа'!B:N,13,FALSE),"")</f>
        <v>0</v>
      </c>
    </row>
    <row r="27" spans="1:29" ht="15" customHeight="1" x14ac:dyDescent="0.25">
      <c r="G27" s="5" t="s">
        <v>600</v>
      </c>
      <c r="AA27" s="1">
        <f>IFERROR(VLOOKUP(T27,'Печать Заказа'!B:N,13,FALSE),"")</f>
        <v>0</v>
      </c>
    </row>
    <row r="28" spans="1:29" ht="15" customHeight="1" x14ac:dyDescent="0.25">
      <c r="AA28" s="1">
        <f>IFERROR(VLOOKUP(T28,'Печать Заказа'!B:N,13,FALSE),"")</f>
        <v>0</v>
      </c>
    </row>
    <row r="29" spans="1:29" ht="15" customHeight="1" x14ac:dyDescent="0.25">
      <c r="AA29" s="1">
        <f>IFERROR(VLOOKUP(T29,'Печать Заказа'!B:N,13,FALSE),"")</f>
        <v>0</v>
      </c>
    </row>
    <row r="30" spans="1:29" ht="15" customHeight="1" x14ac:dyDescent="0.25">
      <c r="AA30" s="1">
        <f>IFERROR(VLOOKUP(T30,'Печать Заказа'!B:N,13,FALSE),"")</f>
        <v>0</v>
      </c>
    </row>
    <row r="31" spans="1:29" ht="15" customHeight="1" x14ac:dyDescent="0.25">
      <c r="AA31" s="1">
        <f>IFERROR(VLOOKUP(T31,'Печать Заказа'!B:N,13,FALSE),"")</f>
        <v>0</v>
      </c>
    </row>
    <row r="32" spans="1:29" ht="15" customHeight="1" x14ac:dyDescent="0.25">
      <c r="AA32" s="1">
        <f>IFERROR(VLOOKUP(T32,'Печать Заказа'!B:N,13,FALSE),"")</f>
        <v>0</v>
      </c>
    </row>
    <row r="33" spans="27:27" ht="15" customHeight="1" x14ac:dyDescent="0.25">
      <c r="AA33" s="1">
        <f>IFERROR(VLOOKUP(T33,'Печать Заказа'!B:N,13,FALSE),"")</f>
        <v>0</v>
      </c>
    </row>
    <row r="34" spans="27:27" ht="15" customHeight="1" x14ac:dyDescent="0.25">
      <c r="AA34" s="1">
        <f>IFERROR(VLOOKUP(T34,'Печать Заказа'!B:N,13,FALSE),"")</f>
        <v>0</v>
      </c>
    </row>
    <row r="35" spans="27:27" ht="15" customHeight="1" x14ac:dyDescent="0.25">
      <c r="AA35" s="1">
        <f>IFERROR(VLOOKUP(T35,'Печать Заказа'!B:N,13,FALSE),"")</f>
        <v>0</v>
      </c>
    </row>
    <row r="36" spans="27:27" ht="15" customHeight="1" x14ac:dyDescent="0.25">
      <c r="AA36" s="1">
        <f>IFERROR(VLOOKUP(T36,'Печать Заказа'!B:N,13,FALSE),"")</f>
        <v>0</v>
      </c>
    </row>
    <row r="37" spans="27:27" ht="15" customHeight="1" x14ac:dyDescent="0.25">
      <c r="AA37" s="1">
        <f>IFERROR(VLOOKUP(T37,'Печать Заказа'!B:N,13,FALSE),"")</f>
        <v>0</v>
      </c>
    </row>
    <row r="38" spans="27:27" ht="15" customHeight="1" x14ac:dyDescent="0.25">
      <c r="AA38" s="1">
        <f>IFERROR(VLOOKUP(T38,'Печать Заказа'!B:N,13,FALSE),"")</f>
        <v>0</v>
      </c>
    </row>
    <row r="39" spans="27:27" ht="15" customHeight="1" x14ac:dyDescent="0.25">
      <c r="AA39" s="1">
        <f>IFERROR(VLOOKUP(T39,'Печать Заказа'!B:N,13,FALSE),"")</f>
        <v>0</v>
      </c>
    </row>
    <row r="40" spans="27:27" ht="15" customHeight="1" x14ac:dyDescent="0.25">
      <c r="AA40" s="1">
        <f>IFERROR(VLOOKUP(T40,'Печать Заказа'!B:N,13,FALSE),"")</f>
        <v>0</v>
      </c>
    </row>
    <row r="41" spans="27:27" ht="15" customHeight="1" x14ac:dyDescent="0.25">
      <c r="AA41" s="1">
        <f>IFERROR(VLOOKUP(T41,'Печать Заказа'!B:N,13,FALSE),"")</f>
        <v>0</v>
      </c>
    </row>
    <row r="42" spans="27:27" ht="15" customHeight="1" x14ac:dyDescent="0.25">
      <c r="AA42" s="1">
        <f>IFERROR(VLOOKUP(T42,'Печать Заказа'!B:N,13,FALSE),"")</f>
        <v>0</v>
      </c>
    </row>
    <row r="43" spans="27:27" ht="15" customHeight="1" x14ac:dyDescent="0.25">
      <c r="AA43" s="1">
        <f>IFERROR(VLOOKUP(T43,'Печать Заказа'!B:N,13,FALSE),"")</f>
        <v>0</v>
      </c>
    </row>
    <row r="44" spans="27:27" ht="15" customHeight="1" x14ac:dyDescent="0.25">
      <c r="AA44" s="1">
        <f>IFERROR(VLOOKUP(T44,'Печать Заказа'!B:N,13,FALSE),"")</f>
        <v>0</v>
      </c>
    </row>
    <row r="45" spans="27:27" ht="15" customHeight="1" x14ac:dyDescent="0.25">
      <c r="AA45" s="1">
        <f>IFERROR(VLOOKUP(T45,'Печать Заказа'!B:N,13,FALSE),"")</f>
        <v>0</v>
      </c>
    </row>
    <row r="46" spans="27:27" ht="15" customHeight="1" x14ac:dyDescent="0.25">
      <c r="AA46" s="1">
        <f>IFERROR(VLOOKUP(T46,'Печать Заказа'!B:N,13,FALSE),"")</f>
        <v>0</v>
      </c>
    </row>
    <row r="47" spans="27:27" ht="15" customHeight="1" x14ac:dyDescent="0.25">
      <c r="AA47" s="1">
        <f>IFERROR(VLOOKUP(T47,'Печать Заказа'!B:N,13,FALSE),"")</f>
        <v>0</v>
      </c>
    </row>
    <row r="48" spans="27:27" ht="15" customHeight="1" x14ac:dyDescent="0.25">
      <c r="AA48" s="1">
        <f>IFERROR(VLOOKUP(T48,'Печать Заказа'!B:N,13,FALSE),"")</f>
        <v>0</v>
      </c>
    </row>
    <row r="49" spans="27:27" ht="15" customHeight="1" x14ac:dyDescent="0.25">
      <c r="AA49" s="1">
        <f>IFERROR(VLOOKUP(T49,'Печать Заказа'!B:N,13,FALSE),"")</f>
        <v>0</v>
      </c>
    </row>
    <row r="50" spans="27:27" ht="15" customHeight="1" x14ac:dyDescent="0.25">
      <c r="AA50" s="1">
        <f>IFERROR(VLOOKUP(T50,'Печать Заказа'!B:N,13,FALSE),"")</f>
        <v>0</v>
      </c>
    </row>
    <row r="51" spans="27:27" ht="15" customHeight="1" x14ac:dyDescent="0.25">
      <c r="AA51" s="1">
        <f>IFERROR(VLOOKUP(T51,'Печать Заказа'!B:N,13,FALSE),"")</f>
        <v>0</v>
      </c>
    </row>
    <row r="52" spans="27:27" ht="15" customHeight="1" x14ac:dyDescent="0.25">
      <c r="AA52" s="1">
        <f>IFERROR(VLOOKUP(T52,'Печать Заказа'!B:N,13,FALSE),"")</f>
        <v>0</v>
      </c>
    </row>
    <row r="53" spans="27:27" ht="15" customHeight="1" x14ac:dyDescent="0.25">
      <c r="AA53" s="1">
        <f>IFERROR(VLOOKUP(T53,'Печать Заказа'!B:N,13,FALSE),"")</f>
        <v>0</v>
      </c>
    </row>
    <row r="54" spans="27:27" ht="15" customHeight="1" x14ac:dyDescent="0.25">
      <c r="AA54" s="1">
        <f>IFERROR(VLOOKUP(T54,'Печать Заказа'!B:N,13,FALSE),"")</f>
        <v>0</v>
      </c>
    </row>
    <row r="55" spans="27:27" ht="15" customHeight="1" x14ac:dyDescent="0.25">
      <c r="AA55" s="1">
        <f>IFERROR(VLOOKUP(T55,'Печать Заказа'!B:N,13,FALSE),"")</f>
        <v>0</v>
      </c>
    </row>
    <row r="56" spans="27:27" ht="15" customHeight="1" x14ac:dyDescent="0.25">
      <c r="AA56" s="1">
        <f>IFERROR(VLOOKUP(T56,'Печать Заказа'!B:N,13,FALSE),"")</f>
        <v>0</v>
      </c>
    </row>
    <row r="57" spans="27:27" ht="15" customHeight="1" x14ac:dyDescent="0.25">
      <c r="AA57" s="1">
        <f>IFERROR(VLOOKUP(T57,'Печать Заказа'!B:N,13,FALSE),"")</f>
        <v>0</v>
      </c>
    </row>
    <row r="58" spans="27:27" ht="15" customHeight="1" x14ac:dyDescent="0.25">
      <c r="AA58" s="1">
        <f>IFERROR(VLOOKUP(T58,'Печать Заказа'!B:N,13,FALSE),"")</f>
        <v>0</v>
      </c>
    </row>
    <row r="59" spans="27:27" ht="15" customHeight="1" x14ac:dyDescent="0.25">
      <c r="AA59" s="1">
        <f>IFERROR(VLOOKUP(T59,'Печать Заказа'!B:N,13,FALSE),"")</f>
        <v>0</v>
      </c>
    </row>
    <row r="60" spans="27:27" ht="15" customHeight="1" x14ac:dyDescent="0.25">
      <c r="AA60" s="1">
        <f>IFERROR(VLOOKUP(T60,'Печать Заказа'!B:N,13,FALSE),"")</f>
        <v>0</v>
      </c>
    </row>
    <row r="61" spans="27:27" ht="15" customHeight="1" x14ac:dyDescent="0.25">
      <c r="AA61" s="1">
        <f>IFERROR(VLOOKUP(T61,'Печать Заказа'!B:N,13,FALSE),"")</f>
        <v>0</v>
      </c>
    </row>
    <row r="62" spans="27:27" ht="15" customHeight="1" x14ac:dyDescent="0.25">
      <c r="AA62" s="1">
        <f>IFERROR(VLOOKUP(T62,'Печать Заказа'!B:N,13,FALSE),"")</f>
        <v>0</v>
      </c>
    </row>
    <row r="63" spans="27:27" ht="15" customHeight="1" x14ac:dyDescent="0.25">
      <c r="AA63" s="1">
        <f>IFERROR(VLOOKUP(T63,'Печать Заказа'!B:N,13,FALSE),"")</f>
        <v>0</v>
      </c>
    </row>
    <row r="64" spans="27:27" ht="15" customHeight="1" x14ac:dyDescent="0.25">
      <c r="AA64" s="1">
        <f>IFERROR(VLOOKUP(T64,'Печать Заказа'!B:N,13,FALSE),"")</f>
        <v>0</v>
      </c>
    </row>
    <row r="65" spans="27:27" ht="15" customHeight="1" x14ac:dyDescent="0.25">
      <c r="AA65" s="1">
        <f>IFERROR(VLOOKUP(T65,'Печать Заказа'!B:N,13,FALSE),"")</f>
        <v>0</v>
      </c>
    </row>
    <row r="66" spans="27:27" ht="15" customHeight="1" x14ac:dyDescent="0.25">
      <c r="AA66" s="1">
        <f>IFERROR(VLOOKUP(T66,'Печать Заказа'!B:N,13,FALSE),"")</f>
        <v>0</v>
      </c>
    </row>
    <row r="67" spans="27:27" ht="15" customHeight="1" x14ac:dyDescent="0.25">
      <c r="AA67" s="1">
        <f>IFERROR(VLOOKUP(T67,'Печать Заказа'!B:N,13,FALSE),"")</f>
        <v>0</v>
      </c>
    </row>
    <row r="68" spans="27:27" ht="15" customHeight="1" x14ac:dyDescent="0.25">
      <c r="AA68" s="1">
        <f>IFERROR(VLOOKUP(T68,'Печать Заказа'!B:N,13,FALSE),"")</f>
        <v>0</v>
      </c>
    </row>
    <row r="69" spans="27:27" ht="15" customHeight="1" x14ac:dyDescent="0.25">
      <c r="AA69" s="1">
        <f>IFERROR(VLOOKUP(T69,'Печать Заказа'!B:N,13,FALSE),"")</f>
        <v>0</v>
      </c>
    </row>
    <row r="70" spans="27:27" ht="15" customHeight="1" x14ac:dyDescent="0.25">
      <c r="AA70" s="1">
        <f>IFERROR(VLOOKUP(T70,'Печать Заказа'!B:N,13,FALSE),"")</f>
        <v>0</v>
      </c>
    </row>
    <row r="71" spans="27:27" ht="15" customHeight="1" x14ac:dyDescent="0.25">
      <c r="AA71" s="1">
        <f>IFERROR(VLOOKUP(T71,'Печать Заказа'!B:N,13,FALSE),"")</f>
        <v>0</v>
      </c>
    </row>
    <row r="72" spans="27:27" ht="15" customHeight="1" x14ac:dyDescent="0.25">
      <c r="AA72" s="1">
        <f>IFERROR(VLOOKUP(T72,'Печать Заказа'!B:N,13,FALSE),"")</f>
        <v>0</v>
      </c>
    </row>
    <row r="73" spans="27:27" ht="15" customHeight="1" x14ac:dyDescent="0.25">
      <c r="AA73" s="1">
        <f>IFERROR(VLOOKUP(T73,'Печать Заказа'!B:N,13,FALSE),"")</f>
        <v>0</v>
      </c>
    </row>
    <row r="74" spans="27:27" ht="15" customHeight="1" x14ac:dyDescent="0.25">
      <c r="AA74" s="1">
        <f>IFERROR(VLOOKUP(T74,'Печать Заказа'!B:N,13,FALSE),"")</f>
        <v>0</v>
      </c>
    </row>
    <row r="75" spans="27:27" ht="15" customHeight="1" x14ac:dyDescent="0.25">
      <c r="AA75" s="1">
        <f>IFERROR(VLOOKUP(T75,'Печать Заказа'!B:N,13,FALSE),"")</f>
        <v>0</v>
      </c>
    </row>
    <row r="76" spans="27:27" ht="15" customHeight="1" x14ac:dyDescent="0.25">
      <c r="AA76" s="1">
        <f>IFERROR(VLOOKUP(T76,'Печать Заказа'!B:N,13,FALSE),"")</f>
        <v>0</v>
      </c>
    </row>
    <row r="77" spans="27:27" ht="15" customHeight="1" x14ac:dyDescent="0.25">
      <c r="AA77" s="1">
        <f>IFERROR(VLOOKUP(T77,'Печать Заказа'!B:N,13,FALSE),"")</f>
        <v>0</v>
      </c>
    </row>
    <row r="78" spans="27:27" ht="15" customHeight="1" x14ac:dyDescent="0.25">
      <c r="AA78" s="1">
        <f>IFERROR(VLOOKUP(T78,'Печать Заказа'!B:N,13,FALSE),"")</f>
        <v>0</v>
      </c>
    </row>
    <row r="79" spans="27:27" ht="15" customHeight="1" x14ac:dyDescent="0.25">
      <c r="AA79" s="1">
        <f>IFERROR(VLOOKUP(T79,'Печать Заказа'!B:N,13,FALSE),"")</f>
        <v>0</v>
      </c>
    </row>
    <row r="80" spans="27:27" ht="15" customHeight="1" x14ac:dyDescent="0.25">
      <c r="AA80" s="1">
        <f>IFERROR(VLOOKUP(T80,'Печать Заказа'!B:N,13,FALSE),"")</f>
        <v>0</v>
      </c>
    </row>
    <row r="81" spans="27:27" ht="15" customHeight="1" x14ac:dyDescent="0.25">
      <c r="AA81" s="1">
        <f>IFERROR(VLOOKUP(T81,'Печать Заказа'!B:N,13,FALSE),"")</f>
        <v>0</v>
      </c>
    </row>
    <row r="82" spans="27:27" ht="15" customHeight="1" x14ac:dyDescent="0.25">
      <c r="AA82" s="1">
        <f>IFERROR(VLOOKUP(T82,'Печать Заказа'!B:N,13,FALSE),"")</f>
        <v>0</v>
      </c>
    </row>
    <row r="83" spans="27:27" ht="15" customHeight="1" x14ac:dyDescent="0.25">
      <c r="AA83" s="1">
        <f>IFERROR(VLOOKUP(T83,'Печать Заказа'!B:N,13,FALSE),"")</f>
        <v>0</v>
      </c>
    </row>
    <row r="84" spans="27:27" ht="15" customHeight="1" x14ac:dyDescent="0.25">
      <c r="AA84" s="1">
        <f>IFERROR(VLOOKUP(T84,'Печать Заказа'!B:N,13,FALSE),"")</f>
        <v>0</v>
      </c>
    </row>
    <row r="85" spans="27:27" ht="15" customHeight="1" x14ac:dyDescent="0.25">
      <c r="AA85" s="1">
        <f>IFERROR(VLOOKUP(T85,'Печать Заказа'!B:N,13,FALSE),"")</f>
        <v>0</v>
      </c>
    </row>
    <row r="86" spans="27:27" ht="15" customHeight="1" x14ac:dyDescent="0.25">
      <c r="AA86" s="1">
        <f>IFERROR(VLOOKUP(T86,'Печать Заказа'!B:N,13,FALSE),"")</f>
        <v>0</v>
      </c>
    </row>
    <row r="87" spans="27:27" ht="15" customHeight="1" x14ac:dyDescent="0.25">
      <c r="AA87" s="1">
        <f>IFERROR(VLOOKUP(T87,'Печать Заказа'!B:N,13,FALSE),"")</f>
        <v>0</v>
      </c>
    </row>
    <row r="88" spans="27:27" ht="15" customHeight="1" x14ac:dyDescent="0.25">
      <c r="AA88" s="1">
        <f>IFERROR(VLOOKUP(T88,'Печать Заказа'!B:N,13,FALSE),"")</f>
        <v>0</v>
      </c>
    </row>
    <row r="89" spans="27:27" ht="15" customHeight="1" x14ac:dyDescent="0.25">
      <c r="AA89" s="1">
        <f>IFERROR(VLOOKUP(T89,'Печать Заказа'!B:N,13,FALSE),"")</f>
        <v>0</v>
      </c>
    </row>
    <row r="90" spans="27:27" ht="15" customHeight="1" x14ac:dyDescent="0.25">
      <c r="AA90" s="1">
        <f>IFERROR(VLOOKUP(T90,'Печать Заказа'!B:N,13,FALSE),"")</f>
        <v>0</v>
      </c>
    </row>
    <row r="91" spans="27:27" ht="15" customHeight="1" x14ac:dyDescent="0.25">
      <c r="AA91" s="1">
        <f>IFERROR(VLOOKUP(T91,'Печать Заказа'!B:N,13,FALSE),"")</f>
        <v>0</v>
      </c>
    </row>
    <row r="92" spans="27:27" ht="15" customHeight="1" x14ac:dyDescent="0.25">
      <c r="AA92" s="1">
        <f>IFERROR(VLOOKUP(T92,'Печать Заказа'!B:N,13,FALSE),"")</f>
        <v>0</v>
      </c>
    </row>
    <row r="93" spans="27:27" ht="15" customHeight="1" x14ac:dyDescent="0.25">
      <c r="AA93" s="1">
        <f>IFERROR(VLOOKUP(T93,'Печать Заказа'!B:N,13,FALSE),"")</f>
        <v>0</v>
      </c>
    </row>
    <row r="94" spans="27:27" ht="15" customHeight="1" x14ac:dyDescent="0.25">
      <c r="AA94" s="1">
        <f>IFERROR(VLOOKUP(T94,'Печать Заказа'!B:N,13,FALSE),"")</f>
        <v>0</v>
      </c>
    </row>
    <row r="95" spans="27:27" ht="15" customHeight="1" x14ac:dyDescent="0.25">
      <c r="AA95" s="1">
        <f>IFERROR(VLOOKUP(T95,'Печать Заказа'!B:N,13,FALSE),"")</f>
        <v>0</v>
      </c>
    </row>
    <row r="96" spans="27:27" ht="15" customHeight="1" x14ac:dyDescent="0.25">
      <c r="AA96" s="1">
        <f>IFERROR(VLOOKUP(T96,'Печать Заказа'!B:N,13,FALSE),"")</f>
        <v>0</v>
      </c>
    </row>
    <row r="97" spans="27:27" ht="15" customHeight="1" x14ac:dyDescent="0.25">
      <c r="AA97" s="1">
        <f>IFERROR(VLOOKUP(T97,'Печать Заказа'!B:N,13,FALSE),"")</f>
        <v>0</v>
      </c>
    </row>
    <row r="98" spans="27:27" ht="15" customHeight="1" x14ac:dyDescent="0.25">
      <c r="AA98" s="1">
        <f>IFERROR(VLOOKUP(T98,'Печать Заказа'!B:N,13,FALSE),"")</f>
        <v>0</v>
      </c>
    </row>
    <row r="99" spans="27:27" ht="15" customHeight="1" x14ac:dyDescent="0.25">
      <c r="AA99" s="1">
        <f>IFERROR(VLOOKUP(T99,'Печать Заказа'!B:N,13,FALSE),"")</f>
        <v>0</v>
      </c>
    </row>
    <row r="100" spans="27:27" ht="15" customHeight="1" x14ac:dyDescent="0.25">
      <c r="AA100" s="1">
        <f>IFERROR(VLOOKUP(T100,'Печать Заказа'!B:N,13,FALSE),"")</f>
        <v>0</v>
      </c>
    </row>
    <row r="101" spans="27:27" ht="15" customHeight="1" x14ac:dyDescent="0.25">
      <c r="AA101" s="1">
        <f>IFERROR(VLOOKUP(T101,'Печать Заказа'!B:N,13,FALSE),"")</f>
        <v>0</v>
      </c>
    </row>
    <row r="102" spans="27:27" ht="15" customHeight="1" x14ac:dyDescent="0.25">
      <c r="AA102" s="1">
        <f>IFERROR(VLOOKUP(T102,'Печать Заказа'!B:N,13,FALSE),"")</f>
        <v>0</v>
      </c>
    </row>
    <row r="103" spans="27:27" ht="15" customHeight="1" x14ac:dyDescent="0.25">
      <c r="AA103" s="1">
        <f>IFERROR(VLOOKUP(T103,'Печать Заказа'!B:N,13,FALSE),"")</f>
        <v>0</v>
      </c>
    </row>
    <row r="104" spans="27:27" ht="15" customHeight="1" x14ac:dyDescent="0.25">
      <c r="AA104" s="1">
        <f>IFERROR(VLOOKUP(T104,'Печать Заказа'!B:N,13,FALSE),"")</f>
        <v>0</v>
      </c>
    </row>
    <row r="105" spans="27:27" ht="15" customHeight="1" x14ac:dyDescent="0.25">
      <c r="AA105" s="1">
        <f>IFERROR(VLOOKUP(T105,'Печать Заказа'!B:N,13,FALSE),"")</f>
        <v>0</v>
      </c>
    </row>
    <row r="106" spans="27:27" ht="15" customHeight="1" x14ac:dyDescent="0.25">
      <c r="AA106" s="1">
        <f>IFERROR(VLOOKUP(T106,'Печать Заказа'!B:N,13,FALSE),"")</f>
        <v>0</v>
      </c>
    </row>
    <row r="107" spans="27:27" ht="15" customHeight="1" x14ac:dyDescent="0.25">
      <c r="AA107" s="1">
        <f>IFERROR(VLOOKUP(T107,'Печать Заказа'!B:N,13,FALSE),"")</f>
        <v>0</v>
      </c>
    </row>
    <row r="108" spans="27:27" ht="15" customHeight="1" x14ac:dyDescent="0.25">
      <c r="AA108" s="1">
        <f>IFERROR(VLOOKUP(T108,'Печать Заказа'!B:N,13,FALSE),"")</f>
        <v>0</v>
      </c>
    </row>
    <row r="109" spans="27:27" ht="15" customHeight="1" x14ac:dyDescent="0.25">
      <c r="AA109" s="1">
        <f>IFERROR(VLOOKUP(T109,'Печать Заказа'!B:N,13,FALSE),"")</f>
        <v>0</v>
      </c>
    </row>
    <row r="110" spans="27:27" ht="15" customHeight="1" x14ac:dyDescent="0.25">
      <c r="AA110" s="1">
        <f>IFERROR(VLOOKUP(T110,'Печать Заказа'!B:N,13,FALSE),"")</f>
        <v>0</v>
      </c>
    </row>
    <row r="111" spans="27:27" ht="15" customHeight="1" x14ac:dyDescent="0.25">
      <c r="AA111" s="1">
        <f>IFERROR(VLOOKUP(T111,'Печать Заказа'!B:N,13,FALSE),"")</f>
        <v>0</v>
      </c>
    </row>
    <row r="112" spans="27:27" ht="15" customHeight="1" x14ac:dyDescent="0.25">
      <c r="AA112" s="1">
        <f>IFERROR(VLOOKUP(T112,'Печать Заказа'!B:N,13,FALSE),"")</f>
        <v>0</v>
      </c>
    </row>
    <row r="113" spans="27:27" ht="15" customHeight="1" x14ac:dyDescent="0.25">
      <c r="AA113" s="1">
        <f>IFERROR(VLOOKUP(T113,'Печать Заказа'!B:N,13,FALSE),"")</f>
        <v>0</v>
      </c>
    </row>
    <row r="114" spans="27:27" ht="15" customHeight="1" x14ac:dyDescent="0.25">
      <c r="AA114" s="1">
        <f>IFERROR(VLOOKUP(T114,'Печать Заказа'!B:N,13,FALSE),"")</f>
        <v>0</v>
      </c>
    </row>
    <row r="115" spans="27:27" ht="15" customHeight="1" x14ac:dyDescent="0.25">
      <c r="AA115" s="1">
        <f>IFERROR(VLOOKUP(T115,'Печать Заказа'!B:N,13,FALSE),"")</f>
        <v>0</v>
      </c>
    </row>
    <row r="116" spans="27:27" ht="15" customHeight="1" x14ac:dyDescent="0.25">
      <c r="AA116" s="1">
        <f>IFERROR(VLOOKUP(T116,'Печать Заказа'!B:N,13,FALSE),"")</f>
        <v>0</v>
      </c>
    </row>
    <row r="117" spans="27:27" ht="15" customHeight="1" x14ac:dyDescent="0.25">
      <c r="AA117" s="1">
        <f>IFERROR(VLOOKUP(T117,'Печать Заказа'!B:N,13,FALSE),"")</f>
        <v>0</v>
      </c>
    </row>
    <row r="118" spans="27:27" ht="15" customHeight="1" x14ac:dyDescent="0.25">
      <c r="AA118" s="1">
        <f>IFERROR(VLOOKUP(T118,'Печать Заказа'!B:N,13,FALSE),"")</f>
        <v>0</v>
      </c>
    </row>
    <row r="119" spans="27:27" ht="15" customHeight="1" x14ac:dyDescent="0.25">
      <c r="AA119" s="1">
        <f>IFERROR(VLOOKUP(T119,'Печать Заказа'!B:N,13,FALSE),"")</f>
        <v>0</v>
      </c>
    </row>
    <row r="120" spans="27:27" ht="15" customHeight="1" x14ac:dyDescent="0.25">
      <c r="AA120" s="1">
        <f>IFERROR(VLOOKUP(T120,'Печать Заказа'!B:N,13,FALSE),"")</f>
        <v>0</v>
      </c>
    </row>
    <row r="121" spans="27:27" ht="15" customHeight="1" x14ac:dyDescent="0.25">
      <c r="AA121" s="1">
        <f>IFERROR(VLOOKUP(T121,'Печать Заказа'!B:N,13,FALSE),"")</f>
        <v>0</v>
      </c>
    </row>
    <row r="122" spans="27:27" ht="15" customHeight="1" x14ac:dyDescent="0.25">
      <c r="AA122" s="1">
        <f>IFERROR(VLOOKUP(T122,'Печать Заказа'!B:N,13,FALSE),"")</f>
        <v>0</v>
      </c>
    </row>
    <row r="123" spans="27:27" ht="15" customHeight="1" x14ac:dyDescent="0.25">
      <c r="AA123" s="1">
        <f>IFERROR(VLOOKUP(T123,'Печать Заказа'!B:N,13,FALSE),"")</f>
        <v>0</v>
      </c>
    </row>
    <row r="124" spans="27:27" ht="15" customHeight="1" x14ac:dyDescent="0.25">
      <c r="AA124" s="1">
        <f>IFERROR(VLOOKUP(T124,'Печать Заказа'!B:N,13,FALSE),"")</f>
        <v>0</v>
      </c>
    </row>
    <row r="125" spans="27:27" ht="15" customHeight="1" x14ac:dyDescent="0.25">
      <c r="AA125" s="1">
        <f>IFERROR(VLOOKUP(T125,'Печать Заказа'!B:N,13,FALSE),"")</f>
        <v>0</v>
      </c>
    </row>
    <row r="126" spans="27:27" ht="15" customHeight="1" x14ac:dyDescent="0.25">
      <c r="AA126" s="1">
        <f>IFERROR(VLOOKUP(T126,'Печать Заказа'!B:N,13,FALSE),"")</f>
        <v>0</v>
      </c>
    </row>
    <row r="127" spans="27:27" ht="15" customHeight="1" x14ac:dyDescent="0.25">
      <c r="AA127" s="1">
        <f>IFERROR(VLOOKUP(T127,'Печать Заказа'!B:N,13,FALSE),"")</f>
        <v>0</v>
      </c>
    </row>
    <row r="128" spans="27:27" ht="15" customHeight="1" x14ac:dyDescent="0.25">
      <c r="AA128" s="1">
        <f>IFERROR(VLOOKUP(T128,'Печать Заказа'!B:N,13,FALSE),"")</f>
        <v>0</v>
      </c>
    </row>
    <row r="129" spans="27:27" ht="15" customHeight="1" x14ac:dyDescent="0.25">
      <c r="AA129" s="1">
        <f>IFERROR(VLOOKUP(T129,'Печать Заказа'!B:N,13,FALSE),"")</f>
        <v>0</v>
      </c>
    </row>
    <row r="130" spans="27:27" ht="15" customHeight="1" x14ac:dyDescent="0.25">
      <c r="AA130" s="1">
        <f>IFERROR(VLOOKUP(T130,'Печать Заказа'!B:N,13,FALSE),"")</f>
        <v>0</v>
      </c>
    </row>
    <row r="131" spans="27:27" ht="15" customHeight="1" x14ac:dyDescent="0.25">
      <c r="AA131" s="1">
        <f>IFERROR(VLOOKUP(T131,'Печать Заказа'!B:N,13,FALSE),"")</f>
        <v>0</v>
      </c>
    </row>
    <row r="132" spans="27:27" ht="15" customHeight="1" x14ac:dyDescent="0.25">
      <c r="AA132" s="1">
        <f>IFERROR(VLOOKUP(T132,'Печать Заказа'!B:N,13,FALSE),"")</f>
        <v>0</v>
      </c>
    </row>
    <row r="133" spans="27:27" ht="15" customHeight="1" x14ac:dyDescent="0.25">
      <c r="AA133" s="1">
        <f>IFERROR(VLOOKUP(T133,'Печать Заказа'!B:N,13,FALSE),"")</f>
        <v>0</v>
      </c>
    </row>
    <row r="134" spans="27:27" ht="15" customHeight="1" x14ac:dyDescent="0.25">
      <c r="AA134" s="1">
        <f>IFERROR(VLOOKUP(T134,'Печать Заказа'!B:N,13,FALSE),"")</f>
        <v>0</v>
      </c>
    </row>
    <row r="135" spans="27:27" ht="15" customHeight="1" x14ac:dyDescent="0.25">
      <c r="AA135" s="1">
        <f>IFERROR(VLOOKUP(T135,'Печать Заказа'!B:N,13,FALSE),"")</f>
        <v>0</v>
      </c>
    </row>
    <row r="136" spans="27:27" ht="15" customHeight="1" x14ac:dyDescent="0.25">
      <c r="AA136" s="1">
        <f>IFERROR(VLOOKUP(T136,'Печать Заказа'!B:N,13,FALSE),"")</f>
        <v>0</v>
      </c>
    </row>
    <row r="137" spans="27:27" ht="15" customHeight="1" x14ac:dyDescent="0.25">
      <c r="AA137" s="1">
        <f>IFERROR(VLOOKUP(T137,'Печать Заказа'!B:N,13,FALSE),"")</f>
        <v>0</v>
      </c>
    </row>
    <row r="138" spans="27:27" ht="15" customHeight="1" x14ac:dyDescent="0.25">
      <c r="AA138" s="1">
        <f>IFERROR(VLOOKUP(T138,'Печать Заказа'!B:N,13,FALSE),"")</f>
        <v>0</v>
      </c>
    </row>
    <row r="139" spans="27:27" ht="15" customHeight="1" x14ac:dyDescent="0.25">
      <c r="AA139" s="1">
        <f>IFERROR(VLOOKUP(T139,'Печать Заказа'!B:N,13,FALSE),"")</f>
        <v>0</v>
      </c>
    </row>
    <row r="140" spans="27:27" ht="15" customHeight="1" x14ac:dyDescent="0.25">
      <c r="AA140" s="1">
        <f>IFERROR(VLOOKUP(T140,'Печать Заказа'!B:N,13,FALSE),"")</f>
        <v>0</v>
      </c>
    </row>
    <row r="141" spans="27:27" ht="15" customHeight="1" x14ac:dyDescent="0.25">
      <c r="AA141" s="1">
        <f>IFERROR(VLOOKUP(T141,'Печать Заказа'!B:N,13,FALSE),"")</f>
        <v>0</v>
      </c>
    </row>
    <row r="142" spans="27:27" ht="15" customHeight="1" x14ac:dyDescent="0.25">
      <c r="AA142" s="1">
        <f>IFERROR(VLOOKUP(T142,'Печать Заказа'!B:N,13,FALSE),"")</f>
        <v>0</v>
      </c>
    </row>
    <row r="143" spans="27:27" ht="15" customHeight="1" x14ac:dyDescent="0.25">
      <c r="AA143" s="1">
        <f>IFERROR(VLOOKUP(T143,'Печать Заказа'!B:N,13,FALSE),"")</f>
        <v>0</v>
      </c>
    </row>
    <row r="144" spans="27:27" ht="15" customHeight="1" x14ac:dyDescent="0.25">
      <c r="AA144" s="1">
        <f>IFERROR(VLOOKUP(T144,'Печать Заказа'!B:N,13,FALSE),"")</f>
        <v>0</v>
      </c>
    </row>
    <row r="145" spans="27:27" ht="15" customHeight="1" x14ac:dyDescent="0.25">
      <c r="AA145" s="1">
        <f>IFERROR(VLOOKUP(T145,'Печать Заказа'!B:N,13,FALSE),"")</f>
        <v>0</v>
      </c>
    </row>
    <row r="146" spans="27:27" ht="15" customHeight="1" x14ac:dyDescent="0.25">
      <c r="AA146" s="1">
        <f>IFERROR(VLOOKUP(T146,'Печать Заказа'!B:N,13,FALSE),"")</f>
        <v>0</v>
      </c>
    </row>
    <row r="147" spans="27:27" ht="15" customHeight="1" x14ac:dyDescent="0.25">
      <c r="AA147" s="1">
        <f>IFERROR(VLOOKUP(T147,'Печать Заказа'!B:N,13,FALSE),"")</f>
        <v>0</v>
      </c>
    </row>
    <row r="148" spans="27:27" ht="15" customHeight="1" x14ac:dyDescent="0.25">
      <c r="AA148" s="1">
        <f>IFERROR(VLOOKUP(T148,'Печать Заказа'!B:N,13,FALSE),"")</f>
        <v>0</v>
      </c>
    </row>
    <row r="149" spans="27:27" ht="15" customHeight="1" x14ac:dyDescent="0.25">
      <c r="AA149" s="1">
        <f>IFERROR(VLOOKUP(T149,'Печать Заказа'!B:N,13,FALSE),"")</f>
        <v>0</v>
      </c>
    </row>
    <row r="150" spans="27:27" ht="15" customHeight="1" x14ac:dyDescent="0.25">
      <c r="AA150" s="1">
        <f>IFERROR(VLOOKUP(T150,'Печать Заказа'!B:N,13,FALSE),"")</f>
        <v>0</v>
      </c>
    </row>
    <row r="151" spans="27:27" ht="15" customHeight="1" x14ac:dyDescent="0.25">
      <c r="AA151" s="1">
        <f>IFERROR(VLOOKUP(T151,'Печать Заказа'!B:N,13,FALSE),"")</f>
        <v>0</v>
      </c>
    </row>
    <row r="152" spans="27:27" ht="15" customHeight="1" x14ac:dyDescent="0.25">
      <c r="AA152" s="1">
        <f>IFERROR(VLOOKUP(T152,'Печать Заказа'!B:N,13,FALSE),"")</f>
        <v>0</v>
      </c>
    </row>
    <row r="153" spans="27:27" ht="15" customHeight="1" x14ac:dyDescent="0.25">
      <c r="AA153" s="1">
        <f>IFERROR(VLOOKUP(T153,'Печать Заказа'!B:N,13,FALSE),"")</f>
        <v>0</v>
      </c>
    </row>
    <row r="154" spans="27:27" ht="15" customHeight="1" x14ac:dyDescent="0.25">
      <c r="AA154" s="1">
        <f>IFERROR(VLOOKUP(T154,'Печать Заказа'!B:N,13,FALSE),"")</f>
        <v>0</v>
      </c>
    </row>
    <row r="155" spans="27:27" ht="15" customHeight="1" x14ac:dyDescent="0.25">
      <c r="AA155" s="1">
        <f>IFERROR(VLOOKUP(T155,'Печать Заказа'!B:N,13,FALSE),"")</f>
        <v>0</v>
      </c>
    </row>
    <row r="156" spans="27:27" ht="15" customHeight="1" x14ac:dyDescent="0.25">
      <c r="AA156" s="1">
        <f>IFERROR(VLOOKUP(T156,'Печать Заказа'!B:N,13,FALSE),"")</f>
        <v>0</v>
      </c>
    </row>
    <row r="157" spans="27:27" ht="15" customHeight="1" x14ac:dyDescent="0.25">
      <c r="AA157" s="1">
        <f>IFERROR(VLOOKUP(T157,'Печать Заказа'!B:N,13,FALSE),"")</f>
        <v>0</v>
      </c>
    </row>
    <row r="158" spans="27:27" ht="15" customHeight="1" x14ac:dyDescent="0.25">
      <c r="AA158" s="1">
        <f>IFERROR(VLOOKUP(T158,'Печать Заказа'!B:N,13,FALSE),"")</f>
        <v>0</v>
      </c>
    </row>
    <row r="159" spans="27:27" ht="15" customHeight="1" x14ac:dyDescent="0.25">
      <c r="AA159" s="1">
        <f>IFERROR(VLOOKUP(T159,'Печать Заказа'!B:N,13,FALSE),"")</f>
        <v>0</v>
      </c>
    </row>
    <row r="160" spans="27:27" ht="15" customHeight="1" x14ac:dyDescent="0.25">
      <c r="AA160" s="1">
        <f>IFERROR(VLOOKUP(T160,'Печать Заказа'!B:N,13,FALSE),"")</f>
        <v>0</v>
      </c>
    </row>
    <row r="161" spans="27:27" ht="15" customHeight="1" x14ac:dyDescent="0.25">
      <c r="AA161" s="1">
        <f>IFERROR(VLOOKUP(T161,'Печать Заказа'!B:N,13,FALSE),"")</f>
        <v>0</v>
      </c>
    </row>
    <row r="162" spans="27:27" ht="15" customHeight="1" x14ac:dyDescent="0.25">
      <c r="AA162" s="1">
        <f>IFERROR(VLOOKUP(T162,'Печать Заказа'!B:N,13,FALSE),"")</f>
        <v>0</v>
      </c>
    </row>
    <row r="163" spans="27:27" ht="15" customHeight="1" x14ac:dyDescent="0.25">
      <c r="AA163" s="1">
        <f>IFERROR(VLOOKUP(T163,'Печать Заказа'!B:N,13,FALSE),"")</f>
        <v>0</v>
      </c>
    </row>
    <row r="164" spans="27:27" ht="15" customHeight="1" x14ac:dyDescent="0.25">
      <c r="AA164" s="1">
        <f>IFERROR(VLOOKUP(T164,'Печать Заказа'!B:N,13,FALSE),"")</f>
        <v>0</v>
      </c>
    </row>
    <row r="165" spans="27:27" ht="15" customHeight="1" x14ac:dyDescent="0.25">
      <c r="AA165" s="1">
        <f>IFERROR(VLOOKUP(T165,'Печать Заказа'!B:N,13,FALSE),"")</f>
        <v>0</v>
      </c>
    </row>
    <row r="166" spans="27:27" ht="15" customHeight="1" x14ac:dyDescent="0.25">
      <c r="AA166" s="1">
        <f>IFERROR(VLOOKUP(T166,'Печать Заказа'!B:N,13,FALSE),"")</f>
        <v>0</v>
      </c>
    </row>
    <row r="167" spans="27:27" ht="15" customHeight="1" x14ac:dyDescent="0.25">
      <c r="AA167" s="1">
        <f>IFERROR(VLOOKUP(T167,'Печать Заказа'!B:N,13,FALSE),"")</f>
        <v>0</v>
      </c>
    </row>
    <row r="168" spans="27:27" ht="15" customHeight="1" x14ac:dyDescent="0.25">
      <c r="AA168" s="1">
        <f>IFERROR(VLOOKUP(T168,'Печать Заказа'!B:N,13,FALSE),"")</f>
        <v>0</v>
      </c>
    </row>
    <row r="169" spans="27:27" ht="15" customHeight="1" x14ac:dyDescent="0.25">
      <c r="AA169" s="1">
        <f>IFERROR(VLOOKUP(T169,'Печать Заказа'!B:N,13,FALSE),"")</f>
        <v>0</v>
      </c>
    </row>
    <row r="170" spans="27:27" ht="15" customHeight="1" x14ac:dyDescent="0.25">
      <c r="AA170" s="1">
        <f>IFERROR(VLOOKUP(T170,'Печать Заказа'!B:N,13,FALSE),"")</f>
        <v>0</v>
      </c>
    </row>
    <row r="171" spans="27:27" ht="15" customHeight="1" x14ac:dyDescent="0.25">
      <c r="AA171" s="1">
        <f>IFERROR(VLOOKUP(T171,'Печать Заказа'!B:N,13,FALSE),"")</f>
        <v>0</v>
      </c>
    </row>
    <row r="172" spans="27:27" ht="15" customHeight="1" x14ac:dyDescent="0.25">
      <c r="AA172" s="1">
        <f>IFERROR(VLOOKUP(T172,'Печать Заказа'!B:N,13,FALSE),"")</f>
        <v>0</v>
      </c>
    </row>
    <row r="173" spans="27:27" ht="15" customHeight="1" x14ac:dyDescent="0.25">
      <c r="AA173" s="1">
        <f>IFERROR(VLOOKUP(T173,'Печать Заказа'!B:N,13,FALSE),"")</f>
        <v>0</v>
      </c>
    </row>
    <row r="174" spans="27:27" ht="15" customHeight="1" x14ac:dyDescent="0.25">
      <c r="AA174" s="1">
        <f>IFERROR(VLOOKUP(T174,'Печать Заказа'!B:N,13,FALSE),"")</f>
        <v>0</v>
      </c>
    </row>
    <row r="175" spans="27:27" ht="15" customHeight="1" x14ac:dyDescent="0.25">
      <c r="AA175" s="1">
        <f>IFERROR(VLOOKUP(T175,'Печать Заказа'!B:N,13,FALSE),"")</f>
        <v>0</v>
      </c>
    </row>
    <row r="176" spans="27:27" ht="15" customHeight="1" x14ac:dyDescent="0.25">
      <c r="AA176" s="1">
        <f>IFERROR(VLOOKUP(T176,'Печать Заказа'!B:N,13,FALSE),"")</f>
        <v>0</v>
      </c>
    </row>
    <row r="177" spans="27:27" ht="15" customHeight="1" x14ac:dyDescent="0.25">
      <c r="AA177" s="1">
        <f>IFERROR(VLOOKUP(T177,'Печать Заказа'!B:N,13,FALSE),"")</f>
        <v>0</v>
      </c>
    </row>
    <row r="178" spans="27:27" ht="15" customHeight="1" x14ac:dyDescent="0.25">
      <c r="AA178" s="1">
        <f>IFERROR(VLOOKUP(T178,'Печать Заказа'!B:N,13,FALSE),"")</f>
        <v>0</v>
      </c>
    </row>
    <row r="179" spans="27:27" ht="15" customHeight="1" x14ac:dyDescent="0.25">
      <c r="AA179" s="1">
        <f>IFERROR(VLOOKUP(T179,'Печать Заказа'!B:N,13,FALSE),"")</f>
        <v>0</v>
      </c>
    </row>
    <row r="180" spans="27:27" ht="15" customHeight="1" x14ac:dyDescent="0.25">
      <c r="AA180" s="1">
        <f>IFERROR(VLOOKUP(T180,'Печать Заказа'!B:N,13,FALSE),"")</f>
        <v>0</v>
      </c>
    </row>
    <row r="181" spans="27:27" ht="15" customHeight="1" x14ac:dyDescent="0.25">
      <c r="AA181" s="1">
        <f>IFERROR(VLOOKUP(T181,'Печать Заказа'!B:N,13,FALSE),"")</f>
        <v>0</v>
      </c>
    </row>
    <row r="182" spans="27:27" ht="15" customHeight="1" x14ac:dyDescent="0.25">
      <c r="AA182" s="1">
        <f>IFERROR(VLOOKUP(T182,'Печать Заказа'!B:N,13,FALSE),"")</f>
        <v>0</v>
      </c>
    </row>
    <row r="183" spans="27:27" ht="15" customHeight="1" x14ac:dyDescent="0.25">
      <c r="AA183" s="1">
        <f>IFERROR(VLOOKUP(T183,'Печать Заказа'!B:N,13,FALSE),"")</f>
        <v>0</v>
      </c>
    </row>
    <row r="184" spans="27:27" ht="15" customHeight="1" x14ac:dyDescent="0.25">
      <c r="AA184" s="1">
        <f>IFERROR(VLOOKUP(T184,'Печать Заказа'!B:N,13,FALSE),"")</f>
        <v>0</v>
      </c>
    </row>
    <row r="185" spans="27:27" ht="15" customHeight="1" x14ac:dyDescent="0.25">
      <c r="AA185" s="1">
        <f>IFERROR(VLOOKUP(T185,'Печать Заказа'!B:N,13,FALSE),"")</f>
        <v>0</v>
      </c>
    </row>
    <row r="186" spans="27:27" ht="15" customHeight="1" x14ac:dyDescent="0.25">
      <c r="AA186" s="1">
        <f>IFERROR(VLOOKUP(T186,'Печать Заказа'!B:N,13,FALSE),"")</f>
        <v>0</v>
      </c>
    </row>
    <row r="187" spans="27:27" ht="15" customHeight="1" x14ac:dyDescent="0.25">
      <c r="AA187" s="1">
        <f>IFERROR(VLOOKUP(T187,'Печать Заказа'!B:N,13,FALSE),"")</f>
        <v>0</v>
      </c>
    </row>
    <row r="188" spans="27:27" ht="15" customHeight="1" x14ac:dyDescent="0.25">
      <c r="AA188" s="1">
        <f>IFERROR(VLOOKUP(T188,'Печать Заказа'!B:N,13,FALSE),"")</f>
        <v>0</v>
      </c>
    </row>
    <row r="189" spans="27:27" ht="15" customHeight="1" x14ac:dyDescent="0.25">
      <c r="AA189" s="1">
        <f>IFERROR(VLOOKUP(T189,'Печать Заказа'!B:N,13,FALSE),"")</f>
        <v>0</v>
      </c>
    </row>
    <row r="190" spans="27:27" ht="15" customHeight="1" x14ac:dyDescent="0.25">
      <c r="AA190" s="1">
        <f>IFERROR(VLOOKUP(T190,'Печать Заказа'!B:N,13,FALSE),"")</f>
        <v>0</v>
      </c>
    </row>
    <row r="191" spans="27:27" ht="15" customHeight="1" x14ac:dyDescent="0.25">
      <c r="AA191" s="1">
        <f>IFERROR(VLOOKUP(T191,'Печать Заказа'!B:N,13,FALSE),"")</f>
        <v>0</v>
      </c>
    </row>
    <row r="192" spans="27:27" ht="15" customHeight="1" x14ac:dyDescent="0.25">
      <c r="AA192" s="1">
        <f>IFERROR(VLOOKUP(T192,'Печать Заказа'!B:N,13,FALSE),"")</f>
        <v>0</v>
      </c>
    </row>
    <row r="193" spans="27:27" ht="15" customHeight="1" x14ac:dyDescent="0.25">
      <c r="AA193" s="1">
        <f>IFERROR(VLOOKUP(T193,'Печать Заказа'!B:N,13,FALSE),"")</f>
        <v>0</v>
      </c>
    </row>
    <row r="194" spans="27:27" ht="15" customHeight="1" x14ac:dyDescent="0.25">
      <c r="AA194" s="1">
        <f>IFERROR(VLOOKUP(T194,'Печать Заказа'!B:N,13,FALSE),"")</f>
        <v>0</v>
      </c>
    </row>
    <row r="195" spans="27:27" ht="15" customHeight="1" x14ac:dyDescent="0.25">
      <c r="AA195" s="1">
        <f>IFERROR(VLOOKUP(T195,'Печать Заказа'!B:N,13,FALSE),"")</f>
        <v>0</v>
      </c>
    </row>
    <row r="196" spans="27:27" ht="15" customHeight="1" x14ac:dyDescent="0.25">
      <c r="AA196" s="1">
        <f>IFERROR(VLOOKUP(T196,'Печать Заказа'!B:N,13,FALSE),"")</f>
        <v>0</v>
      </c>
    </row>
    <row r="197" spans="27:27" ht="15" customHeight="1" x14ac:dyDescent="0.25">
      <c r="AA197" s="1">
        <f>IFERROR(VLOOKUP(T197,'Печать Заказа'!B:N,13,FALSE),"")</f>
        <v>0</v>
      </c>
    </row>
    <row r="198" spans="27:27" ht="15" customHeight="1" x14ac:dyDescent="0.25">
      <c r="AA198" s="1">
        <f>IFERROR(VLOOKUP(T198,'Печать Заказа'!B:N,13,FALSE),"")</f>
        <v>0</v>
      </c>
    </row>
    <row r="199" spans="27:27" ht="15" customHeight="1" x14ac:dyDescent="0.25">
      <c r="AA199" s="1">
        <f>IFERROR(VLOOKUP(T199,'Печать Заказа'!B:N,13,FALSE),"")</f>
        <v>0</v>
      </c>
    </row>
    <row r="200" spans="27:27" ht="15" customHeight="1" x14ac:dyDescent="0.25">
      <c r="AA200" s="1">
        <f>IFERROR(VLOOKUP(T200,'Печать Заказа'!B:N,13,FALSE),"")</f>
        <v>0</v>
      </c>
    </row>
    <row r="201" spans="27:27" ht="15" customHeight="1" x14ac:dyDescent="0.25">
      <c r="AA201" s="1">
        <f>IFERROR(VLOOKUP(T201,'Печать Заказа'!B:N,13,FALSE),"")</f>
        <v>0</v>
      </c>
    </row>
    <row r="202" spans="27:27" ht="15" customHeight="1" x14ac:dyDescent="0.25">
      <c r="AA202" s="1">
        <f>IFERROR(VLOOKUP(T202,'Печать Заказа'!B:N,13,FALSE),"")</f>
        <v>0</v>
      </c>
    </row>
    <row r="203" spans="27:27" ht="15" customHeight="1" x14ac:dyDescent="0.25">
      <c r="AA203" s="1">
        <f>IFERROR(VLOOKUP(T203,'Печать Заказа'!B:N,13,FALSE),"")</f>
        <v>0</v>
      </c>
    </row>
    <row r="204" spans="27:27" ht="15" customHeight="1" x14ac:dyDescent="0.25">
      <c r="AA204" s="1">
        <f>IFERROR(VLOOKUP(T204,'Печать Заказа'!B:N,13,FALSE),"")</f>
        <v>0</v>
      </c>
    </row>
    <row r="205" spans="27:27" ht="15" customHeight="1" x14ac:dyDescent="0.25">
      <c r="AA205" s="1">
        <f>IFERROR(VLOOKUP(T205,'Печать Заказа'!B:N,13,FALSE),"")</f>
        <v>0</v>
      </c>
    </row>
    <row r="206" spans="27:27" ht="15" customHeight="1" x14ac:dyDescent="0.25">
      <c r="AA206" s="1">
        <f>IFERROR(VLOOKUP(T206,'Печать Заказа'!B:N,13,FALSE),"")</f>
        <v>0</v>
      </c>
    </row>
    <row r="207" spans="27:27" ht="15" customHeight="1" x14ac:dyDescent="0.25">
      <c r="AA207" s="1">
        <f>IFERROR(VLOOKUP(T207,'Печать Заказа'!B:N,13,FALSE),"")</f>
        <v>0</v>
      </c>
    </row>
    <row r="208" spans="27:27" ht="15" customHeight="1" x14ac:dyDescent="0.25">
      <c r="AA208" s="1">
        <f>IFERROR(VLOOKUP(T208,'Печать Заказа'!B:N,13,FALSE),"")</f>
        <v>0</v>
      </c>
    </row>
    <row r="209" spans="27:27" ht="15" customHeight="1" x14ac:dyDescent="0.25">
      <c r="AA209" s="1">
        <f>IFERROR(VLOOKUP(T209,'Печать Заказа'!B:N,13,FALSE),"")</f>
        <v>0</v>
      </c>
    </row>
    <row r="210" spans="27:27" ht="15" customHeight="1" x14ac:dyDescent="0.25">
      <c r="AA210" s="1">
        <f>IFERROR(VLOOKUP(T210,'Печать Заказа'!B:N,13,FALSE),"")</f>
        <v>0</v>
      </c>
    </row>
    <row r="211" spans="27:27" ht="15" customHeight="1" x14ac:dyDescent="0.25">
      <c r="AA211" s="1">
        <f>IFERROR(VLOOKUP(T211,'Печать Заказа'!B:N,13,FALSE),"")</f>
        <v>0</v>
      </c>
    </row>
    <row r="212" spans="27:27" ht="15" customHeight="1" x14ac:dyDescent="0.25">
      <c r="AA212" s="1">
        <f>IFERROR(VLOOKUP(T212,'Печать Заказа'!B:N,13,FALSE),"")</f>
        <v>0</v>
      </c>
    </row>
    <row r="213" spans="27:27" ht="15" customHeight="1" x14ac:dyDescent="0.25">
      <c r="AA213" s="1">
        <f>IFERROR(VLOOKUP(T213,'Печать Заказа'!B:N,13,FALSE),"")</f>
        <v>0</v>
      </c>
    </row>
    <row r="214" spans="27:27" ht="15" customHeight="1" x14ac:dyDescent="0.25">
      <c r="AA214" s="1">
        <f>IFERROR(VLOOKUP(T214,'Печать Заказа'!B:N,13,FALSE),"")</f>
        <v>0</v>
      </c>
    </row>
    <row r="215" spans="27:27" ht="15" customHeight="1" x14ac:dyDescent="0.25">
      <c r="AA215" s="1">
        <f>IFERROR(VLOOKUP(T215,'Печать Заказа'!B:N,13,FALSE),"")</f>
        <v>0</v>
      </c>
    </row>
    <row r="216" spans="27:27" ht="15" customHeight="1" x14ac:dyDescent="0.25">
      <c r="AA216" s="1">
        <f>IFERROR(VLOOKUP(T216,'Печать Заказа'!B:N,13,FALSE),"")</f>
        <v>0</v>
      </c>
    </row>
    <row r="217" spans="27:27" ht="15" customHeight="1" x14ac:dyDescent="0.25">
      <c r="AA217" s="1">
        <f>IFERROR(VLOOKUP(T217,'Печать Заказа'!B:N,13,FALSE),"")</f>
        <v>0</v>
      </c>
    </row>
    <row r="218" spans="27:27" ht="15" customHeight="1" x14ac:dyDescent="0.25">
      <c r="AA218" s="1">
        <f>IFERROR(VLOOKUP(T218,'Печать Заказа'!B:N,13,FALSE),"")</f>
        <v>0</v>
      </c>
    </row>
    <row r="219" spans="27:27" ht="15" customHeight="1" x14ac:dyDescent="0.25">
      <c r="AA219" s="1">
        <f>IFERROR(VLOOKUP(T219,'Печать Заказа'!B:N,13,FALSE),"")</f>
        <v>0</v>
      </c>
    </row>
    <row r="220" spans="27:27" ht="15" customHeight="1" x14ac:dyDescent="0.25">
      <c r="AA220" s="1">
        <f>IFERROR(VLOOKUP(T220,'Печать Заказа'!B:N,13,FALSE),"")</f>
        <v>0</v>
      </c>
    </row>
    <row r="221" spans="27:27" ht="15" customHeight="1" x14ac:dyDescent="0.25">
      <c r="AA221" s="1">
        <f>IFERROR(VLOOKUP(T221,'Печать Заказа'!B:N,13,FALSE),"")</f>
        <v>0</v>
      </c>
    </row>
    <row r="222" spans="27:27" ht="15" customHeight="1" x14ac:dyDescent="0.25">
      <c r="AA222" s="1">
        <f>IFERROR(VLOOKUP(T222,'Печать Заказа'!B:N,13,FALSE),"")</f>
        <v>0</v>
      </c>
    </row>
    <row r="223" spans="27:27" ht="15" customHeight="1" x14ac:dyDescent="0.25">
      <c r="AA223" s="1">
        <f>IFERROR(VLOOKUP(T223,'Печать Заказа'!B:N,13,FALSE),"")</f>
        <v>0</v>
      </c>
    </row>
    <row r="224" spans="27:27" ht="15" customHeight="1" x14ac:dyDescent="0.25">
      <c r="AA224" s="1">
        <f>IFERROR(VLOOKUP(T224,'Печать Заказа'!B:N,13,FALSE),"")</f>
        <v>0</v>
      </c>
    </row>
    <row r="225" spans="27:27" ht="15" customHeight="1" x14ac:dyDescent="0.25">
      <c r="AA225" s="1">
        <f>IFERROR(VLOOKUP(T225,'Печать Заказа'!B:N,13,FALSE),"")</f>
        <v>0</v>
      </c>
    </row>
    <row r="226" spans="27:27" ht="15" customHeight="1" x14ac:dyDescent="0.25">
      <c r="AA226" s="1">
        <f>IFERROR(VLOOKUP(T226,'Печать Заказа'!B:N,13,FALSE),"")</f>
        <v>0</v>
      </c>
    </row>
    <row r="227" spans="27:27" ht="15" customHeight="1" x14ac:dyDescent="0.25">
      <c r="AA227" s="1">
        <f>IFERROR(VLOOKUP(T227,'Печать Заказа'!B:N,13,FALSE),"")</f>
        <v>0</v>
      </c>
    </row>
    <row r="228" spans="27:27" ht="15" customHeight="1" x14ac:dyDescent="0.25">
      <c r="AA228" s="1">
        <f>IFERROR(VLOOKUP(T228,'Печать Заказа'!B:N,13,FALSE),"")</f>
        <v>0</v>
      </c>
    </row>
    <row r="229" spans="27:27" ht="15" customHeight="1" x14ac:dyDescent="0.25">
      <c r="AA229" s="1">
        <f>IFERROR(VLOOKUP(T229,'Печать Заказа'!B:N,13,FALSE),"")</f>
        <v>0</v>
      </c>
    </row>
    <row r="230" spans="27:27" ht="15" customHeight="1" x14ac:dyDescent="0.25">
      <c r="AA230" s="1">
        <f>IFERROR(VLOOKUP(T230,'Печать Заказа'!B:N,13,FALSE),"")</f>
        <v>0</v>
      </c>
    </row>
    <row r="231" spans="27:27" ht="15" customHeight="1" x14ac:dyDescent="0.25">
      <c r="AA231" s="1">
        <f>IFERROR(VLOOKUP(T231,'Печать Заказа'!B:N,13,FALSE),"")</f>
        <v>0</v>
      </c>
    </row>
    <row r="232" spans="27:27" ht="15" customHeight="1" x14ac:dyDescent="0.25">
      <c r="AA232" s="1">
        <f>IFERROR(VLOOKUP(T232,'Печать Заказа'!B:N,13,FALSE),"")</f>
        <v>0</v>
      </c>
    </row>
    <row r="233" spans="27:27" ht="15" customHeight="1" x14ac:dyDescent="0.25">
      <c r="AA233" s="1">
        <f>IFERROR(VLOOKUP(T233,'Печать Заказа'!B:N,13,FALSE),"")</f>
        <v>0</v>
      </c>
    </row>
  </sheetData>
  <protectedRanges>
    <protectedRange sqref="G3 J3:L3" name="Диапазон1"/>
    <protectedRange sqref="N17 N6 N21 N9:N10 N13" name="Диапазон1_5"/>
    <protectedRange sqref="N18 N7 N22 N11 N14:N15" name="Диапазон1_1"/>
  </protectedRanges>
  <mergeCells count="29">
    <mergeCell ref="H22:I22"/>
    <mergeCell ref="N16:R16"/>
    <mergeCell ref="E17:F17"/>
    <mergeCell ref="H17:I17"/>
    <mergeCell ref="N17:R17"/>
    <mergeCell ref="H18:I18"/>
    <mergeCell ref="H11:I11"/>
    <mergeCell ref="H10:I10"/>
    <mergeCell ref="N12:R12"/>
    <mergeCell ref="H15:I15"/>
    <mergeCell ref="E21:F21"/>
    <mergeCell ref="H21:I21"/>
    <mergeCell ref="N21:R21"/>
    <mergeCell ref="E13:F13"/>
    <mergeCell ref="H13:I13"/>
    <mergeCell ref="N13:R13"/>
    <mergeCell ref="H14:I14"/>
    <mergeCell ref="B1:B3"/>
    <mergeCell ref="G2:H2"/>
    <mergeCell ref="G3:H3"/>
    <mergeCell ref="N5:R5"/>
    <mergeCell ref="E6:F6"/>
    <mergeCell ref="H6:I6"/>
    <mergeCell ref="N6:R6"/>
    <mergeCell ref="H7:I7"/>
    <mergeCell ref="N8:R8"/>
    <mergeCell ref="E9:F9"/>
    <mergeCell ref="H9:I9"/>
    <mergeCell ref="N9:R9"/>
  </mergeCells>
  <printOptions horizontalCentered="1"/>
  <pageMargins left="0" right="0" top="0.11811023622047245" bottom="0.23622047244094491" header="0.11811023622047245" footer="0.11811023622047245"/>
  <pageSetup paperSize="9" scale="41" fitToHeight="0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D636"/>
  <sheetViews>
    <sheetView zoomScale="90" zoomScaleNormal="90" workbookViewId="0">
      <pane ySplit="3" topLeftCell="A4" activePane="bottomLeft" state="frozenSplit"/>
      <selection activeCell="K76" sqref="K76"/>
      <selection pane="bottomLeft" activeCell="B1" sqref="B1"/>
    </sheetView>
  </sheetViews>
  <sheetFormatPr defaultRowHeight="15" x14ac:dyDescent="0.25"/>
  <cols>
    <col min="1" max="1" width="57.42578125" customWidth="1"/>
    <col min="2" max="2" width="22.7109375" style="293" customWidth="1"/>
    <col min="3" max="3" width="7.7109375" style="119" customWidth="1"/>
    <col min="4" max="4" width="14.5703125" customWidth="1"/>
    <col min="5" max="5" width="13.140625" customWidth="1"/>
    <col min="6" max="6" width="11.28515625" style="22" customWidth="1"/>
    <col min="7" max="7" width="19.5703125" customWidth="1"/>
    <col min="8" max="8" width="19.85546875" customWidth="1"/>
    <col min="9" max="9" width="10" customWidth="1"/>
    <col min="10" max="10" width="3.85546875" customWidth="1"/>
    <col min="11" max="11" width="10.28515625" style="630" customWidth="1"/>
    <col min="12" max="12" width="10.42578125" style="633" bestFit="1" customWidth="1"/>
    <col min="13" max="13" width="12.28515625" hidden="1" customWidth="1"/>
    <col min="14" max="14" width="9.140625" hidden="1" customWidth="1"/>
    <col min="15" max="15" width="12.7109375" style="285" hidden="1" customWidth="1"/>
    <col min="16" max="16" width="24.5703125" style="285" hidden="1" customWidth="1"/>
    <col min="17" max="17" width="20.85546875" hidden="1" customWidth="1"/>
    <col min="18" max="19" width="9.5703125" bestFit="1" customWidth="1"/>
  </cols>
  <sheetData>
    <row r="1" spans="1:17" ht="21.75" customHeight="1" thickBot="1" x14ac:dyDescent="0.3">
      <c r="A1" s="326" t="s">
        <v>69</v>
      </c>
      <c r="B1" s="302">
        <f>Title!E6</f>
        <v>0</v>
      </c>
      <c r="C1" s="118"/>
      <c r="D1" s="13" t="e">
        <f>SUM(C4:C8255)</f>
        <v>#REF!</v>
      </c>
      <c r="E1" s="12" t="s">
        <v>41</v>
      </c>
      <c r="F1" s="153"/>
      <c r="G1" s="325" t="s">
        <v>643</v>
      </c>
    </row>
    <row r="2" spans="1:17" ht="22.5" customHeight="1" thickBot="1" x14ac:dyDescent="0.3">
      <c r="A2" s="258" t="s">
        <v>564</v>
      </c>
      <c r="C2" s="118"/>
      <c r="D2" s="215" t="e">
        <f>SUM(D4:D8255)</f>
        <v>#REF!</v>
      </c>
      <c r="E2" s="12" t="s">
        <v>40</v>
      </c>
      <c r="F2" s="154"/>
    </row>
    <row r="3" spans="1:17" ht="30" x14ac:dyDescent="0.25">
      <c r="A3" s="637" t="s">
        <v>39</v>
      </c>
      <c r="B3" s="638" t="s">
        <v>37</v>
      </c>
      <c r="C3" s="639" t="s">
        <v>38</v>
      </c>
      <c r="D3" s="640" t="s">
        <v>42</v>
      </c>
      <c r="E3" s="638" t="s">
        <v>56</v>
      </c>
      <c r="F3" s="641" t="s">
        <v>111</v>
      </c>
      <c r="G3" s="640" t="s">
        <v>63</v>
      </c>
      <c r="H3" s="640" t="s">
        <v>126</v>
      </c>
      <c r="I3" s="640" t="s">
        <v>1000</v>
      </c>
      <c r="K3" s="632" t="s">
        <v>287</v>
      </c>
      <c r="L3" s="634" t="s">
        <v>288</v>
      </c>
      <c r="N3" s="221"/>
      <c r="O3" s="273"/>
      <c r="P3" s="273"/>
      <c r="Q3" s="273"/>
    </row>
    <row r="4" spans="1:17" ht="12" customHeight="1" x14ac:dyDescent="0.25">
      <c r="A4" s="642" t="str">
        <f>НЭВН!S8</f>
        <v>THERMEX Bono 30 Wi-Fi</v>
      </c>
      <c r="B4" s="643" t="str">
        <f>НЭВН!T8</f>
        <v>ЭдЭБ03271</v>
      </c>
      <c r="C4" s="644">
        <f>VLOOKUP('Печать Заказа'!A4,НЭВН!$C:$R,12,FALSE)</f>
        <v>0</v>
      </c>
      <c r="D4" s="645">
        <f>VLOOKUP(A4,НЭВН!$C:$R,13,FALSE)</f>
        <v>0</v>
      </c>
      <c r="E4" s="436">
        <f>НЭВН!Q8</f>
        <v>27590</v>
      </c>
      <c r="F4" s="645">
        <v>27590</v>
      </c>
      <c r="G4" s="645">
        <f>НЭВН!V8</f>
        <v>4670033315226</v>
      </c>
      <c r="H4" s="645">
        <f>НЭВН!U8</f>
        <v>151206</v>
      </c>
      <c r="I4" s="645" t="s">
        <v>1005</v>
      </c>
      <c r="J4" s="645"/>
      <c r="K4" s="631"/>
      <c r="L4" s="635"/>
      <c r="M4" s="162"/>
      <c r="N4" t="str">
        <f>IFERROR(VLOOKUP(B4,Сток!A:B,2,FALSE),"")</f>
        <v/>
      </c>
    </row>
    <row r="5" spans="1:17" ht="12" customHeight="1" x14ac:dyDescent="0.25">
      <c r="A5" s="642" t="str">
        <f>НЭВН!S9</f>
        <v>THERMEX Bono 50 Wi-Fi</v>
      </c>
      <c r="B5" s="643" t="str">
        <f>НЭВН!T9</f>
        <v>ЭдЭБ03272</v>
      </c>
      <c r="C5" s="644">
        <f>VLOOKUP('Печать Заказа'!A5,НЭВН!$C:$R,12,FALSE)</f>
        <v>0</v>
      </c>
      <c r="D5" s="645">
        <f>VLOOKUP(A5,НЭВН!$C:$R,13,FALSE)</f>
        <v>0</v>
      </c>
      <c r="E5" s="436">
        <f>НЭВН!Q9</f>
        <v>32290</v>
      </c>
      <c r="F5" s="645">
        <v>32290</v>
      </c>
      <c r="G5" s="645">
        <f>НЭВН!V9</f>
        <v>4670033315233</v>
      </c>
      <c r="H5" s="645">
        <f>НЭВН!U9</f>
        <v>151207</v>
      </c>
      <c r="I5" s="645" t="s">
        <v>1005</v>
      </c>
      <c r="J5" s="645"/>
      <c r="K5" s="631"/>
      <c r="L5" s="635"/>
      <c r="M5" s="162"/>
      <c r="N5" t="str">
        <f>IFERROR(VLOOKUP(B5,Сток!A:B,2,FALSE),"")</f>
        <v/>
      </c>
    </row>
    <row r="6" spans="1:17" ht="12" customHeight="1" x14ac:dyDescent="0.25">
      <c r="A6" s="642" t="str">
        <f>НЭВН!S10</f>
        <v>THERMEX Bono 80 Wi-Fi</v>
      </c>
      <c r="B6" s="643" t="str">
        <f>НЭВН!T10</f>
        <v>ЭдЭБ03273</v>
      </c>
      <c r="C6" s="644">
        <f>VLOOKUP('Печать Заказа'!A6,НЭВН!$C:$R,12,FALSE)</f>
        <v>0</v>
      </c>
      <c r="D6" s="645">
        <f>VLOOKUP(A6,НЭВН!$C:$R,13,FALSE)</f>
        <v>0</v>
      </c>
      <c r="E6" s="436">
        <f>НЭВН!Q10</f>
        <v>38690</v>
      </c>
      <c r="F6" s="645">
        <v>38690</v>
      </c>
      <c r="G6" s="645">
        <f>НЭВН!V10</f>
        <v>4670033315240</v>
      </c>
      <c r="H6" s="645">
        <f>НЭВН!U10</f>
        <v>151208</v>
      </c>
      <c r="I6" s="645" t="s">
        <v>1005</v>
      </c>
      <c r="J6" s="645"/>
      <c r="K6" s="631"/>
      <c r="L6" s="635"/>
      <c r="M6" s="162"/>
      <c r="N6" t="str">
        <f>IFERROR(VLOOKUP(B6,Сток!A:B,2,FALSE),"")</f>
        <v/>
      </c>
    </row>
    <row r="7" spans="1:17" ht="12" customHeight="1" x14ac:dyDescent="0.25">
      <c r="A7" s="642" t="str">
        <f>НЭВН!S11</f>
        <v>THERMEX Bono 100 Wi-Fi</v>
      </c>
      <c r="B7" s="643" t="str">
        <f>НЭВН!T11</f>
        <v>ЭдЭБ03274</v>
      </c>
      <c r="C7" s="644">
        <f>VLOOKUP('Печать Заказа'!A7,НЭВН!$C:$R,12,FALSE)</f>
        <v>0</v>
      </c>
      <c r="D7" s="645">
        <f>VLOOKUP(A7,НЭВН!$C:$R,13,FALSE)</f>
        <v>0</v>
      </c>
      <c r="E7" s="436">
        <f>НЭВН!Q11</f>
        <v>43390</v>
      </c>
      <c r="F7" s="645">
        <v>43390</v>
      </c>
      <c r="G7" s="645">
        <f>НЭВН!V11</f>
        <v>4670033315219</v>
      </c>
      <c r="H7" s="645">
        <f>НЭВН!U11</f>
        <v>151209</v>
      </c>
      <c r="I7" s="645" t="s">
        <v>1005</v>
      </c>
      <c r="J7" s="645"/>
      <c r="K7" s="631"/>
      <c r="L7" s="635"/>
      <c r="M7" s="162"/>
      <c r="N7" t="str">
        <f>IFERROR(VLOOKUP(B7,Сток!A:B,2,FALSE),"")</f>
        <v/>
      </c>
    </row>
    <row r="8" spans="1:17" ht="12" customHeight="1" x14ac:dyDescent="0.25">
      <c r="A8" s="642" t="str">
        <f>НЭВН!S14</f>
        <v>THERMEX Fora 30 (pro) Wi-Fi</v>
      </c>
      <c r="B8" s="643" t="str">
        <f>НЭВН!T14</f>
        <v>ЭдЭБ04156</v>
      </c>
      <c r="C8" s="644">
        <f>VLOOKUP('Печать Заказа'!A8,НЭВН!$C:$R,12,FALSE)</f>
        <v>0</v>
      </c>
      <c r="D8" s="645">
        <f>VLOOKUP(A8,НЭВН!$C:$R,13,FALSE)</f>
        <v>0</v>
      </c>
      <c r="E8" s="436">
        <f>НЭВН!Q14</f>
        <v>20290</v>
      </c>
      <c r="F8" s="645">
        <v>20290</v>
      </c>
      <c r="G8" s="645">
        <f>НЭВН!V14</f>
        <v>4670033316957</v>
      </c>
      <c r="H8" s="645">
        <f>НЭВН!U14</f>
        <v>151249</v>
      </c>
      <c r="I8" s="645" t="s">
        <v>1005</v>
      </c>
      <c r="J8" s="645"/>
      <c r="K8" s="646">
        <v>20790</v>
      </c>
      <c r="L8" s="635">
        <f>F8/K8-1</f>
        <v>-2.4050024050024099E-2</v>
      </c>
      <c r="M8" s="162"/>
      <c r="N8" t="str">
        <f>IFERROR(VLOOKUP(B8,Сток!A:B,2,FALSE),"")</f>
        <v/>
      </c>
    </row>
    <row r="9" spans="1:17" ht="12" customHeight="1" x14ac:dyDescent="0.25">
      <c r="A9" s="642" t="str">
        <f>НЭВН!S15</f>
        <v>THERMEX Fora 50 (pro) Wi-Fi</v>
      </c>
      <c r="B9" s="643" t="str">
        <f>НЭВН!T15</f>
        <v>ЭдЭБ04157</v>
      </c>
      <c r="C9" s="644">
        <f>VLOOKUP('Печать Заказа'!A9,НЭВН!$C:$R,12,FALSE)</f>
        <v>0</v>
      </c>
      <c r="D9" s="645">
        <f>VLOOKUP(A9,НЭВН!$C:$R,13,FALSE)</f>
        <v>0</v>
      </c>
      <c r="E9" s="436">
        <f>НЭВН!Q15</f>
        <v>22790</v>
      </c>
      <c r="F9" s="645">
        <v>22790</v>
      </c>
      <c r="G9" s="645">
        <f>НЭВН!V15</f>
        <v>4670033316964</v>
      </c>
      <c r="H9" s="645">
        <f>НЭВН!U15</f>
        <v>151250</v>
      </c>
      <c r="I9" s="645" t="s">
        <v>1005</v>
      </c>
      <c r="J9" s="645"/>
      <c r="K9" s="631"/>
      <c r="L9" s="635"/>
      <c r="M9" s="162"/>
      <c r="N9" t="str">
        <f>IFERROR(VLOOKUP(B9,Сток!A:B,2,FALSE),"")</f>
        <v/>
      </c>
    </row>
    <row r="10" spans="1:17" ht="12" customHeight="1" x14ac:dyDescent="0.25">
      <c r="A10" s="642" t="str">
        <f>НЭВН!S16</f>
        <v>THERMEX Fora 80 (pro) Wi-Fi</v>
      </c>
      <c r="B10" s="643" t="str">
        <f>НЭВН!T16</f>
        <v>ЭдЭБ04158</v>
      </c>
      <c r="C10" s="644">
        <f>VLOOKUP('Печать Заказа'!A10,НЭВН!$C:$R,12,FALSE)</f>
        <v>0</v>
      </c>
      <c r="D10" s="645">
        <f>VLOOKUP(A10,НЭВН!$C:$R,13,FALSE)</f>
        <v>0</v>
      </c>
      <c r="E10" s="436">
        <f>НЭВН!Q16</f>
        <v>28590</v>
      </c>
      <c r="F10" s="645">
        <v>28590</v>
      </c>
      <c r="G10" s="645">
        <f>НЭВН!V16</f>
        <v>4670033316971</v>
      </c>
      <c r="H10" s="645">
        <f>НЭВН!U16</f>
        <v>151251</v>
      </c>
      <c r="I10" s="645" t="s">
        <v>1005</v>
      </c>
      <c r="J10" s="645"/>
      <c r="K10" s="646">
        <v>27090</v>
      </c>
      <c r="L10" s="635">
        <f t="shared" ref="L10:L36" si="0">F10/K10-1</f>
        <v>5.537098560354381E-2</v>
      </c>
      <c r="M10" s="162"/>
      <c r="N10" t="str">
        <f>IFERROR(VLOOKUP(B10,Сток!A:B,2,FALSE),"")</f>
        <v/>
      </c>
    </row>
    <row r="11" spans="1:17" ht="12" customHeight="1" x14ac:dyDescent="0.25">
      <c r="A11" s="642" t="str">
        <f>НЭВН!S17</f>
        <v>THERMEX Fora 100 (pro) Wi-Fi</v>
      </c>
      <c r="B11" s="643" t="str">
        <f>НЭВН!T17</f>
        <v>ЭдЭБ04159</v>
      </c>
      <c r="C11" s="644">
        <f>VLOOKUP('Печать Заказа'!A11,НЭВН!$C:$R,12,FALSE)</f>
        <v>0</v>
      </c>
      <c r="D11" s="645">
        <f>VLOOKUP(A11,НЭВН!$C:$R,13,FALSE)</f>
        <v>0</v>
      </c>
      <c r="E11" s="436">
        <f>НЭВН!Q17</f>
        <v>31490</v>
      </c>
      <c r="F11" s="645">
        <v>31490</v>
      </c>
      <c r="G11" s="645">
        <f>НЭВН!V17</f>
        <v>4670033316988</v>
      </c>
      <c r="H11" s="645">
        <f>НЭВН!U17</f>
        <v>151252</v>
      </c>
      <c r="I11" s="645" t="s">
        <v>1005</v>
      </c>
      <c r="J11" s="645"/>
      <c r="K11" s="646">
        <v>29590</v>
      </c>
      <c r="L11" s="635">
        <f t="shared" si="0"/>
        <v>6.4210882054748231E-2</v>
      </c>
      <c r="M11" s="162"/>
      <c r="N11" t="str">
        <f>IFERROR(VLOOKUP(B11,Сток!A:B,2,FALSE),"")</f>
        <v/>
      </c>
    </row>
    <row r="12" spans="1:17" ht="12" customHeight="1" x14ac:dyDescent="0.25">
      <c r="A12" s="647" t="str">
        <f>НЭВН!S20</f>
        <v>THERMEX IF 30 V (pro) Wi-Fi</v>
      </c>
      <c r="B12" s="643" t="str">
        <f>НЭВН!T20</f>
        <v>ЭдЭБ00287</v>
      </c>
      <c r="C12" s="644">
        <f>VLOOKUP('Печать Заказа'!A12,НЭВН!$C:$R,12,FALSE)</f>
        <v>0</v>
      </c>
      <c r="D12" s="645">
        <f>VLOOKUP(A12,НЭВН!$C:$R,13,FALSE)</f>
        <v>0</v>
      </c>
      <c r="E12" s="436">
        <f>НЭВН!Q20</f>
        <v>18090</v>
      </c>
      <c r="F12" s="645">
        <v>18090</v>
      </c>
      <c r="G12" s="645">
        <f>НЭВН!V20</f>
        <v>4670033310047</v>
      </c>
      <c r="H12" s="645">
        <f>НЭВН!F20</f>
        <v>151123</v>
      </c>
      <c r="I12" s="645" t="s">
        <v>1005</v>
      </c>
      <c r="J12" s="645"/>
      <c r="K12" s="646">
        <v>19290</v>
      </c>
      <c r="L12" s="635">
        <f t="shared" si="0"/>
        <v>-6.2208398133748011E-2</v>
      </c>
      <c r="M12" s="162"/>
      <c r="N12" t="str">
        <f>IFERROR(VLOOKUP(B12,Сток!A:B,2,FALSE),"")</f>
        <v/>
      </c>
    </row>
    <row r="13" spans="1:17" ht="12" customHeight="1" x14ac:dyDescent="0.25">
      <c r="A13" s="647" t="str">
        <f>НЭВН!S21</f>
        <v>THERMEX IF 50 V (pro) Wi-Fi</v>
      </c>
      <c r="B13" s="643" t="str">
        <f>НЭВН!T21</f>
        <v>ЭдЭБ00288</v>
      </c>
      <c r="C13" s="644">
        <f>VLOOKUP('Печать Заказа'!A13,НЭВН!$C:$R,12,FALSE)</f>
        <v>0</v>
      </c>
      <c r="D13" s="645">
        <f>VLOOKUP(A13,НЭВН!$C:$R,13,FALSE)</f>
        <v>0</v>
      </c>
      <c r="E13" s="436">
        <f>НЭВН!Q21</f>
        <v>21490</v>
      </c>
      <c r="F13" s="645">
        <v>21490</v>
      </c>
      <c r="G13" s="645">
        <f>НЭВН!V21</f>
        <v>4670033310054</v>
      </c>
      <c r="H13" s="645">
        <f>НЭВН!F21</f>
        <v>151124</v>
      </c>
      <c r="I13" s="645" t="s">
        <v>1005</v>
      </c>
      <c r="J13" s="645"/>
      <c r="K13" s="646">
        <v>21290</v>
      </c>
      <c r="L13" s="635">
        <f t="shared" si="0"/>
        <v>9.3940817285109723E-3</v>
      </c>
      <c r="M13" s="162"/>
      <c r="N13" t="str">
        <f>IFERROR(VLOOKUP(B13,Сток!A:B,2,FALSE),"")</f>
        <v/>
      </c>
    </row>
    <row r="14" spans="1:17" ht="12" customHeight="1" x14ac:dyDescent="0.25">
      <c r="A14" s="647" t="str">
        <f>НЭВН!S22</f>
        <v>THERMEX IF 80 V (pro) Wi-Fi</v>
      </c>
      <c r="B14" s="643" t="str">
        <f>НЭВН!T22</f>
        <v>ЭдЭБ00289</v>
      </c>
      <c r="C14" s="644">
        <f>VLOOKUP('Печать Заказа'!A14,НЭВН!$C:$R,12,FALSE)</f>
        <v>0</v>
      </c>
      <c r="D14" s="645">
        <f>VLOOKUP(A14,НЭВН!$C:$R,13,FALSE)</f>
        <v>0</v>
      </c>
      <c r="E14" s="436">
        <f>НЭВН!Q22</f>
        <v>26390</v>
      </c>
      <c r="F14" s="645">
        <v>26390</v>
      </c>
      <c r="G14" s="645">
        <f>НЭВН!V22</f>
        <v>4670033310061</v>
      </c>
      <c r="H14" s="645">
        <f>НЭВН!F22</f>
        <v>151125</v>
      </c>
      <c r="I14" s="645" t="s">
        <v>1005</v>
      </c>
      <c r="J14" s="645"/>
      <c r="K14" s="646">
        <v>25590</v>
      </c>
      <c r="L14" s="635">
        <f t="shared" si="0"/>
        <v>3.1262211801484918E-2</v>
      </c>
      <c r="M14" s="162"/>
      <c r="N14" t="str">
        <f>IFERROR(VLOOKUP(B14,Сток!A:B,2,FALSE),"")</f>
        <v/>
      </c>
    </row>
    <row r="15" spans="1:17" ht="12" customHeight="1" x14ac:dyDescent="0.25">
      <c r="A15" s="647" t="str">
        <f>НЭВН!S23</f>
        <v>THERMEX IF 100 V (pro) Wi-Fi</v>
      </c>
      <c r="B15" s="643" t="str">
        <f>НЭВН!T23</f>
        <v>ЭдЭБ00290</v>
      </c>
      <c r="C15" s="644">
        <f>VLOOKUP('Печать Заказа'!A15,НЭВН!$C:$R,12,FALSE)</f>
        <v>0</v>
      </c>
      <c r="D15" s="645">
        <f>VLOOKUP(A15,НЭВН!$C:$R,13,FALSE)</f>
        <v>0</v>
      </c>
      <c r="E15" s="436">
        <f>НЭВН!Q23</f>
        <v>29290</v>
      </c>
      <c r="F15" s="645">
        <v>29290</v>
      </c>
      <c r="G15" s="645">
        <f>НЭВН!V23</f>
        <v>4670033310078</v>
      </c>
      <c r="H15" s="645">
        <f>НЭВН!F23</f>
        <v>151126</v>
      </c>
      <c r="I15" s="645" t="s">
        <v>1005</v>
      </c>
      <c r="J15" s="645"/>
      <c r="K15" s="646">
        <v>28090</v>
      </c>
      <c r="L15" s="635">
        <f t="shared" si="0"/>
        <v>4.2719829120683617E-2</v>
      </c>
      <c r="M15" s="162"/>
      <c r="N15" t="str">
        <f>IFERROR(VLOOKUP(B15,Сток!A:B,2,FALSE),"")</f>
        <v/>
      </c>
    </row>
    <row r="16" spans="1:17" ht="12" customHeight="1" x14ac:dyDescent="0.25">
      <c r="A16" s="647" t="str">
        <f>НЭВН!S24</f>
        <v>THERMEX IF 50 H (pro) Wi-Fi</v>
      </c>
      <c r="B16" s="643" t="str">
        <f>НЭВН!T24</f>
        <v>ЭдЭБ00919</v>
      </c>
      <c r="C16" s="644">
        <f>VLOOKUP('Печать Заказа'!A16,НЭВН!$C:$R,12,FALSE)</f>
        <v>0</v>
      </c>
      <c r="D16" s="645">
        <f>VLOOKUP(A16,НЭВН!$C:$R,13,FALSE)</f>
        <v>0</v>
      </c>
      <c r="E16" s="436">
        <f>НЭВН!Q24</f>
        <v>22090</v>
      </c>
      <c r="F16" s="645">
        <v>22090</v>
      </c>
      <c r="G16" s="645">
        <f>НЭВН!V24</f>
        <v>4670033310085</v>
      </c>
      <c r="H16" s="645">
        <f>НЭВН!F24</f>
        <v>151127</v>
      </c>
      <c r="I16" s="645" t="s">
        <v>1005</v>
      </c>
      <c r="J16" s="645"/>
      <c r="K16" s="646">
        <v>21890</v>
      </c>
      <c r="L16" s="635">
        <f t="shared" si="0"/>
        <v>9.1365920511650156E-3</v>
      </c>
      <c r="M16" s="162"/>
      <c r="N16" t="str">
        <f>IFERROR(VLOOKUP(B16,Сток!A:B,2,FALSE),"")</f>
        <v/>
      </c>
    </row>
    <row r="17" spans="1:16" ht="12" customHeight="1" x14ac:dyDescent="0.25">
      <c r="A17" s="647" t="str">
        <f>НЭВН!S25</f>
        <v>THERMEX IF 80 H (pro) Wi-Fi</v>
      </c>
      <c r="B17" s="643" t="str">
        <f>НЭВН!T25</f>
        <v>ЭдЭБ00920</v>
      </c>
      <c r="C17" s="644">
        <f>VLOOKUP('Печать Заказа'!A17,НЭВН!$C:$R,12,FALSE)</f>
        <v>0</v>
      </c>
      <c r="D17" s="645">
        <f>VLOOKUP(A17,НЭВН!$C:$R,13,FALSE)</f>
        <v>0</v>
      </c>
      <c r="E17" s="436">
        <f>НЭВН!Q25</f>
        <v>26990</v>
      </c>
      <c r="F17" s="645">
        <v>26990</v>
      </c>
      <c r="G17" s="645">
        <f>НЭВН!V25</f>
        <v>4670033310092</v>
      </c>
      <c r="H17" s="645">
        <f>НЭВН!F25</f>
        <v>151128</v>
      </c>
      <c r="I17" s="645" t="s">
        <v>1005</v>
      </c>
      <c r="J17" s="645"/>
      <c r="K17" s="646">
        <v>26190</v>
      </c>
      <c r="L17" s="635">
        <f t="shared" si="0"/>
        <v>3.0546009927453266E-2</v>
      </c>
      <c r="M17" s="162"/>
      <c r="N17" t="str">
        <f>IFERROR(VLOOKUP(B17,Сток!A:B,2,FALSE),"")</f>
        <v/>
      </c>
    </row>
    <row r="18" spans="1:16" ht="12" customHeight="1" x14ac:dyDescent="0.25">
      <c r="A18" s="647" t="str">
        <f>НЭВН!S34</f>
        <v>THERMEX IF 30 V (pro)</v>
      </c>
      <c r="B18" s="643" t="str">
        <f>НЭВН!T34</f>
        <v>ЭдЭБ00243</v>
      </c>
      <c r="C18" s="644">
        <f>VLOOKUP('Печать Заказа'!A18,НЭВН!$C:$R,12,FALSE)</f>
        <v>0</v>
      </c>
      <c r="D18" s="645">
        <f>VLOOKUP(A18,НЭВН!$C:$R,13,FALSE)</f>
        <v>0</v>
      </c>
      <c r="E18" s="436">
        <f>НЭВН!Q34</f>
        <v>16090</v>
      </c>
      <c r="F18" s="648">
        <v>16090</v>
      </c>
      <c r="G18" s="645">
        <f>НЭВН!V34</f>
        <v>4670007715571</v>
      </c>
      <c r="H18" s="645">
        <f>НЭВН!F34</f>
        <v>151022</v>
      </c>
      <c r="I18" s="645" t="s">
        <v>1005</v>
      </c>
      <c r="J18" s="645"/>
      <c r="K18" s="649">
        <v>17290</v>
      </c>
      <c r="L18" s="635">
        <f t="shared" si="0"/>
        <v>-6.9404279930595725E-2</v>
      </c>
      <c r="M18" s="162"/>
      <c r="N18" t="str">
        <f>IFERROR(VLOOKUP(B18,Сток!A:B,2,FALSE),"")</f>
        <v/>
      </c>
    </row>
    <row r="19" spans="1:16" ht="12" customHeight="1" x14ac:dyDescent="0.25">
      <c r="A19" s="647" t="str">
        <f>НЭВН!S35</f>
        <v>THERMEX IF 50 V (pro)</v>
      </c>
      <c r="B19" s="643" t="str">
        <f>НЭВН!T35</f>
        <v>ЭдЭБ00245</v>
      </c>
      <c r="C19" s="644">
        <f>VLOOKUP('Печать Заказа'!A19,НЭВН!$C:$R,12,FALSE)</f>
        <v>0</v>
      </c>
      <c r="D19" s="645">
        <f>VLOOKUP(A19,НЭВН!$C:$R,13,FALSE)</f>
        <v>0</v>
      </c>
      <c r="E19" s="436">
        <f>НЭВН!Q35</f>
        <v>19490</v>
      </c>
      <c r="F19" s="648">
        <v>19490</v>
      </c>
      <c r="G19" s="645">
        <f>НЭВН!V35</f>
        <v>4670007715588</v>
      </c>
      <c r="H19" s="645">
        <f>НЭВН!F35</f>
        <v>151023</v>
      </c>
      <c r="I19" s="645" t="s">
        <v>1005</v>
      </c>
      <c r="J19" s="645"/>
      <c r="K19" s="649">
        <v>19290</v>
      </c>
      <c r="L19" s="635">
        <f t="shared" si="0"/>
        <v>1.0368066355624705E-2</v>
      </c>
      <c r="M19" s="162"/>
      <c r="N19" t="str">
        <f>IFERROR(VLOOKUP(B19,Сток!A:B,2,FALSE),"")</f>
        <v/>
      </c>
    </row>
    <row r="20" spans="1:16" ht="12" customHeight="1" x14ac:dyDescent="0.25">
      <c r="A20" s="647" t="str">
        <f>НЭВН!S36</f>
        <v>THERMEX IF 80 V (pro)</v>
      </c>
      <c r="B20" s="643" t="str">
        <f>НЭВН!T36</f>
        <v>ЭдЭБ00246</v>
      </c>
      <c r="C20" s="644">
        <f>VLOOKUP('Печать Заказа'!A20,НЭВН!$C:$R,12,FALSE)</f>
        <v>0</v>
      </c>
      <c r="D20" s="645">
        <f>VLOOKUP(A20,НЭВН!$C:$R,13,FALSE)</f>
        <v>0</v>
      </c>
      <c r="E20" s="436">
        <f>НЭВН!Q36</f>
        <v>24390</v>
      </c>
      <c r="F20" s="648">
        <v>24390</v>
      </c>
      <c r="G20" s="645">
        <f>НЭВН!V36</f>
        <v>4670007715595</v>
      </c>
      <c r="H20" s="645">
        <f>НЭВН!F36</f>
        <v>151024</v>
      </c>
      <c r="I20" s="645" t="s">
        <v>1005</v>
      </c>
      <c r="J20" s="645"/>
      <c r="K20" s="649">
        <v>23590</v>
      </c>
      <c r="L20" s="635">
        <f t="shared" si="0"/>
        <v>3.3912674862229819E-2</v>
      </c>
      <c r="M20" s="162"/>
      <c r="N20" t="str">
        <f>IFERROR(VLOOKUP(B20,Сток!A:B,2,FALSE),"")</f>
        <v/>
      </c>
    </row>
    <row r="21" spans="1:16" ht="12" customHeight="1" x14ac:dyDescent="0.25">
      <c r="A21" s="647" t="str">
        <f>НЭВН!S37</f>
        <v>THERMEX IF 100 V (pro)</v>
      </c>
      <c r="B21" s="643" t="str">
        <f>НЭВН!T37</f>
        <v>ЭдЭБ00247</v>
      </c>
      <c r="C21" s="644">
        <f>VLOOKUP('Печать Заказа'!A21,НЭВН!$C:$R,12,FALSE)</f>
        <v>0</v>
      </c>
      <c r="D21" s="645">
        <f>VLOOKUP(A21,НЭВН!$C:$R,13,FALSE)</f>
        <v>0</v>
      </c>
      <c r="E21" s="436">
        <f>НЭВН!Q37</f>
        <v>27290</v>
      </c>
      <c r="F21" s="648">
        <v>27290</v>
      </c>
      <c r="G21" s="645">
        <f>НЭВН!V37</f>
        <v>4670007715601</v>
      </c>
      <c r="H21" s="645">
        <f>НЭВН!F37</f>
        <v>151025</v>
      </c>
      <c r="I21" s="645" t="s">
        <v>1005</v>
      </c>
      <c r="J21" s="645"/>
      <c r="K21" s="649">
        <v>26090</v>
      </c>
      <c r="L21" s="635">
        <f t="shared" si="0"/>
        <v>4.5994633959371312E-2</v>
      </c>
      <c r="M21" s="162"/>
      <c r="N21" t="str">
        <f>IFERROR(VLOOKUP(B21,Сток!A:B,2,FALSE),"")</f>
        <v/>
      </c>
    </row>
    <row r="22" spans="1:16" ht="12" customHeight="1" x14ac:dyDescent="0.25">
      <c r="A22" s="647" t="str">
        <f>НЭВН!S38</f>
        <v>THERMEX IF 50 H (pro)</v>
      </c>
      <c r="B22" s="643" t="str">
        <f>НЭВН!T38</f>
        <v>ЭдЭБ00322</v>
      </c>
      <c r="C22" s="644">
        <f>VLOOKUP('Печать Заказа'!A22,НЭВН!$C:$R,12,FALSE)</f>
        <v>0</v>
      </c>
      <c r="D22" s="645">
        <f>VLOOKUP(A22,НЭВН!$C:$R,13,FALSE)</f>
        <v>0</v>
      </c>
      <c r="E22" s="436">
        <f>НЭВН!Q38</f>
        <v>20090</v>
      </c>
      <c r="F22" s="648">
        <v>20090</v>
      </c>
      <c r="G22" s="645">
        <f>НЭВН!V38</f>
        <v>4670007715809</v>
      </c>
      <c r="H22" s="645">
        <f>НЭВН!F38</f>
        <v>151030</v>
      </c>
      <c r="I22" s="645" t="s">
        <v>1005</v>
      </c>
      <c r="J22" s="645"/>
      <c r="K22" s="649">
        <v>19890</v>
      </c>
      <c r="L22" s="635">
        <f t="shared" si="0"/>
        <v>1.0055304172951196E-2</v>
      </c>
      <c r="M22" s="162"/>
      <c r="N22" t="str">
        <f>IFERROR(VLOOKUP(B22,Сток!A:B,2,FALSE),"")</f>
        <v/>
      </c>
    </row>
    <row r="23" spans="1:16" ht="12" customHeight="1" x14ac:dyDescent="0.25">
      <c r="A23" s="647" t="str">
        <f>НЭВН!S39</f>
        <v>THERMEX IF 80 H (pro)</v>
      </c>
      <c r="B23" s="643" t="str">
        <f>НЭВН!T39</f>
        <v>ЭдЭБ00323</v>
      </c>
      <c r="C23" s="644">
        <f>VLOOKUP('Печать Заказа'!A23,НЭВН!$C:$R,12,FALSE)</f>
        <v>0</v>
      </c>
      <c r="D23" s="645">
        <f>VLOOKUP(A23,НЭВН!$C:$R,13,FALSE)</f>
        <v>0</v>
      </c>
      <c r="E23" s="436">
        <f>НЭВН!Q39</f>
        <v>24990</v>
      </c>
      <c r="F23" s="648">
        <v>24990</v>
      </c>
      <c r="G23" s="645">
        <f>НЭВН!V39</f>
        <v>4670007715816</v>
      </c>
      <c r="H23" s="645">
        <f>НЭВН!F39</f>
        <v>151031</v>
      </c>
      <c r="I23" s="645" t="s">
        <v>1005</v>
      </c>
      <c r="J23" s="645"/>
      <c r="K23" s="649">
        <v>24190</v>
      </c>
      <c r="L23" s="635">
        <f t="shared" si="0"/>
        <v>3.307151715584955E-2</v>
      </c>
      <c r="M23" s="162"/>
      <c r="N23" t="str">
        <f>IFERROR(VLOOKUP(B23,Сток!A:B,2,FALSE),"")</f>
        <v/>
      </c>
    </row>
    <row r="24" spans="1:16" ht="12" customHeight="1" x14ac:dyDescent="0.25">
      <c r="A24" s="647" t="str">
        <f>НЭВН!S28</f>
        <v>THERMEX Fora 30</v>
      </c>
      <c r="B24" s="643" t="str">
        <f>НЭВН!T28</f>
        <v>ЭдЭБ03557</v>
      </c>
      <c r="C24" s="644">
        <f>VLOOKUP('Печать Заказа'!A24,НЭВН!$C:$R,12,FALSE)</f>
        <v>0</v>
      </c>
      <c r="D24" s="645">
        <f>VLOOKUP(A24,НЭВН!$C:$R,13,FALSE)</f>
        <v>0</v>
      </c>
      <c r="E24" s="436">
        <f>НЭВН!Q28</f>
        <v>17790</v>
      </c>
      <c r="F24" s="645">
        <v>17790</v>
      </c>
      <c r="G24" s="645">
        <f>НЭВН!V28</f>
        <v>4670033316087</v>
      </c>
      <c r="H24" s="645">
        <f>НЭВН!U28</f>
        <v>151228</v>
      </c>
      <c r="I24" s="645" t="s">
        <v>1005</v>
      </c>
      <c r="J24" s="645"/>
      <c r="K24" s="646">
        <v>18790</v>
      </c>
      <c r="L24" s="635">
        <f>F24/K24-1</f>
        <v>-5.3219797764768484E-2</v>
      </c>
      <c r="M24" s="162"/>
      <c r="N24" t="str">
        <f>IFERROR(VLOOKUP(B24,Сток!A:B,2,FALSE),"")</f>
        <v/>
      </c>
      <c r="O24"/>
      <c r="P24"/>
    </row>
    <row r="25" spans="1:16" ht="12" customHeight="1" x14ac:dyDescent="0.25">
      <c r="A25" s="647" t="str">
        <f>НЭВН!S29</f>
        <v>THERMEX Fora 50</v>
      </c>
      <c r="B25" s="643" t="str">
        <f>НЭВН!T29</f>
        <v>ЭдЭБ03556</v>
      </c>
      <c r="C25" s="644">
        <f>VLOOKUP('Печать Заказа'!A25,НЭВН!$C:$R,12,FALSE)</f>
        <v>0</v>
      </c>
      <c r="D25" s="645">
        <f>VLOOKUP(A25,НЭВН!$C:$R,13,FALSE)</f>
        <v>0</v>
      </c>
      <c r="E25" s="436">
        <f>НЭВН!Q29</f>
        <v>21190</v>
      </c>
      <c r="F25" s="645">
        <v>21190</v>
      </c>
      <c r="G25" s="645">
        <f>НЭВН!V29</f>
        <v>4670033316094</v>
      </c>
      <c r="H25" s="645">
        <f>НЭВН!U29</f>
        <v>151227</v>
      </c>
      <c r="I25" s="645" t="s">
        <v>1005</v>
      </c>
      <c r="J25" s="645"/>
      <c r="K25" s="646">
        <v>20790</v>
      </c>
      <c r="L25" s="635">
        <f>F25/K25-1</f>
        <v>1.9240019240019279E-2</v>
      </c>
      <c r="M25" s="162"/>
      <c r="N25" t="str">
        <f>IFERROR(VLOOKUP(B25,Сток!A:B,2,FALSE),"")</f>
        <v/>
      </c>
      <c r="O25"/>
      <c r="P25"/>
    </row>
    <row r="26" spans="1:16" ht="12" customHeight="1" x14ac:dyDescent="0.25">
      <c r="A26" s="647" t="str">
        <f>НЭВН!S30</f>
        <v>THERMEX Fora 80</v>
      </c>
      <c r="B26" s="643" t="str">
        <f>НЭВН!T30</f>
        <v>ЭдЭБ03555</v>
      </c>
      <c r="C26" s="644">
        <f>VLOOKUP('Печать Заказа'!A26,НЭВН!$C:$R,12,FALSE)</f>
        <v>0</v>
      </c>
      <c r="D26" s="645">
        <f>VLOOKUP(A26,НЭВН!$C:$R,13,FALSE)</f>
        <v>0</v>
      </c>
      <c r="E26" s="436">
        <f>НЭВН!Q30</f>
        <v>26090</v>
      </c>
      <c r="F26" s="645">
        <v>26090</v>
      </c>
      <c r="G26" s="645">
        <f>НЭВН!V30</f>
        <v>4670033316100</v>
      </c>
      <c r="H26" s="645">
        <f>НЭВН!U30</f>
        <v>151226</v>
      </c>
      <c r="I26" s="645" t="s">
        <v>1005</v>
      </c>
      <c r="J26" s="645"/>
      <c r="K26" s="646">
        <v>25090</v>
      </c>
      <c r="L26" s="635">
        <f>F26/K26-1</f>
        <v>3.9856516540454301E-2</v>
      </c>
      <c r="M26" s="162"/>
      <c r="N26" t="str">
        <f>IFERROR(VLOOKUP(B26,Сток!A:B,2,FALSE),"")</f>
        <v/>
      </c>
      <c r="O26"/>
      <c r="P26"/>
    </row>
    <row r="27" spans="1:16" ht="12" customHeight="1" x14ac:dyDescent="0.25">
      <c r="A27" s="647" t="str">
        <f>НЭВН!S31</f>
        <v>THERMEX Fora 100</v>
      </c>
      <c r="B27" s="643" t="str">
        <f>НЭВН!T31</f>
        <v>ЭдЭБ03554</v>
      </c>
      <c r="C27" s="644">
        <f>VLOOKUP('Печать Заказа'!A27,НЭВН!$C:$R,12,FALSE)</f>
        <v>0</v>
      </c>
      <c r="D27" s="645">
        <f>VLOOKUP(A27,НЭВН!$C:$R,13,FALSE)</f>
        <v>0</v>
      </c>
      <c r="E27" s="436">
        <f>НЭВН!Q31</f>
        <v>28990</v>
      </c>
      <c r="F27" s="645">
        <v>28990</v>
      </c>
      <c r="G27" s="645">
        <f>НЭВН!V31</f>
        <v>4670033316124</v>
      </c>
      <c r="H27" s="645">
        <f>НЭВН!U31</f>
        <v>151225</v>
      </c>
      <c r="I27" s="645" t="s">
        <v>1005</v>
      </c>
      <c r="J27" s="645"/>
      <c r="K27" s="646">
        <v>27590</v>
      </c>
      <c r="L27" s="635">
        <f>F27/K27-1</f>
        <v>5.0743022834360385E-2</v>
      </c>
      <c r="M27" s="162"/>
      <c r="N27" t="str">
        <f>IFERROR(VLOOKUP(B27,Сток!A:B,2,FALSE),"")</f>
        <v/>
      </c>
      <c r="O27"/>
      <c r="P27"/>
    </row>
    <row r="28" spans="1:16" ht="12" customHeight="1" x14ac:dyDescent="0.25">
      <c r="A28" s="647" t="s">
        <v>1165</v>
      </c>
      <c r="B28" s="643" t="str">
        <f>НЭВН!T42</f>
        <v>ЭдЭБ04843</v>
      </c>
      <c r="C28" s="644">
        <f>VLOOKUP('Печать Заказа'!A28,НЭВН!$C:$R,12,FALSE)</f>
        <v>0</v>
      </c>
      <c r="D28" s="645">
        <f>VLOOKUP(A28,НЭВН!$C:$R,13,FALSE)</f>
        <v>0</v>
      </c>
      <c r="E28" s="436">
        <f>НЭВН!Q42</f>
        <v>16890</v>
      </c>
      <c r="F28" s="436">
        <v>16890</v>
      </c>
      <c r="G28" s="645">
        <f>НЭВН!V42</f>
        <v>4670033318746</v>
      </c>
      <c r="H28" s="645">
        <f>НЭВН!U42</f>
        <v>151257</v>
      </c>
      <c r="I28" s="645" t="s">
        <v>272</v>
      </c>
      <c r="J28" s="645"/>
      <c r="K28" s="631">
        <v>18090</v>
      </c>
      <c r="L28" s="635">
        <f>F28/K28-1</f>
        <v>-6.6334991708126068E-2</v>
      </c>
      <c r="M28" s="162"/>
    </row>
    <row r="29" spans="1:16" ht="12" customHeight="1" x14ac:dyDescent="0.25">
      <c r="A29" s="647" t="s">
        <v>1166</v>
      </c>
      <c r="B29" s="643" t="str">
        <f>НЭВН!T43</f>
        <v>ЭдЭБ04844</v>
      </c>
      <c r="C29" s="644">
        <f>VLOOKUP('Печать Заказа'!A29,НЭВН!$C:$R,12,FALSE)</f>
        <v>0</v>
      </c>
      <c r="D29" s="645">
        <f>VLOOKUP(A29,НЭВН!$C:$R,13,FALSE)</f>
        <v>0</v>
      </c>
      <c r="E29" s="436">
        <f>НЭВН!Q43</f>
        <v>20290</v>
      </c>
      <c r="F29" s="436">
        <v>20290</v>
      </c>
      <c r="G29" s="645">
        <f>НЭВН!V43</f>
        <v>4670033318760</v>
      </c>
      <c r="H29" s="645">
        <f>НЭВН!U43</f>
        <v>151258</v>
      </c>
      <c r="I29" s="645" t="s">
        <v>272</v>
      </c>
      <c r="J29" s="645"/>
      <c r="K29" s="631"/>
      <c r="L29" s="635"/>
      <c r="M29" s="162"/>
    </row>
    <row r="30" spans="1:16" ht="12" customHeight="1" x14ac:dyDescent="0.25">
      <c r="A30" s="647" t="s">
        <v>1167</v>
      </c>
      <c r="B30" s="643" t="str">
        <f>НЭВН!T44</f>
        <v>ЭдЭБ04845</v>
      </c>
      <c r="C30" s="644">
        <f>VLOOKUP('Печать Заказа'!A30,НЭВН!$C:$R,12,FALSE)</f>
        <v>0</v>
      </c>
      <c r="D30" s="645">
        <f>VLOOKUP(A30,НЭВН!$C:$R,13,FALSE)</f>
        <v>0</v>
      </c>
      <c r="E30" s="436">
        <f>НЭВН!Q44</f>
        <v>25190</v>
      </c>
      <c r="F30" s="436">
        <v>25190</v>
      </c>
      <c r="G30" s="645">
        <f>НЭВН!V44</f>
        <v>4670033318784</v>
      </c>
      <c r="H30" s="645">
        <f>НЭВН!U44</f>
        <v>151259</v>
      </c>
      <c r="I30" s="645" t="s">
        <v>272</v>
      </c>
      <c r="J30" s="645"/>
      <c r="K30" s="631">
        <v>24790</v>
      </c>
      <c r="L30" s="635">
        <f t="shared" ref="L30:L35" si="1">F30/K30-1</f>
        <v>1.613553852359817E-2</v>
      </c>
      <c r="M30" s="162"/>
    </row>
    <row r="31" spans="1:16" ht="12" customHeight="1" x14ac:dyDescent="0.25">
      <c r="A31" s="647" t="s">
        <v>1168</v>
      </c>
      <c r="B31" s="643" t="str">
        <f>НЭВН!T45</f>
        <v>ЭдЭБ04846</v>
      </c>
      <c r="C31" s="644">
        <f>VLOOKUP('Печать Заказа'!A31,НЭВН!$C:$R,12,FALSE)</f>
        <v>0</v>
      </c>
      <c r="D31" s="645">
        <f>VLOOKUP(A31,НЭВН!$C:$R,13,FALSE)</f>
        <v>0</v>
      </c>
      <c r="E31" s="436">
        <f>НЭВН!Q45</f>
        <v>28090</v>
      </c>
      <c r="F31" s="436">
        <v>28090</v>
      </c>
      <c r="G31" s="645">
        <f>НЭВН!V45</f>
        <v>4670033318791</v>
      </c>
      <c r="H31" s="645">
        <f>НЭВН!U45</f>
        <v>151260</v>
      </c>
      <c r="I31" s="645" t="s">
        <v>272</v>
      </c>
      <c r="J31" s="645"/>
      <c r="K31" s="631">
        <v>27890</v>
      </c>
      <c r="L31" s="635">
        <f t="shared" si="1"/>
        <v>7.1710290426676426E-3</v>
      </c>
      <c r="M31" s="162"/>
    </row>
    <row r="32" spans="1:16" ht="12" customHeight="1" x14ac:dyDescent="0.25">
      <c r="A32" s="647" t="str">
        <f>НЭВН!S48</f>
        <v>THERMEX Dogma 30 V</v>
      </c>
      <c r="B32" s="643" t="str">
        <f>НЭВН!T48</f>
        <v>ЭдЭБ05215</v>
      </c>
      <c r="C32" s="644">
        <f>VLOOKUP('Печать Заказа'!A32,НЭВН!$C:$R,12,FALSE)</f>
        <v>0</v>
      </c>
      <c r="D32" s="645">
        <f>VLOOKUP(A32,НЭВН!$C:$R,13,FALSE)</f>
        <v>0</v>
      </c>
      <c r="E32" s="436">
        <f>НЭВН!Q48</f>
        <v>15390</v>
      </c>
      <c r="F32" s="436">
        <v>15390</v>
      </c>
      <c r="G32" s="645">
        <f>НЭВН!V48</f>
        <v>4670033319057</v>
      </c>
      <c r="H32" s="645">
        <f>НЭВН!U48</f>
        <v>151267</v>
      </c>
      <c r="I32" s="645" t="s">
        <v>272</v>
      </c>
      <c r="J32" s="645"/>
      <c r="K32" s="631">
        <v>16490</v>
      </c>
      <c r="L32" s="635">
        <f t="shared" si="1"/>
        <v>-6.6707095209217693E-2</v>
      </c>
      <c r="M32" s="162"/>
    </row>
    <row r="33" spans="1:16" ht="12" customHeight="1" x14ac:dyDescent="0.25">
      <c r="A33" s="647" t="str">
        <f>НЭВН!S49</f>
        <v>THERMEX Dogma 50 V</v>
      </c>
      <c r="B33" s="643" t="str">
        <f>НЭВН!T49</f>
        <v>ЭдЭБ05218</v>
      </c>
      <c r="C33" s="644">
        <f>VLOOKUP('Печать Заказа'!A33,НЭВН!$C:$R,12,FALSE)</f>
        <v>0</v>
      </c>
      <c r="D33" s="645">
        <f>VLOOKUP(A33,НЭВН!$C:$R,13,FALSE)</f>
        <v>0</v>
      </c>
      <c r="E33" s="436">
        <f>НЭВН!Q49</f>
        <v>18790</v>
      </c>
      <c r="F33" s="436">
        <v>18790</v>
      </c>
      <c r="G33" s="645">
        <f>НЭВН!V49</f>
        <v>4670033319033</v>
      </c>
      <c r="H33" s="645">
        <f>НЭВН!U49</f>
        <v>151269</v>
      </c>
      <c r="I33" s="645" t="s">
        <v>272</v>
      </c>
      <c r="J33" s="645"/>
      <c r="K33" s="631">
        <v>18590</v>
      </c>
      <c r="L33" s="635">
        <f t="shared" si="1"/>
        <v>1.075847229693383E-2</v>
      </c>
      <c r="M33" s="162"/>
    </row>
    <row r="34" spans="1:16" ht="12" customHeight="1" x14ac:dyDescent="0.25">
      <c r="A34" s="647" t="str">
        <f>НЭВН!S50</f>
        <v>THERMEX Dogma 80 V</v>
      </c>
      <c r="B34" s="643" t="str">
        <f>НЭВН!T50</f>
        <v>ЭдЭБ05219</v>
      </c>
      <c r="C34" s="644">
        <f>VLOOKUP('Печать Заказа'!A34,НЭВН!$C:$R,12,FALSE)</f>
        <v>0</v>
      </c>
      <c r="D34" s="645">
        <f>VLOOKUP(A34,НЭВН!$C:$R,13,FALSE)</f>
        <v>0</v>
      </c>
      <c r="E34" s="436">
        <f>НЭВН!Q50</f>
        <v>23690</v>
      </c>
      <c r="F34" s="436">
        <v>23690</v>
      </c>
      <c r="G34" s="645">
        <f>НЭВН!V50</f>
        <v>4670033319040</v>
      </c>
      <c r="H34" s="645">
        <f>НЭВН!U50</f>
        <v>151270</v>
      </c>
      <c r="I34" s="645" t="s">
        <v>272</v>
      </c>
      <c r="J34" s="645"/>
      <c r="K34" s="631">
        <v>22890</v>
      </c>
      <c r="L34" s="635">
        <f t="shared" si="1"/>
        <v>3.4949759720401818E-2</v>
      </c>
      <c r="M34" s="162"/>
    </row>
    <row r="35" spans="1:16" ht="12" customHeight="1" x14ac:dyDescent="0.25">
      <c r="A35" s="647" t="str">
        <f>НЭВН!S51</f>
        <v>THERMEX Dogma 100 V</v>
      </c>
      <c r="B35" s="643" t="str">
        <f>НЭВН!T51</f>
        <v>ЭдЭБ05217</v>
      </c>
      <c r="C35" s="644">
        <f>VLOOKUP('Печать Заказа'!A35,НЭВН!$C:$R,12,FALSE)</f>
        <v>0</v>
      </c>
      <c r="D35" s="645">
        <f>VLOOKUP(A35,НЭВН!$C:$R,13,FALSE)</f>
        <v>0</v>
      </c>
      <c r="E35" s="436">
        <f>НЭВН!Q51</f>
        <v>26590</v>
      </c>
      <c r="F35" s="436">
        <v>26590</v>
      </c>
      <c r="G35" s="645">
        <f>НЭВН!V51</f>
        <v>4670033319026</v>
      </c>
      <c r="H35" s="645">
        <f>НЭВН!U51</f>
        <v>151268</v>
      </c>
      <c r="I35" s="645" t="s">
        <v>272</v>
      </c>
      <c r="J35" s="645"/>
      <c r="K35" s="631">
        <v>25390</v>
      </c>
      <c r="L35" s="635">
        <f t="shared" si="1"/>
        <v>4.7262701851122468E-2</v>
      </c>
      <c r="M35" s="162"/>
    </row>
    <row r="36" spans="1:16" ht="12" customHeight="1" x14ac:dyDescent="0.25">
      <c r="A36" s="647" t="str">
        <f>НЭВН!S54</f>
        <v>THERMEX Dream 30</v>
      </c>
      <c r="B36" s="643" t="str">
        <f>НЭВН!T54</f>
        <v>ЭдЭБ03294</v>
      </c>
      <c r="C36" s="644">
        <f>VLOOKUP('Печать Заказа'!A36,НЭВН!$C:$R,12,FALSE)</f>
        <v>0</v>
      </c>
      <c r="D36" s="645">
        <f>VLOOKUP(A36,НЭВН!$C:$R,13,FALSE)</f>
        <v>0</v>
      </c>
      <c r="E36" s="436">
        <f>НЭВН!Q54</f>
        <v>14890</v>
      </c>
      <c r="F36" s="645">
        <v>14890</v>
      </c>
      <c r="G36" s="645">
        <f>НЭВН!V54</f>
        <v>4670033315424</v>
      </c>
      <c r="H36" s="645">
        <f>НЭВН!U54</f>
        <v>151216</v>
      </c>
      <c r="I36" s="645" t="s">
        <v>272</v>
      </c>
      <c r="J36" s="645"/>
      <c r="K36" s="650">
        <v>15590</v>
      </c>
      <c r="L36" s="635">
        <f t="shared" si="0"/>
        <v>-4.4900577293136679E-2</v>
      </c>
      <c r="M36" s="162"/>
      <c r="N36" t="str">
        <f>IFERROR(VLOOKUP(B36,Сток!A:B,2,FALSE),"")</f>
        <v/>
      </c>
    </row>
    <row r="37" spans="1:16" ht="12" customHeight="1" x14ac:dyDescent="0.25">
      <c r="A37" s="647" t="str">
        <f>НЭВН!S55</f>
        <v>THERMEX Dream 50</v>
      </c>
      <c r="B37" s="643" t="str">
        <f>НЭВН!T55</f>
        <v>ЭдЭБ03296</v>
      </c>
      <c r="C37" s="644">
        <f>VLOOKUP('Печать Заказа'!A37,НЭВН!$C:$R,12,FALSE)</f>
        <v>0</v>
      </c>
      <c r="D37" s="645">
        <f>VLOOKUP(A37,НЭВН!$C:$R,13,FALSE)</f>
        <v>0</v>
      </c>
      <c r="E37" s="436">
        <f>НЭВН!Q55</f>
        <v>18090</v>
      </c>
      <c r="F37" s="436">
        <v>18090</v>
      </c>
      <c r="G37" s="645">
        <f>НЭВН!V55</f>
        <v>4670033315431</v>
      </c>
      <c r="H37" s="645">
        <f>НЭВН!U55</f>
        <v>151217</v>
      </c>
      <c r="I37" s="645" t="s">
        <v>272</v>
      </c>
      <c r="J37" s="645"/>
      <c r="K37" s="650">
        <v>17690</v>
      </c>
      <c r="L37" s="635">
        <f t="shared" ref="L37:L54" si="2">F37/K37-1</f>
        <v>2.2611644997173608E-2</v>
      </c>
      <c r="M37" s="162"/>
      <c r="N37" t="str">
        <f>IFERROR(VLOOKUP(B37,Сток!A:B,2,FALSE),"")</f>
        <v/>
      </c>
    </row>
    <row r="38" spans="1:16" ht="12" customHeight="1" x14ac:dyDescent="0.25">
      <c r="A38" s="647" t="str">
        <f>НЭВН!S56</f>
        <v>THERMEX Dream 80</v>
      </c>
      <c r="B38" s="643" t="str">
        <f>НЭВН!T56</f>
        <v>ЭдЭБ03297</v>
      </c>
      <c r="C38" s="644">
        <f>VLOOKUP('Печать Заказа'!A38,НЭВН!$C:$R,12,FALSE)</f>
        <v>0</v>
      </c>
      <c r="D38" s="645">
        <f>VLOOKUP(A38,НЭВН!$C:$R,13,FALSE)</f>
        <v>0</v>
      </c>
      <c r="E38" s="436">
        <f>НЭВН!Q56</f>
        <v>22990</v>
      </c>
      <c r="F38" s="436">
        <v>22990</v>
      </c>
      <c r="G38" s="645">
        <f>НЭВН!V56</f>
        <v>4670033315448</v>
      </c>
      <c r="H38" s="645">
        <f>НЭВН!U56</f>
        <v>151218</v>
      </c>
      <c r="I38" s="645" t="s">
        <v>272</v>
      </c>
      <c r="J38" s="645"/>
      <c r="K38" s="650">
        <v>21990</v>
      </c>
      <c r="L38" s="635">
        <f t="shared" si="2"/>
        <v>4.5475216007275998E-2</v>
      </c>
      <c r="M38" s="162"/>
      <c r="N38" t="str">
        <f>IFERROR(VLOOKUP(B38,Сток!A:B,2,FALSE),"")</f>
        <v/>
      </c>
    </row>
    <row r="39" spans="1:16" ht="12" customHeight="1" x14ac:dyDescent="0.25">
      <c r="A39" s="647" t="str">
        <f>НЭВН!S57</f>
        <v>THERMEX Dream 100</v>
      </c>
      <c r="B39" s="643" t="str">
        <f>НЭВН!T57</f>
        <v>ЭдЭБ03298</v>
      </c>
      <c r="C39" s="644">
        <f>VLOOKUP('Печать Заказа'!A39,НЭВН!$C:$R,12,FALSE)</f>
        <v>0</v>
      </c>
      <c r="D39" s="645">
        <f>VLOOKUP(A39,НЭВН!$C:$R,13,FALSE)</f>
        <v>0</v>
      </c>
      <c r="E39" s="436">
        <f>НЭВН!Q57</f>
        <v>25890</v>
      </c>
      <c r="F39" s="436">
        <v>25890</v>
      </c>
      <c r="G39" s="645">
        <f>НЭВН!V57</f>
        <v>4670033315455</v>
      </c>
      <c r="H39" s="645">
        <f>НЭВН!U57</f>
        <v>151219</v>
      </c>
      <c r="I39" s="645" t="s">
        <v>272</v>
      </c>
      <c r="J39" s="645"/>
      <c r="K39" s="650">
        <v>24490</v>
      </c>
      <c r="L39" s="635">
        <f t="shared" si="2"/>
        <v>5.7166190281747742E-2</v>
      </c>
      <c r="M39" s="162"/>
      <c r="N39" t="str">
        <f>IFERROR(VLOOKUP(B39,Сток!A:B,2,FALSE),"")</f>
        <v/>
      </c>
    </row>
    <row r="40" spans="1:16" ht="12" customHeight="1" x14ac:dyDescent="0.25">
      <c r="A40" s="647" t="str">
        <f>НЭВН!C60</f>
        <v>THERMEX Double 30</v>
      </c>
      <c r="B40" s="643" t="s">
        <v>577</v>
      </c>
      <c r="C40" s="644">
        <f>VLOOKUP('Печать Заказа'!A40,НЭВН!$C:$R,12,FALSE)</f>
        <v>0</v>
      </c>
      <c r="D40" s="645">
        <f>VLOOKUP(A40,НЭВН!$C:$R,13,FALSE)</f>
        <v>0</v>
      </c>
      <c r="E40" s="436">
        <f>НЭВН!Q60</f>
        <v>14390</v>
      </c>
      <c r="F40" s="645">
        <v>14390</v>
      </c>
      <c r="G40" s="645">
        <v>4670033314816</v>
      </c>
      <c r="H40" s="645">
        <v>151198</v>
      </c>
      <c r="I40" s="645" t="s">
        <v>272</v>
      </c>
      <c r="J40" s="645"/>
      <c r="K40" s="646">
        <v>14990</v>
      </c>
      <c r="L40" s="635">
        <f t="shared" si="2"/>
        <v>-4.0026684456304196E-2</v>
      </c>
      <c r="M40" s="162"/>
      <c r="N40" t="str">
        <f>IFERROR(VLOOKUP(B40,Сток!A:B,2,FALSE),"")</f>
        <v/>
      </c>
      <c r="O40"/>
      <c r="P40"/>
    </row>
    <row r="41" spans="1:16" ht="12" customHeight="1" x14ac:dyDescent="0.25">
      <c r="A41" s="647" t="str">
        <f>НЭВН!C61</f>
        <v>THERMEX Double 50</v>
      </c>
      <c r="B41" s="643" t="s">
        <v>578</v>
      </c>
      <c r="C41" s="644">
        <f>VLOOKUP('Печать Заказа'!A41,НЭВН!$C:$R,12,FALSE)</f>
        <v>0</v>
      </c>
      <c r="D41" s="645">
        <f>VLOOKUP(A41,НЭВН!$C:$R,13,FALSE)</f>
        <v>0</v>
      </c>
      <c r="E41" s="436">
        <f>НЭВН!Q61</f>
        <v>17590</v>
      </c>
      <c r="F41" s="645">
        <v>17590</v>
      </c>
      <c r="G41" s="645">
        <v>4670033314823</v>
      </c>
      <c r="H41" s="645">
        <v>151199</v>
      </c>
      <c r="I41" s="645" t="s">
        <v>272</v>
      </c>
      <c r="J41" s="645"/>
      <c r="K41" s="646">
        <v>17090</v>
      </c>
      <c r="L41" s="635">
        <f t="shared" si="2"/>
        <v>2.9256875365710977E-2</v>
      </c>
      <c r="M41" s="162"/>
      <c r="N41" t="str">
        <f>IFERROR(VLOOKUP(B41,Сток!A:B,2,FALSE),"")</f>
        <v/>
      </c>
      <c r="O41"/>
      <c r="P41"/>
    </row>
    <row r="42" spans="1:16" ht="12" customHeight="1" x14ac:dyDescent="0.25">
      <c r="A42" s="647" t="str">
        <f>НЭВН!C62</f>
        <v>THERMEX Double 80</v>
      </c>
      <c r="B42" s="643" t="s">
        <v>579</v>
      </c>
      <c r="C42" s="644">
        <f>VLOOKUP('Печать Заказа'!A42,НЭВН!$C:$R,12,FALSE)</f>
        <v>0</v>
      </c>
      <c r="D42" s="645">
        <f>VLOOKUP(A42,НЭВН!$C:$R,13,FALSE)</f>
        <v>0</v>
      </c>
      <c r="E42" s="436">
        <f>НЭВН!Q62</f>
        <v>22490</v>
      </c>
      <c r="F42" s="645">
        <v>22490</v>
      </c>
      <c r="G42" s="645">
        <v>4670033314830</v>
      </c>
      <c r="H42" s="645">
        <v>151200</v>
      </c>
      <c r="I42" s="645" t="s">
        <v>272</v>
      </c>
      <c r="J42" s="645"/>
      <c r="K42" s="646">
        <v>21390</v>
      </c>
      <c r="L42" s="635">
        <f t="shared" si="2"/>
        <v>5.1425899953249088E-2</v>
      </c>
      <c r="M42" s="162"/>
      <c r="N42" t="str">
        <f>IFERROR(VLOOKUP(B42,Сток!A:B,2,FALSE),"")</f>
        <v/>
      </c>
      <c r="O42"/>
      <c r="P42"/>
    </row>
    <row r="43" spans="1:16" ht="12" customHeight="1" x14ac:dyDescent="0.25">
      <c r="A43" s="647" t="str">
        <f>НЭВН!C63</f>
        <v>THERMEX Double 100</v>
      </c>
      <c r="B43" s="643" t="s">
        <v>580</v>
      </c>
      <c r="C43" s="644">
        <f>VLOOKUP('Печать Заказа'!A43,НЭВН!$C:$R,12,FALSE)</f>
        <v>0</v>
      </c>
      <c r="D43" s="645">
        <f>VLOOKUP(A43,НЭВН!$C:$R,13,FALSE)</f>
        <v>0</v>
      </c>
      <c r="E43" s="436">
        <f>НЭВН!Q63</f>
        <v>25390</v>
      </c>
      <c r="F43" s="645">
        <v>25390</v>
      </c>
      <c r="G43" s="645">
        <v>4670033314809</v>
      </c>
      <c r="H43" s="645">
        <v>151201</v>
      </c>
      <c r="I43" s="645" t="s">
        <v>272</v>
      </c>
      <c r="J43" s="645"/>
      <c r="K43" s="646">
        <v>23890</v>
      </c>
      <c r="L43" s="635">
        <f t="shared" si="2"/>
        <v>6.2787777312683035E-2</v>
      </c>
      <c r="M43" s="162"/>
      <c r="N43" t="str">
        <f>IFERROR(VLOOKUP(B43,Сток!A:B,2,FALSE),"")</f>
        <v/>
      </c>
      <c r="O43"/>
      <c r="P43"/>
    </row>
    <row r="44" spans="1:16" ht="12" customHeight="1" x14ac:dyDescent="0.25">
      <c r="A44" s="647" t="str">
        <f>НЭВН!S66</f>
        <v>THERMEX MK 30 V</v>
      </c>
      <c r="B44" s="643" t="str">
        <f>НЭВН!T66</f>
        <v>ЭдЭ001692</v>
      </c>
      <c r="C44" s="644">
        <f>VLOOKUP('Печать Заказа'!A44,НЭВН!$C:$R,12,FALSE)</f>
        <v>0</v>
      </c>
      <c r="D44" s="645">
        <f>VLOOKUP(A44,НЭВН!$C:$R,13,FALSE)</f>
        <v>0</v>
      </c>
      <c r="E44" s="436">
        <f>НЭВН!Q66</f>
        <v>14090</v>
      </c>
      <c r="F44" s="645">
        <v>14090</v>
      </c>
      <c r="G44" s="645">
        <f>НЭВН!V66</f>
        <v>4670007714208</v>
      </c>
      <c r="H44" s="645">
        <v>151001</v>
      </c>
      <c r="I44" s="645" t="s">
        <v>1005</v>
      </c>
      <c r="J44" s="645"/>
      <c r="K44" s="646">
        <v>13790</v>
      </c>
      <c r="L44" s="635">
        <f t="shared" si="2"/>
        <v>2.1754894851341522E-2</v>
      </c>
      <c r="M44" s="162"/>
      <c r="N44" t="str">
        <f>IFERROR(VLOOKUP(B44,Сток!A:B,2,FALSE),"")</f>
        <v/>
      </c>
      <c r="O44"/>
      <c r="P44"/>
    </row>
    <row r="45" spans="1:16" ht="12" customHeight="1" x14ac:dyDescent="0.25">
      <c r="A45" s="647" t="str">
        <f>НЭВН!S67</f>
        <v>THERMEX MK 50 V</v>
      </c>
      <c r="B45" s="643" t="str">
        <f>НЭВН!T67</f>
        <v>ЭдЭ001693</v>
      </c>
      <c r="C45" s="644">
        <f>VLOOKUP('Печать Заказа'!A45,НЭВН!$C:$R,12,FALSE)</f>
        <v>0</v>
      </c>
      <c r="D45" s="645">
        <f>VLOOKUP(A45,НЭВН!$C:$R,13,FALSE)</f>
        <v>0</v>
      </c>
      <c r="E45" s="436">
        <f>НЭВН!Q67</f>
        <v>17090</v>
      </c>
      <c r="F45" s="645">
        <v>17090</v>
      </c>
      <c r="G45" s="645">
        <f>НЭВН!V67</f>
        <v>4670007714215</v>
      </c>
      <c r="H45" s="645">
        <v>151002</v>
      </c>
      <c r="I45" s="645" t="s">
        <v>1005</v>
      </c>
      <c r="J45" s="645"/>
      <c r="K45" s="646">
        <v>15890</v>
      </c>
      <c r="L45" s="635">
        <f t="shared" si="2"/>
        <v>7.5519194461925787E-2</v>
      </c>
      <c r="M45" s="162"/>
      <c r="N45" t="str">
        <f>IFERROR(VLOOKUP(B45,Сток!A:B,2,FALSE),"")</f>
        <v/>
      </c>
      <c r="O45"/>
      <c r="P45"/>
    </row>
    <row r="46" spans="1:16" ht="12" customHeight="1" x14ac:dyDescent="0.25">
      <c r="A46" s="647" t="str">
        <f>НЭВН!S68</f>
        <v>THERMEX MK 80 V</v>
      </c>
      <c r="B46" s="643" t="str">
        <f>НЭВН!T68</f>
        <v>ЭдЭ001694</v>
      </c>
      <c r="C46" s="644">
        <f>VLOOKUP('Печать Заказа'!A46,НЭВН!$C:$R,12,FALSE)</f>
        <v>0</v>
      </c>
      <c r="D46" s="645">
        <f>VLOOKUP(A46,НЭВН!$C:$R,13,FALSE)</f>
        <v>0</v>
      </c>
      <c r="E46" s="436">
        <f>НЭВН!Q68</f>
        <v>21990</v>
      </c>
      <c r="F46" s="645">
        <v>21990</v>
      </c>
      <c r="G46" s="645">
        <f>НЭВН!V68</f>
        <v>4670007714222</v>
      </c>
      <c r="H46" s="645">
        <v>151003</v>
      </c>
      <c r="I46" s="645" t="s">
        <v>1005</v>
      </c>
      <c r="J46" s="645"/>
      <c r="K46" s="646">
        <v>19890</v>
      </c>
      <c r="L46" s="635">
        <f t="shared" si="2"/>
        <v>0.105580693815988</v>
      </c>
      <c r="M46" s="162"/>
      <c r="N46" t="str">
        <f>IFERROR(VLOOKUP(B46,Сток!A:B,2,FALSE),"")</f>
        <v/>
      </c>
      <c r="O46"/>
      <c r="P46"/>
    </row>
    <row r="47" spans="1:16" ht="12" customHeight="1" x14ac:dyDescent="0.25">
      <c r="A47" s="647" t="str">
        <f>НЭВН!S69</f>
        <v>THERMEX MK 100 V</v>
      </c>
      <c r="B47" s="643" t="str">
        <f>НЭВН!T69</f>
        <v>ЭдЭ001695</v>
      </c>
      <c r="C47" s="644">
        <f>VLOOKUP('Печать Заказа'!A47,НЭВН!$C:$R,12,FALSE)</f>
        <v>0</v>
      </c>
      <c r="D47" s="645">
        <f>VLOOKUP(A47,НЭВН!$C:$R,13,FALSE)</f>
        <v>0</v>
      </c>
      <c r="E47" s="436">
        <f>НЭВН!Q69</f>
        <v>24890</v>
      </c>
      <c r="F47" s="645">
        <v>24890</v>
      </c>
      <c r="G47" s="645">
        <f>НЭВН!V69</f>
        <v>4670007714239</v>
      </c>
      <c r="H47" s="645">
        <v>151004</v>
      </c>
      <c r="I47" s="645" t="s">
        <v>1005</v>
      </c>
      <c r="J47" s="645"/>
      <c r="K47" s="646">
        <v>22390</v>
      </c>
      <c r="L47" s="635">
        <f t="shared" si="2"/>
        <v>0.111656989727557</v>
      </c>
      <c r="M47" s="162"/>
      <c r="N47" t="str">
        <f>IFERROR(VLOOKUP(B47,Сток!A:B,2,FALSE),"")</f>
        <v/>
      </c>
      <c r="O47"/>
      <c r="P47"/>
    </row>
    <row r="48" spans="1:16" ht="12" customHeight="1" x14ac:dyDescent="0.25">
      <c r="A48" s="647" t="str">
        <f>НЭВН!S70</f>
        <v>THERMEX MK 50 H</v>
      </c>
      <c r="B48" s="643" t="str">
        <f>НЭВН!T70</f>
        <v>ЭдЭБ01325</v>
      </c>
      <c r="C48" s="644">
        <f>VLOOKUP('Печать Заказа'!A48,НЭВН!$C:$R,12,FALSE)</f>
        <v>0</v>
      </c>
      <c r="D48" s="645">
        <f>VLOOKUP(A48,НЭВН!$C:$R,13,FALSE)</f>
        <v>0</v>
      </c>
      <c r="E48" s="436">
        <f>НЭВН!Q70</f>
        <v>17690</v>
      </c>
      <c r="F48" s="645">
        <v>17690</v>
      </c>
      <c r="G48" s="645">
        <f>НЭВН!V70</f>
        <v>4670033310221</v>
      </c>
      <c r="H48" s="645">
        <f>НЭВН!U70</f>
        <v>151151</v>
      </c>
      <c r="I48" s="645" t="s">
        <v>1005</v>
      </c>
      <c r="J48" s="645"/>
      <c r="K48" s="646">
        <v>16490</v>
      </c>
      <c r="L48" s="635">
        <f t="shared" si="2"/>
        <v>7.2771376591873826E-2</v>
      </c>
      <c r="M48" s="162"/>
      <c r="N48" t="str">
        <f>IFERROR(VLOOKUP(B48,Сток!A:B,2,FALSE),"")</f>
        <v/>
      </c>
      <c r="O48"/>
      <c r="P48"/>
    </row>
    <row r="49" spans="1:30" ht="12" customHeight="1" x14ac:dyDescent="0.25">
      <c r="A49" s="647" t="str">
        <f>НЭВН!S71</f>
        <v>THERMEX MK 80 H</v>
      </c>
      <c r="B49" s="643" t="str">
        <f>НЭВН!T71</f>
        <v>ЭдЭБ01326</v>
      </c>
      <c r="C49" s="644">
        <f>VLOOKUP('Печать Заказа'!A49,НЭВН!$C:$R,12,FALSE)</f>
        <v>0</v>
      </c>
      <c r="D49" s="645">
        <f>VLOOKUP(A49,НЭВН!$C:$R,13,FALSE)</f>
        <v>0</v>
      </c>
      <c r="E49" s="436">
        <f>НЭВН!Q71</f>
        <v>22590</v>
      </c>
      <c r="F49" s="645">
        <v>22590</v>
      </c>
      <c r="G49" s="645">
        <f>НЭВН!V71</f>
        <v>4670033310238</v>
      </c>
      <c r="H49" s="645">
        <f>НЭВН!U71</f>
        <v>151152</v>
      </c>
      <c r="I49" s="645" t="s">
        <v>1005</v>
      </c>
      <c r="J49" s="645"/>
      <c r="K49" s="646">
        <v>20490</v>
      </c>
      <c r="L49" s="635">
        <f t="shared" si="2"/>
        <v>0.10248901903367491</v>
      </c>
      <c r="M49" s="162"/>
      <c r="N49" t="str">
        <f>IFERROR(VLOOKUP(B49,Сток!A:B,2,FALSE),"")</f>
        <v/>
      </c>
      <c r="O49"/>
      <c r="P49"/>
    </row>
    <row r="50" spans="1:30" ht="12" customHeight="1" x14ac:dyDescent="0.25">
      <c r="A50" s="647" t="str">
        <f>НЭВН!S72</f>
        <v>THERMEX MK 100 H</v>
      </c>
      <c r="B50" s="643" t="str">
        <f>НЭВН!T72</f>
        <v>ЭдЭБ01327</v>
      </c>
      <c r="C50" s="644">
        <f>VLOOKUP('Печать Заказа'!A50,НЭВН!$C:$R,12,FALSE)</f>
        <v>0</v>
      </c>
      <c r="D50" s="645">
        <f>VLOOKUP(A50,НЭВН!$C:$R,13,FALSE)</f>
        <v>0</v>
      </c>
      <c r="E50" s="436">
        <f>НЭВН!Q72</f>
        <v>25490</v>
      </c>
      <c r="F50" s="645">
        <v>25490</v>
      </c>
      <c r="G50" s="645">
        <f>НЭВН!V72</f>
        <v>4670033310245</v>
      </c>
      <c r="H50" s="645">
        <f>НЭВН!U72</f>
        <v>151153</v>
      </c>
      <c r="I50" s="645" t="s">
        <v>1005</v>
      </c>
      <c r="J50" s="645"/>
      <c r="K50" s="646">
        <v>22990</v>
      </c>
      <c r="L50" s="635">
        <f t="shared" si="2"/>
        <v>0.10874293170943883</v>
      </c>
      <c r="M50" s="162"/>
      <c r="N50" t="str">
        <f>IFERROR(VLOOKUP(B50,Сток!A:B,2,FALSE),"")</f>
        <v/>
      </c>
      <c r="O50"/>
      <c r="P50"/>
    </row>
    <row r="51" spans="1:30" ht="12" customHeight="1" x14ac:dyDescent="0.25">
      <c r="A51" s="647" t="str">
        <f>НЭВН!S75</f>
        <v>Garanterm Flat 30 V</v>
      </c>
      <c r="B51" s="643" t="str">
        <f>НЭВН!T75</f>
        <v>ЭдЭБ01585</v>
      </c>
      <c r="C51" s="644">
        <f>VLOOKUP('Печать Заказа'!A51,НЭВН!$C:$R,12,FALSE)</f>
        <v>0</v>
      </c>
      <c r="D51" s="645">
        <f>VLOOKUP(A51,НЭВН!$C:$R,13,FALSE)</f>
        <v>0</v>
      </c>
      <c r="E51" s="436">
        <f>НЭВН!Q75</f>
        <v>13090</v>
      </c>
      <c r="F51" s="645">
        <v>13090</v>
      </c>
      <c r="G51" s="645">
        <f>НЭВН!V75</f>
        <v>4670033311778</v>
      </c>
      <c r="H51" s="645">
        <f>НЭВН!U75</f>
        <v>156020</v>
      </c>
      <c r="I51" s="645" t="s">
        <v>272</v>
      </c>
      <c r="J51" s="645"/>
      <c r="K51" s="646">
        <v>12890</v>
      </c>
      <c r="L51" s="635">
        <f t="shared" si="2"/>
        <v>1.5515903801396336E-2</v>
      </c>
      <c r="M51" s="162"/>
      <c r="N51" t="str">
        <f>IFERROR(VLOOKUP(B51,Сток!A:B,2,FALSE),"")</f>
        <v/>
      </c>
      <c r="O51"/>
      <c r="P51"/>
    </row>
    <row r="52" spans="1:30" ht="12" customHeight="1" x14ac:dyDescent="0.25">
      <c r="A52" s="647" t="str">
        <f>НЭВН!S76</f>
        <v>Garanterm Flat 50 V</v>
      </c>
      <c r="B52" s="643" t="str">
        <f>НЭВН!T76</f>
        <v>ЭдЭБ01586</v>
      </c>
      <c r="C52" s="644">
        <f>VLOOKUP('Печать Заказа'!A52,НЭВН!$C:$R,12,FALSE)</f>
        <v>0</v>
      </c>
      <c r="D52" s="645">
        <f>VLOOKUP(A52,НЭВН!$C:$R,13,FALSE)</f>
        <v>0</v>
      </c>
      <c r="E52" s="436">
        <f>НЭВН!Q76</f>
        <v>15390</v>
      </c>
      <c r="F52" s="645">
        <v>15390</v>
      </c>
      <c r="G52" s="645">
        <f>НЭВН!V76</f>
        <v>4670033311785</v>
      </c>
      <c r="H52" s="645">
        <f>НЭВН!U76</f>
        <v>156021</v>
      </c>
      <c r="I52" s="645" t="s">
        <v>272</v>
      </c>
      <c r="J52" s="645"/>
      <c r="K52" s="646">
        <v>15090</v>
      </c>
      <c r="L52" s="635">
        <f t="shared" si="2"/>
        <v>1.9880715705765439E-2</v>
      </c>
      <c r="M52" s="162"/>
      <c r="N52" t="str">
        <f>IFERROR(VLOOKUP(B52,Сток!A:B,2,FALSE),"")</f>
        <v/>
      </c>
      <c r="O52"/>
      <c r="P52"/>
    </row>
    <row r="53" spans="1:30" ht="12" customHeight="1" x14ac:dyDescent="0.25">
      <c r="A53" s="647" t="str">
        <f>НЭВН!S77</f>
        <v>Garanterm Flat 80 V</v>
      </c>
      <c r="B53" s="643" t="str">
        <f>НЭВН!T77</f>
        <v>ЭдЭБ01587</v>
      </c>
      <c r="C53" s="644">
        <f>VLOOKUP('Печать Заказа'!A53,НЭВН!$C:$R,12,FALSE)</f>
        <v>0</v>
      </c>
      <c r="D53" s="645">
        <f>VLOOKUP(A53,НЭВН!$C:$R,13,FALSE)</f>
        <v>0</v>
      </c>
      <c r="E53" s="436">
        <f>НЭВН!Q77</f>
        <v>19990</v>
      </c>
      <c r="F53" s="645">
        <v>19990</v>
      </c>
      <c r="G53" s="645">
        <f>НЭВН!V77</f>
        <v>4670033311792</v>
      </c>
      <c r="H53" s="645">
        <f>НЭВН!U77</f>
        <v>156022</v>
      </c>
      <c r="I53" s="645" t="s">
        <v>272</v>
      </c>
      <c r="J53" s="645"/>
      <c r="K53" s="646">
        <v>19090</v>
      </c>
      <c r="L53" s="635">
        <f t="shared" si="2"/>
        <v>4.7145102147721385E-2</v>
      </c>
      <c r="M53" s="162"/>
      <c r="N53" t="str">
        <f>IFERROR(VLOOKUP(B53,Сток!A:B,2,FALSE),"")</f>
        <v/>
      </c>
      <c r="O53"/>
      <c r="P53"/>
    </row>
    <row r="54" spans="1:30" ht="12" customHeight="1" x14ac:dyDescent="0.25">
      <c r="A54" s="647" t="str">
        <f>НЭВН!S78</f>
        <v>Garanterm Flat 100 V</v>
      </c>
      <c r="B54" s="643" t="str">
        <f>НЭВН!T78</f>
        <v>ЭдЭБ01588</v>
      </c>
      <c r="C54" s="644">
        <f>VLOOKUP('Печать Заказа'!A54,НЭВН!$C:$R,12,FALSE)</f>
        <v>0</v>
      </c>
      <c r="D54" s="645">
        <f>VLOOKUP(A54,НЭВН!$C:$R,13,FALSE)</f>
        <v>0</v>
      </c>
      <c r="E54" s="436">
        <f>НЭВН!Q78</f>
        <v>23090</v>
      </c>
      <c r="F54" s="645">
        <v>23090</v>
      </c>
      <c r="G54" s="645">
        <f>НЭВН!V78</f>
        <v>4670033311808</v>
      </c>
      <c r="H54" s="645">
        <f>НЭВН!U78</f>
        <v>156023</v>
      </c>
      <c r="I54" s="645" t="s">
        <v>272</v>
      </c>
      <c r="J54" s="645"/>
      <c r="K54" s="646">
        <v>22090</v>
      </c>
      <c r="L54" s="635">
        <f t="shared" si="2"/>
        <v>4.5269352648257044E-2</v>
      </c>
      <c r="M54" s="162"/>
      <c r="N54" t="str">
        <f>IFERROR(VLOOKUP(B54,Сток!A:B,2,FALSE),"")</f>
        <v/>
      </c>
      <c r="O54"/>
      <c r="P54"/>
    </row>
    <row r="55" spans="1:30" s="368" customFormat="1" ht="12" customHeight="1" x14ac:dyDescent="0.25">
      <c r="A55" s="651" t="str">
        <f>НЭВН!S81</f>
        <v>EDISSON Solar 30 V</v>
      </c>
      <c r="B55" s="652" t="str">
        <f>НЭВН!T81</f>
        <v>ЭдЭБ03841</v>
      </c>
      <c r="C55" s="653">
        <f>VLOOKUP('Печать Заказа'!A55,НЭВН!$C:$R,12,FALSE)</f>
        <v>0</v>
      </c>
      <c r="D55" s="654">
        <f>VLOOKUP(A55,НЭВН!$C:$R,13,FALSE)</f>
        <v>0</v>
      </c>
      <c r="E55" s="655">
        <v>9890</v>
      </c>
      <c r="F55" s="654" t="s">
        <v>60</v>
      </c>
      <c r="G55" s="654">
        <f>НЭВН!V81</f>
        <v>4670033316582</v>
      </c>
      <c r="H55" s="654">
        <f>НЭВН!U81</f>
        <v>161011</v>
      </c>
      <c r="I55" s="645" t="s">
        <v>272</v>
      </c>
      <c r="J55" s="654"/>
      <c r="K55" s="656">
        <v>9790</v>
      </c>
      <c r="L55" s="635">
        <f>E55/K55-1</f>
        <v>1.0214504596527174E-2</v>
      </c>
      <c r="M55" s="162"/>
      <c r="N55" t="str">
        <f>IFERROR(VLOOKUP(B55,Сток!A:B,2,FALSE),"")</f>
        <v/>
      </c>
      <c r="O55" s="285"/>
      <c r="P55" s="28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s="368" customFormat="1" ht="12" customHeight="1" x14ac:dyDescent="0.25">
      <c r="A56" s="651" t="str">
        <f>НЭВН!S82</f>
        <v>EDISSON Solar 50 V</v>
      </c>
      <c r="B56" s="652" t="str">
        <f>НЭВН!T82</f>
        <v>ЭдЭБ03842</v>
      </c>
      <c r="C56" s="653">
        <f>VLOOKUP('Печать Заказа'!A56,НЭВН!$C:$R,12,FALSE)</f>
        <v>0</v>
      </c>
      <c r="D56" s="654">
        <f>VLOOKUP(A56,НЭВН!$C:$R,13,FALSE)</f>
        <v>0</v>
      </c>
      <c r="E56" s="655">
        <v>11790</v>
      </c>
      <c r="F56" s="654" t="s">
        <v>60</v>
      </c>
      <c r="G56" s="654">
        <f>НЭВН!V82</f>
        <v>4670033316599</v>
      </c>
      <c r="H56" s="654">
        <f>НЭВН!U82</f>
        <v>161012</v>
      </c>
      <c r="I56" s="645" t="s">
        <v>272</v>
      </c>
      <c r="J56" s="654"/>
      <c r="K56" s="656">
        <v>11490</v>
      </c>
      <c r="L56" s="635">
        <f t="shared" ref="L56:L62" si="3">E56/K56-1</f>
        <v>2.6109660574412441E-2</v>
      </c>
      <c r="M56" s="162"/>
      <c r="N56" t="str">
        <f>IFERROR(VLOOKUP(B56,Сток!A:B,2,FALSE),"")</f>
        <v/>
      </c>
      <c r="O56" s="285"/>
      <c r="P56" s="285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s="368" customFormat="1" ht="12" customHeight="1" x14ac:dyDescent="0.25">
      <c r="A57" s="651" t="str">
        <f>НЭВН!S83</f>
        <v>EDISSON Solar 80 V</v>
      </c>
      <c r="B57" s="652" t="str">
        <f>НЭВН!T83</f>
        <v>ЭдЭБ03844</v>
      </c>
      <c r="C57" s="653">
        <f>VLOOKUP('Печать Заказа'!A57,НЭВН!$C:$R,12,FALSE)</f>
        <v>0</v>
      </c>
      <c r="D57" s="654">
        <f>VLOOKUP(A57,НЭВН!$C:$R,13,FALSE)</f>
        <v>0</v>
      </c>
      <c r="E57" s="655">
        <v>15290</v>
      </c>
      <c r="F57" s="654" t="s">
        <v>60</v>
      </c>
      <c r="G57" s="654">
        <f>НЭВН!V83</f>
        <v>4670033316605</v>
      </c>
      <c r="H57" s="654">
        <f>НЭВН!U83</f>
        <v>161013</v>
      </c>
      <c r="I57" s="645" t="s">
        <v>272</v>
      </c>
      <c r="J57" s="654"/>
      <c r="K57" s="656">
        <v>14490</v>
      </c>
      <c r="L57" s="635">
        <f t="shared" si="3"/>
        <v>5.5210489993098744E-2</v>
      </c>
      <c r="M57" s="162"/>
      <c r="N57" t="str">
        <f>IFERROR(VLOOKUP(B57,Сток!A:B,2,FALSE),"")</f>
        <v/>
      </c>
      <c r="O57" s="285"/>
      <c r="P57" s="285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s="368" customFormat="1" ht="12" customHeight="1" x14ac:dyDescent="0.25">
      <c r="A58" s="651" t="str">
        <f>НЭВН!S84</f>
        <v>EDISSON Solar 100 V</v>
      </c>
      <c r="B58" s="652" t="str">
        <f>НЭВН!T84</f>
        <v>ЭдЭБ03846</v>
      </c>
      <c r="C58" s="653">
        <f>VLOOKUP('Печать Заказа'!A58,НЭВН!$C:$R,12,FALSE)</f>
        <v>0</v>
      </c>
      <c r="D58" s="654">
        <f>VLOOKUP(A58,НЭВН!$C:$R,13,FALSE)</f>
        <v>0</v>
      </c>
      <c r="E58" s="655">
        <v>17690</v>
      </c>
      <c r="F58" s="654" t="s">
        <v>60</v>
      </c>
      <c r="G58" s="654">
        <f>НЭВН!V84</f>
        <v>4670033316612</v>
      </c>
      <c r="H58" s="654">
        <f>НЭВН!U84</f>
        <v>161014</v>
      </c>
      <c r="I58" s="645" t="s">
        <v>272</v>
      </c>
      <c r="J58" s="654"/>
      <c r="K58" s="656">
        <v>16890</v>
      </c>
      <c r="L58" s="635">
        <f t="shared" si="3"/>
        <v>4.7365304914150475E-2</v>
      </c>
      <c r="M58" s="162"/>
      <c r="N58" t="str">
        <f>IFERROR(VLOOKUP(B58,Сток!A:B,2,FALSE),"")</f>
        <v/>
      </c>
      <c r="O58" s="285"/>
      <c r="P58" s="285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2" customHeight="1" x14ac:dyDescent="0.25">
      <c r="A59" s="647" t="str">
        <f>НЭВН!S87</f>
        <v>EDISSON King 30 V</v>
      </c>
      <c r="B59" s="643" t="str">
        <f>НЭВН!T87</f>
        <v>ЭдЭБ02084</v>
      </c>
      <c r="C59" s="653">
        <f>VLOOKUP('Печать Заказа'!A59,НЭВН!$C:$R,12,FALSE)</f>
        <v>0</v>
      </c>
      <c r="D59" s="654">
        <f>VLOOKUP(A59,НЭВН!$C:$R,13,FALSE)</f>
        <v>0</v>
      </c>
      <c r="E59" s="657">
        <v>9290</v>
      </c>
      <c r="F59" s="645" t="s">
        <v>60</v>
      </c>
      <c r="G59" s="645">
        <f>НЭВН!V87</f>
        <v>4670033312959</v>
      </c>
      <c r="H59" s="645">
        <f>НЭВН!U87</f>
        <v>161007</v>
      </c>
      <c r="I59" s="658" t="s">
        <v>272</v>
      </c>
      <c r="J59" s="645"/>
      <c r="K59" s="656">
        <v>9090</v>
      </c>
      <c r="L59" s="635">
        <f t="shared" si="3"/>
        <v>2.2002200220021972E-2</v>
      </c>
      <c r="M59" s="162"/>
      <c r="N59" t="str">
        <f>IFERROR(VLOOKUP(B59,Сток!A:B,2,FALSE),"")</f>
        <v/>
      </c>
    </row>
    <row r="60" spans="1:30" ht="12" customHeight="1" x14ac:dyDescent="0.25">
      <c r="A60" s="647" t="str">
        <f>НЭВН!S88</f>
        <v>EDISSON King 50 V</v>
      </c>
      <c r="B60" s="643" t="str">
        <f>НЭВН!T88</f>
        <v>ЭдЭБ02087</v>
      </c>
      <c r="C60" s="653">
        <f>VLOOKUP('Печать Заказа'!A60,НЭВН!$C:$R,12,FALSE)</f>
        <v>0</v>
      </c>
      <c r="D60" s="654">
        <f>VLOOKUP(A60,НЭВН!$C:$R,13,FALSE)</f>
        <v>0</v>
      </c>
      <c r="E60" s="655">
        <v>11390</v>
      </c>
      <c r="F60" s="645" t="s">
        <v>60</v>
      </c>
      <c r="G60" s="645">
        <f>НЭВН!V88</f>
        <v>4670033312966</v>
      </c>
      <c r="H60" s="645">
        <f>НЭВН!U88</f>
        <v>161008</v>
      </c>
      <c r="I60" s="645" t="s">
        <v>272</v>
      </c>
      <c r="J60" s="645"/>
      <c r="K60" s="656">
        <v>10790</v>
      </c>
      <c r="L60" s="635">
        <f t="shared" si="3"/>
        <v>5.5607043558850711E-2</v>
      </c>
      <c r="M60" s="162"/>
      <c r="N60" t="str">
        <f>IFERROR(VLOOKUP(B60,Сток!A:B,2,FALSE),"")</f>
        <v/>
      </c>
    </row>
    <row r="61" spans="1:30" ht="12" customHeight="1" x14ac:dyDescent="0.25">
      <c r="A61" s="647" t="str">
        <f>НЭВН!S89</f>
        <v>EDISSON King 80 V</v>
      </c>
      <c r="B61" s="643" t="str">
        <f>НЭВН!T89</f>
        <v>ЭдЭБ02088</v>
      </c>
      <c r="C61" s="653">
        <f>VLOOKUP('Печать Заказа'!A61,НЭВН!$C:$R,12,FALSE)</f>
        <v>0</v>
      </c>
      <c r="D61" s="654">
        <f>VLOOKUP(A61,НЭВН!$C:$R,13,FALSE)</f>
        <v>0</v>
      </c>
      <c r="E61" s="655">
        <v>14790</v>
      </c>
      <c r="F61" s="645" t="s">
        <v>60</v>
      </c>
      <c r="G61" s="645">
        <f>НЭВН!V89</f>
        <v>4670033312973</v>
      </c>
      <c r="H61" s="645">
        <f>НЭВН!U89</f>
        <v>161009</v>
      </c>
      <c r="I61" s="645" t="s">
        <v>272</v>
      </c>
      <c r="J61" s="645"/>
      <c r="K61" s="656">
        <v>13790</v>
      </c>
      <c r="L61" s="635">
        <f t="shared" si="3"/>
        <v>7.2516316171138406E-2</v>
      </c>
      <c r="M61" s="162"/>
      <c r="N61" t="str">
        <f>IFERROR(VLOOKUP(B61,Сток!A:B,2,FALSE),"")</f>
        <v/>
      </c>
    </row>
    <row r="62" spans="1:30" ht="12" customHeight="1" x14ac:dyDescent="0.25">
      <c r="A62" s="647" t="str">
        <f>НЭВН!S90</f>
        <v>EDISSON King 100 V</v>
      </c>
      <c r="B62" s="643" t="str">
        <f>НЭВН!T90</f>
        <v>ЭдЭБ02089</v>
      </c>
      <c r="C62" s="653">
        <f>VLOOKUP('Печать Заказа'!A62,НЭВН!$C:$R,12,FALSE)</f>
        <v>0</v>
      </c>
      <c r="D62" s="654">
        <f>VLOOKUP(A62,НЭВН!$C:$R,13,FALSE)</f>
        <v>0</v>
      </c>
      <c r="E62" s="655">
        <v>16590</v>
      </c>
      <c r="F62" s="645" t="s">
        <v>60</v>
      </c>
      <c r="G62" s="645">
        <f>НЭВН!V90</f>
        <v>4670033312980</v>
      </c>
      <c r="H62" s="645">
        <f>НЭВН!U90</f>
        <v>161010</v>
      </c>
      <c r="I62" s="645" t="s">
        <v>272</v>
      </c>
      <c r="J62" s="645"/>
      <c r="K62" s="656">
        <v>16190</v>
      </c>
      <c r="L62" s="635">
        <f t="shared" si="3"/>
        <v>2.4706609017912218E-2</v>
      </c>
      <c r="M62" s="162"/>
      <c r="N62" t="str">
        <f>IFERROR(VLOOKUP(B62,Сток!A:B,2,FALSE),"")</f>
        <v/>
      </c>
    </row>
    <row r="63" spans="1:30" ht="12" customHeight="1" x14ac:dyDescent="0.25">
      <c r="A63" s="647" t="str">
        <f>НЭВН!C94</f>
        <v>THERMEX Olympic 30</v>
      </c>
      <c r="B63" s="643" t="str">
        <f>НЭВН!T94</f>
        <v>ЭдЭБ04848</v>
      </c>
      <c r="C63" s="653">
        <f>VLOOKUP('Печать Заказа'!A63,НЭВН!$C:$R,12,FALSE)</f>
        <v>0</v>
      </c>
      <c r="D63" s="654">
        <f>VLOOKUP(A63,НЭВН!$C:$R,13,FALSE)</f>
        <v>0</v>
      </c>
      <c r="E63" s="436">
        <f>НЭВН!Q94</f>
        <v>17790</v>
      </c>
      <c r="F63" s="645">
        <v>17790</v>
      </c>
      <c r="G63" s="645">
        <f>НЭВН!V94</f>
        <v>4670033315875</v>
      </c>
      <c r="H63" s="645">
        <f>НЭВН!U94</f>
        <v>111382</v>
      </c>
      <c r="I63" s="645" t="s">
        <v>1005</v>
      </c>
      <c r="J63" s="645"/>
      <c r="K63" s="631"/>
      <c r="L63" s="635"/>
      <c r="M63" s="162"/>
    </row>
    <row r="64" spans="1:30" ht="12" customHeight="1" x14ac:dyDescent="0.25">
      <c r="A64" s="647" t="str">
        <f>НЭВН!C95</f>
        <v>THERMEX Olympic 50</v>
      </c>
      <c r="B64" s="643" t="str">
        <f>НЭВН!T95</f>
        <v>ЭдЭБ04849</v>
      </c>
      <c r="C64" s="653">
        <f>VLOOKUP('Печать Заказа'!A64,НЭВН!$C:$R,12,FALSE)</f>
        <v>0</v>
      </c>
      <c r="D64" s="654">
        <f>VLOOKUP(A64,НЭВН!$C:$R,13,FALSE)</f>
        <v>0</v>
      </c>
      <c r="E64" s="436">
        <f>НЭВН!Q95</f>
        <v>20590</v>
      </c>
      <c r="F64" s="645">
        <v>20590</v>
      </c>
      <c r="G64" s="645">
        <f>НЭВН!V95</f>
        <v>4670007714680</v>
      </c>
      <c r="H64" s="645">
        <f>НЭВН!U95</f>
        <v>111383</v>
      </c>
      <c r="I64" s="645" t="s">
        <v>1005</v>
      </c>
      <c r="J64" s="645"/>
      <c r="K64" s="646">
        <v>19890</v>
      </c>
      <c r="L64" s="635">
        <f>F64/K64-1</f>
        <v>3.5193564605329408E-2</v>
      </c>
      <c r="M64" s="162"/>
    </row>
    <row r="65" spans="1:16" ht="12" customHeight="1" x14ac:dyDescent="0.25">
      <c r="A65" s="647" t="str">
        <f>НЭВН!C96</f>
        <v>THERMEX Olympic 80</v>
      </c>
      <c r="B65" s="643" t="str">
        <f>НЭВН!T96</f>
        <v>ЭдЭБ04850</v>
      </c>
      <c r="C65" s="653">
        <f>VLOOKUP('Печать Заказа'!A65,НЭВН!$C:$R,12,FALSE)</f>
        <v>0</v>
      </c>
      <c r="D65" s="654">
        <f>VLOOKUP(A65,НЭВН!$C:$R,13,FALSE)</f>
        <v>0</v>
      </c>
      <c r="E65" s="436">
        <f>НЭВН!Q96</f>
        <v>24690</v>
      </c>
      <c r="F65" s="645">
        <v>24690</v>
      </c>
      <c r="G65" s="645">
        <f>НЭВН!V96</f>
        <v>4670007714703</v>
      </c>
      <c r="H65" s="645">
        <f>НЭВН!U96</f>
        <v>111384</v>
      </c>
      <c r="I65" s="645" t="s">
        <v>1005</v>
      </c>
      <c r="J65" s="645"/>
      <c r="K65" s="646">
        <v>23890</v>
      </c>
      <c r="L65" s="635">
        <f>F65/K65-1</f>
        <v>3.3486814566764389E-2</v>
      </c>
      <c r="M65" s="162"/>
    </row>
    <row r="66" spans="1:16" ht="12" customHeight="1" x14ac:dyDescent="0.25">
      <c r="A66" s="647" t="str">
        <f>НЭВН!C97</f>
        <v>THERMEX Olympic 100</v>
      </c>
      <c r="B66" s="643" t="str">
        <f>НЭВН!T97</f>
        <v>ЭдЭБ04851</v>
      </c>
      <c r="C66" s="653">
        <f>VLOOKUP('Печать Заказа'!A66,НЭВН!$C:$R,12,FALSE)</f>
        <v>0</v>
      </c>
      <c r="D66" s="654">
        <f>VLOOKUP(A66,НЭВН!$C:$R,13,FALSE)</f>
        <v>0</v>
      </c>
      <c r="E66" s="436">
        <f>НЭВН!Q97</f>
        <v>28090</v>
      </c>
      <c r="F66" s="645">
        <v>28090</v>
      </c>
      <c r="G66" s="645">
        <f>НЭВН!V97</f>
        <v>4670007714727</v>
      </c>
      <c r="H66" s="645">
        <f>НЭВН!U97</f>
        <v>111385</v>
      </c>
      <c r="I66" s="645" t="s">
        <v>1005</v>
      </c>
      <c r="J66" s="645"/>
      <c r="K66" s="646">
        <v>25990</v>
      </c>
      <c r="L66" s="635">
        <f>F66/K66-1</f>
        <v>8.080030781069647E-2</v>
      </c>
      <c r="M66" s="162"/>
    </row>
    <row r="67" spans="1:16" ht="12" customHeight="1" x14ac:dyDescent="0.25">
      <c r="A67" s="647" t="str">
        <f>НЭВН!C100</f>
        <v>THERMEX Aris 30</v>
      </c>
      <c r="B67" s="643" t="str">
        <f>НЭВН!T100</f>
        <v>ЭдЭБ04014</v>
      </c>
      <c r="C67" s="644">
        <f>VLOOKUP('Печать Заказа'!A67,НЭВН!$C:$R,12,FALSE)</f>
        <v>0</v>
      </c>
      <c r="D67" s="645">
        <f>VLOOKUP(A67,НЭВН!$C:$R,13,FALSE)</f>
        <v>0</v>
      </c>
      <c r="E67" s="436">
        <f>НЭВН!Q100</f>
        <v>16390</v>
      </c>
      <c r="F67" s="645">
        <v>16390</v>
      </c>
      <c r="G67" s="645">
        <f>НЭВН!V100</f>
        <v>4670033316780</v>
      </c>
      <c r="H67" s="645">
        <f>НЭВН!U100</f>
        <v>111266</v>
      </c>
      <c r="I67" s="645" t="s">
        <v>272</v>
      </c>
      <c r="J67" s="645"/>
      <c r="K67" s="646">
        <v>16290</v>
      </c>
      <c r="L67" s="635">
        <f>F67/K67-1</f>
        <v>6.1387354205033606E-3</v>
      </c>
      <c r="M67" s="162"/>
      <c r="N67" t="str">
        <f>IFERROR(VLOOKUP(B67,Сток!A:B,2,FALSE),"")</f>
        <v/>
      </c>
      <c r="O67"/>
      <c r="P67"/>
    </row>
    <row r="68" spans="1:16" ht="12" customHeight="1" x14ac:dyDescent="0.25">
      <c r="A68" s="647" t="str">
        <f>НЭВН!C101</f>
        <v>THERMEX Aris 50</v>
      </c>
      <c r="B68" s="643" t="str">
        <f>НЭВН!T101</f>
        <v>ЭдЭБ04015</v>
      </c>
      <c r="C68" s="644">
        <f>VLOOKUP('Печать Заказа'!A68,НЭВН!$C:$R,12,FALSE)</f>
        <v>0</v>
      </c>
      <c r="D68" s="645">
        <f>VLOOKUP(A68,НЭВН!$C:$R,13,FALSE)</f>
        <v>0</v>
      </c>
      <c r="E68" s="436">
        <f>НЭВН!Q101</f>
        <v>18290</v>
      </c>
      <c r="F68" s="645">
        <v>18290</v>
      </c>
      <c r="G68" s="645">
        <f>НЭВН!V101</f>
        <v>4670033316797</v>
      </c>
      <c r="H68" s="645">
        <f>НЭВН!U101</f>
        <v>111267</v>
      </c>
      <c r="I68" s="645" t="s">
        <v>272</v>
      </c>
      <c r="J68" s="645"/>
      <c r="K68" s="646">
        <v>18390</v>
      </c>
      <c r="L68" s="635">
        <f>F68/K68-1</f>
        <v>-5.4377379010331905E-3</v>
      </c>
      <c r="M68" s="162"/>
      <c r="N68" t="str">
        <f>IFERROR(VLOOKUP(B68,Сток!A:B,2,FALSE),"")</f>
        <v/>
      </c>
      <c r="O68"/>
      <c r="P68"/>
    </row>
    <row r="69" spans="1:16" ht="12" customHeight="1" x14ac:dyDescent="0.25">
      <c r="A69" s="647" t="str">
        <f>НЭВН!C102</f>
        <v>THERMEX Aris 80</v>
      </c>
      <c r="B69" s="643" t="str">
        <f>НЭВН!T102</f>
        <v>ЭдЭБ04016</v>
      </c>
      <c r="C69" s="644">
        <f>VLOOKUP('Печать Заказа'!A69,НЭВН!$C:$R,12,FALSE)</f>
        <v>0</v>
      </c>
      <c r="D69" s="645">
        <f>VLOOKUP(A69,НЭВН!$C:$R,13,FALSE)</f>
        <v>0</v>
      </c>
      <c r="E69" s="436">
        <f>НЭВН!Q102</f>
        <v>22290</v>
      </c>
      <c r="F69" s="645">
        <v>22290</v>
      </c>
      <c r="G69" s="645">
        <f>НЭВН!V102</f>
        <v>4670033316803</v>
      </c>
      <c r="H69" s="645">
        <f>НЭВН!U102</f>
        <v>111268</v>
      </c>
      <c r="I69" s="645" t="s">
        <v>272</v>
      </c>
      <c r="J69" s="645"/>
      <c r="K69" s="646">
        <v>22390</v>
      </c>
      <c r="L69" s="635">
        <f t="shared" ref="L69:L70" si="4">F69/K69-1</f>
        <v>-4.4662795891022844E-3</v>
      </c>
      <c r="M69" s="162"/>
      <c r="N69" t="str">
        <f>IFERROR(VLOOKUP(B69,Сток!A:B,2,FALSE),"")</f>
        <v/>
      </c>
      <c r="O69"/>
      <c r="P69"/>
    </row>
    <row r="70" spans="1:16" ht="12" customHeight="1" x14ac:dyDescent="0.25">
      <c r="A70" s="647" t="str">
        <f>НЭВН!C103</f>
        <v>THERMEX Aris 100</v>
      </c>
      <c r="B70" s="643" t="str">
        <f>НЭВН!T103</f>
        <v>ЭдЭБ04017</v>
      </c>
      <c r="C70" s="644">
        <f>VLOOKUP('Печать Заказа'!A70,НЭВН!$C:$R,12,FALSE)</f>
        <v>0</v>
      </c>
      <c r="D70" s="645">
        <f>VLOOKUP(A70,НЭВН!$C:$R,13,FALSE)</f>
        <v>0</v>
      </c>
      <c r="E70" s="436">
        <f>НЭВН!Q103</f>
        <v>24790</v>
      </c>
      <c r="F70" s="645">
        <v>24790</v>
      </c>
      <c r="G70" s="645">
        <f>НЭВН!V103</f>
        <v>4670033316810</v>
      </c>
      <c r="H70" s="645">
        <f>НЭВН!U103</f>
        <v>111269</v>
      </c>
      <c r="I70" s="645" t="s">
        <v>272</v>
      </c>
      <c r="J70" s="645"/>
      <c r="K70" s="659">
        <v>24890</v>
      </c>
      <c r="L70" s="635">
        <f t="shared" si="4"/>
        <v>-4.0176777822418241E-3</v>
      </c>
      <c r="M70" s="162"/>
      <c r="N70" t="str">
        <f>IFERROR(VLOOKUP(B70,Сток!A:B,2,FALSE),"")</f>
        <v/>
      </c>
      <c r="O70"/>
      <c r="P70"/>
    </row>
    <row r="71" spans="1:16" ht="12" customHeight="1" x14ac:dyDescent="0.25">
      <c r="A71" s="647" t="str">
        <f>НЭВН!S106</f>
        <v>THERMEX Minta 30 V</v>
      </c>
      <c r="B71" s="643" t="str">
        <f>НЭВН!T106</f>
        <v>ЭдЭБ05211</v>
      </c>
      <c r="C71" s="644">
        <f>VLOOKUP('Печать Заказа'!A71,НЭВН!$C:$R,12,FALSE)</f>
        <v>0</v>
      </c>
      <c r="D71" s="645">
        <f>VLOOKUP(A71,НЭВН!$C:$R,13,FALSE)</f>
        <v>0</v>
      </c>
      <c r="E71" s="436">
        <f>НЭВН!Q106</f>
        <v>15290</v>
      </c>
      <c r="F71" s="645">
        <v>15290</v>
      </c>
      <c r="G71" s="645">
        <f>НЭВН!V106</f>
        <v>4670033318982</v>
      </c>
      <c r="H71" s="645">
        <f>НЭВН!U106</f>
        <v>111416</v>
      </c>
      <c r="I71" s="645" t="s">
        <v>272</v>
      </c>
      <c r="J71" s="645"/>
      <c r="K71" s="646">
        <v>14790</v>
      </c>
      <c r="L71" s="635">
        <f t="shared" ref="L71:L94" si="5">F71/K71-1</f>
        <v>3.380662609871532E-2</v>
      </c>
      <c r="M71" s="162"/>
      <c r="O71"/>
      <c r="P71"/>
    </row>
    <row r="72" spans="1:16" ht="12" customHeight="1" x14ac:dyDescent="0.25">
      <c r="A72" s="647" t="str">
        <f>НЭВН!S107</f>
        <v>THERMEX Minta 50 V</v>
      </c>
      <c r="B72" s="643" t="str">
        <f>НЭВН!T107</f>
        <v>ЭдЭБ05212</v>
      </c>
      <c r="C72" s="644">
        <f>VLOOKUP('Печать Заказа'!A72,НЭВН!$C:$R,12,FALSE)</f>
        <v>0</v>
      </c>
      <c r="D72" s="645">
        <f>VLOOKUP(A72,НЭВН!$C:$R,13,FALSE)</f>
        <v>0</v>
      </c>
      <c r="E72" s="436">
        <f>НЭВН!Q107</f>
        <v>17790</v>
      </c>
      <c r="F72" s="645">
        <v>17790</v>
      </c>
      <c r="G72" s="645">
        <f>НЭВН!V107</f>
        <v>4670033318999</v>
      </c>
      <c r="H72" s="645">
        <f>НЭВН!U107</f>
        <v>111417</v>
      </c>
      <c r="I72" s="645" t="s">
        <v>272</v>
      </c>
      <c r="J72" s="645"/>
      <c r="K72" s="646">
        <v>16190</v>
      </c>
      <c r="L72" s="635">
        <f t="shared" si="5"/>
        <v>9.8826436071649093E-2</v>
      </c>
      <c r="M72" s="162"/>
      <c r="O72"/>
      <c r="P72"/>
    </row>
    <row r="73" spans="1:16" ht="12" customHeight="1" x14ac:dyDescent="0.25">
      <c r="A73" s="647" t="str">
        <f>НЭВН!S108</f>
        <v>THERMEX Minta 80 V</v>
      </c>
      <c r="B73" s="643" t="str">
        <f>НЭВН!T108</f>
        <v>ЭдЭБ05213</v>
      </c>
      <c r="C73" s="644">
        <f>VLOOKUP('Печать Заказа'!A73,НЭВН!$C:$R,12,FALSE)</f>
        <v>0</v>
      </c>
      <c r="D73" s="645">
        <f>VLOOKUP(A73,НЭВН!$C:$R,13,FALSE)</f>
        <v>0</v>
      </c>
      <c r="E73" s="436">
        <f>НЭВН!Q108</f>
        <v>21790</v>
      </c>
      <c r="F73" s="645">
        <v>21790</v>
      </c>
      <c r="G73" s="645">
        <f>НЭВН!V108</f>
        <v>4670033319002</v>
      </c>
      <c r="H73" s="645">
        <f>НЭВН!U108</f>
        <v>111148</v>
      </c>
      <c r="I73" s="645" t="s">
        <v>272</v>
      </c>
      <c r="J73" s="645"/>
      <c r="K73" s="646">
        <v>20190</v>
      </c>
      <c r="L73" s="635">
        <f t="shared" si="5"/>
        <v>7.9247152055472947E-2</v>
      </c>
      <c r="M73" s="162"/>
      <c r="O73"/>
      <c r="P73"/>
    </row>
    <row r="74" spans="1:16" ht="12" customHeight="1" x14ac:dyDescent="0.25">
      <c r="A74" s="647" t="str">
        <f>НЭВН!S109</f>
        <v>THERMEX Minta 100 V</v>
      </c>
      <c r="B74" s="643" t="str">
        <f>НЭВН!T109</f>
        <v>ЭдЭБ05214</v>
      </c>
      <c r="C74" s="644">
        <f>VLOOKUP('Печать Заказа'!A74,НЭВН!$C:$R,12,FALSE)</f>
        <v>0</v>
      </c>
      <c r="D74" s="645">
        <f>VLOOKUP(A74,НЭВН!$C:$R,13,FALSE)</f>
        <v>0</v>
      </c>
      <c r="E74" s="436">
        <f>НЭВН!Q109</f>
        <v>24290</v>
      </c>
      <c r="F74" s="645">
        <v>24290</v>
      </c>
      <c r="G74" s="645">
        <f>НЭВН!V109</f>
        <v>4670033319019</v>
      </c>
      <c r="H74" s="645">
        <f>НЭВН!U109</f>
        <v>111149</v>
      </c>
      <c r="I74" s="645" t="s">
        <v>272</v>
      </c>
      <c r="J74" s="645"/>
      <c r="K74" s="646">
        <v>22690</v>
      </c>
      <c r="L74" s="635">
        <f t="shared" si="5"/>
        <v>7.0515645658880466E-2</v>
      </c>
      <c r="M74" s="162"/>
      <c r="O74"/>
      <c r="P74"/>
    </row>
    <row r="75" spans="1:16" ht="12" customHeight="1" x14ac:dyDescent="0.25">
      <c r="A75" s="647" t="str">
        <f>НЭВН!S112</f>
        <v>THERMEX Mirror 30 V</v>
      </c>
      <c r="B75" s="643" t="str">
        <f>НЭВН!T112</f>
        <v>ЭдЭБ04825</v>
      </c>
      <c r="C75" s="644">
        <f>VLOOKUP('Печать Заказа'!A75,НЭВН!$C:$R,12,FALSE)</f>
        <v>0</v>
      </c>
      <c r="D75" s="645">
        <f>VLOOKUP(A75,НЭВН!$C:$R,13,FALSE)</f>
        <v>0</v>
      </c>
      <c r="E75" s="436">
        <f>НЭВН!Q112</f>
        <v>14890</v>
      </c>
      <c r="F75" s="645">
        <v>14890</v>
      </c>
      <c r="G75" s="645">
        <f>НЭВН!V112</f>
        <v>4670033318470</v>
      </c>
      <c r="H75" s="645">
        <f>НЭВН!U112</f>
        <v>111371</v>
      </c>
      <c r="I75" s="645" t="s">
        <v>1005</v>
      </c>
      <c r="J75" s="645"/>
      <c r="K75" s="646">
        <v>14790</v>
      </c>
      <c r="L75" s="635">
        <f t="shared" si="5"/>
        <v>6.7613252197431528E-3</v>
      </c>
      <c r="M75" s="162"/>
      <c r="N75" t="str">
        <f>IFERROR(VLOOKUP(B75,Сток!A:B,2,FALSE),"")</f>
        <v/>
      </c>
      <c r="O75"/>
      <c r="P75"/>
    </row>
    <row r="76" spans="1:16" ht="12" customHeight="1" x14ac:dyDescent="0.25">
      <c r="A76" s="647" t="str">
        <f>НЭВН!S113</f>
        <v>THERMEX Mirror 50 V</v>
      </c>
      <c r="B76" s="643" t="str">
        <f>НЭВН!T113</f>
        <v>ЭдЭБ04826</v>
      </c>
      <c r="C76" s="644">
        <f>VLOOKUP('Печать Заказа'!A76,НЭВН!$C:$R,12,FALSE)</f>
        <v>0</v>
      </c>
      <c r="D76" s="645">
        <f>VLOOKUP(A76,НЭВН!$C:$R,13,FALSE)</f>
        <v>0</v>
      </c>
      <c r="E76" s="436">
        <f>НЭВН!Q113</f>
        <v>16790</v>
      </c>
      <c r="F76" s="645">
        <v>16790</v>
      </c>
      <c r="G76" s="645">
        <f>НЭВН!V113</f>
        <v>4670033318487</v>
      </c>
      <c r="H76" s="645">
        <f>НЭВН!U113</f>
        <v>111372</v>
      </c>
      <c r="I76" s="645" t="s">
        <v>1005</v>
      </c>
      <c r="J76" s="645"/>
      <c r="K76" s="646">
        <v>16890</v>
      </c>
      <c r="L76" s="635">
        <f t="shared" si="5"/>
        <v>-5.9206631142687538E-3</v>
      </c>
      <c r="M76" s="162"/>
      <c r="N76" t="str">
        <f>IFERROR(VLOOKUP(B76,Сток!A:B,2,FALSE),"")</f>
        <v/>
      </c>
      <c r="O76"/>
      <c r="P76"/>
    </row>
    <row r="77" spans="1:16" ht="12" customHeight="1" x14ac:dyDescent="0.25">
      <c r="A77" s="647" t="str">
        <f>НЭВН!S114</f>
        <v>THERMEX Mirror 50 H</v>
      </c>
      <c r="B77" s="643" t="str">
        <f>НЭВН!T114</f>
        <v>ЭдЭБ04829</v>
      </c>
      <c r="C77" s="644">
        <f>VLOOKUP('Печать Заказа'!A77,НЭВН!$C:$R,12,FALSE)</f>
        <v>0</v>
      </c>
      <c r="D77" s="645">
        <f>VLOOKUP(A77,НЭВН!$C:$R,13,FALSE)</f>
        <v>0</v>
      </c>
      <c r="E77" s="436">
        <f>НЭВН!Q114</f>
        <v>17390</v>
      </c>
      <c r="F77" s="645">
        <v>17390</v>
      </c>
      <c r="G77" s="645">
        <f>НЭВН!V114</f>
        <v>4670033318500</v>
      </c>
      <c r="H77" s="645">
        <f>НЭВН!U114</f>
        <v>111375</v>
      </c>
      <c r="I77" s="645" t="s">
        <v>1005</v>
      </c>
      <c r="J77" s="645"/>
      <c r="K77" s="646">
        <v>17490</v>
      </c>
      <c r="L77" s="635">
        <f t="shared" si="5"/>
        <v>-5.7175528873641968E-3</v>
      </c>
      <c r="M77" s="162"/>
      <c r="N77" t="str">
        <f>IFERROR(VLOOKUP(B77,Сток!A:B,2,FALSE),"")</f>
        <v/>
      </c>
      <c r="O77"/>
      <c r="P77"/>
    </row>
    <row r="78" spans="1:16" ht="12" customHeight="1" x14ac:dyDescent="0.25">
      <c r="A78" s="647" t="str">
        <f>НЭВН!S115</f>
        <v>THERMEX Mirror 80 V</v>
      </c>
      <c r="B78" s="643" t="str">
        <f>НЭВН!T115</f>
        <v>ЭдЭБ04827</v>
      </c>
      <c r="C78" s="644">
        <f>VLOOKUP('Печать Заказа'!A78,НЭВН!$C:$R,12,FALSE)</f>
        <v>0</v>
      </c>
      <c r="D78" s="645">
        <f>VLOOKUP(A78,НЭВН!$C:$R,13,FALSE)</f>
        <v>0</v>
      </c>
      <c r="E78" s="436">
        <f>НЭВН!Q115</f>
        <v>20990</v>
      </c>
      <c r="F78" s="645">
        <v>20990</v>
      </c>
      <c r="G78" s="645">
        <f>НЭВН!V115</f>
        <v>4670033318494</v>
      </c>
      <c r="H78" s="645">
        <f>НЭВН!U115</f>
        <v>111373</v>
      </c>
      <c r="I78" s="645" t="s">
        <v>1005</v>
      </c>
      <c r="J78" s="645"/>
      <c r="K78" s="646">
        <v>20290</v>
      </c>
      <c r="L78" s="635">
        <f t="shared" si="5"/>
        <v>3.4499753573188796E-2</v>
      </c>
      <c r="M78" s="162"/>
      <c r="N78" t="str">
        <f>IFERROR(VLOOKUP(B78,Сток!A:B,2,FALSE),"")</f>
        <v/>
      </c>
      <c r="O78"/>
      <c r="P78"/>
    </row>
    <row r="79" spans="1:16" ht="12" customHeight="1" x14ac:dyDescent="0.25">
      <c r="A79" s="647" t="str">
        <f>НЭВН!S116</f>
        <v>THERMEX Mirror 80 H</v>
      </c>
      <c r="B79" s="643" t="str">
        <f>НЭВН!T116</f>
        <v>ЭдЭБ04830</v>
      </c>
      <c r="C79" s="644">
        <f>VLOOKUP('Печать Заказа'!A79,НЭВН!$C:$R,12,FALSE)</f>
        <v>0</v>
      </c>
      <c r="D79" s="645">
        <f>VLOOKUP(A79,НЭВН!$C:$R,13,FALSE)</f>
        <v>0</v>
      </c>
      <c r="E79" s="436">
        <f>НЭВН!Q116</f>
        <v>21590</v>
      </c>
      <c r="F79" s="645">
        <v>21590</v>
      </c>
      <c r="G79" s="645">
        <f>НЭВН!V116</f>
        <v>4670033318517</v>
      </c>
      <c r="H79" s="645">
        <f>НЭВН!U116</f>
        <v>111376</v>
      </c>
      <c r="I79" s="645" t="s">
        <v>1005</v>
      </c>
      <c r="J79" s="645"/>
      <c r="K79" s="646">
        <v>20890</v>
      </c>
      <c r="L79" s="635">
        <f t="shared" si="5"/>
        <v>3.3508855911919655E-2</v>
      </c>
      <c r="M79" s="162"/>
      <c r="N79" t="str">
        <f>IFERROR(VLOOKUP(B79,Сток!A:B,2,FALSE),"")</f>
        <v/>
      </c>
      <c r="O79"/>
      <c r="P79"/>
    </row>
    <row r="80" spans="1:16" ht="12" customHeight="1" x14ac:dyDescent="0.25">
      <c r="A80" s="647" t="str">
        <f>НЭВН!S117</f>
        <v>THERMEX Mirror 100 V</v>
      </c>
      <c r="B80" s="643" t="str">
        <f>НЭВН!T117</f>
        <v>ЭдЭБ04828</v>
      </c>
      <c r="C80" s="644">
        <f>VLOOKUP('Печать Заказа'!A80,НЭВН!$C:$R,12,FALSE)</f>
        <v>0</v>
      </c>
      <c r="D80" s="645">
        <f>VLOOKUP(A80,НЭВН!$C:$R,13,FALSE)</f>
        <v>0</v>
      </c>
      <c r="E80" s="436">
        <f>НЭВН!Q117</f>
        <v>23290</v>
      </c>
      <c r="F80" s="645">
        <v>23290</v>
      </c>
      <c r="G80" s="645">
        <f>НЭВН!V117</f>
        <v>4670033318463</v>
      </c>
      <c r="H80" s="645">
        <f>НЭВН!U117</f>
        <v>111374</v>
      </c>
      <c r="I80" s="645" t="s">
        <v>1005</v>
      </c>
      <c r="J80" s="645"/>
      <c r="K80" s="646">
        <v>22590</v>
      </c>
      <c r="L80" s="635">
        <f t="shared" si="5"/>
        <v>3.0987162461266093E-2</v>
      </c>
      <c r="M80" s="162"/>
      <c r="N80" t="str">
        <f>IFERROR(VLOOKUP(B80,Сток!A:B,2,FALSE),"")</f>
        <v/>
      </c>
      <c r="O80"/>
      <c r="P80"/>
    </row>
    <row r="81" spans="1:16" ht="12" customHeight="1" x14ac:dyDescent="0.25">
      <c r="A81" s="647" t="str">
        <f>НЭВН!S118</f>
        <v>THERMEX Mirror 100 H</v>
      </c>
      <c r="B81" s="643" t="str">
        <f>НЭВН!T118</f>
        <v>ЭдЭБ04831</v>
      </c>
      <c r="C81" s="644">
        <f>VLOOKUP('Печать Заказа'!A81,НЭВН!$C:$R,12,FALSE)</f>
        <v>0</v>
      </c>
      <c r="D81" s="645">
        <f>VLOOKUP(A81,НЭВН!$C:$R,13,FALSE)</f>
        <v>0</v>
      </c>
      <c r="E81" s="436">
        <f>НЭВН!Q118</f>
        <v>23890</v>
      </c>
      <c r="F81" s="645">
        <v>23890</v>
      </c>
      <c r="G81" s="645">
        <f>НЭВН!V118</f>
        <v>4670033318524</v>
      </c>
      <c r="H81" s="645">
        <f>НЭВН!U118</f>
        <v>111377</v>
      </c>
      <c r="I81" s="645" t="s">
        <v>1005</v>
      </c>
      <c r="J81" s="645"/>
      <c r="K81" s="646">
        <v>23190</v>
      </c>
      <c r="L81" s="635">
        <f t="shared" si="5"/>
        <v>3.0185424752048329E-2</v>
      </c>
      <c r="M81" s="162"/>
      <c r="N81" t="str">
        <f>IFERROR(VLOOKUP(B81,Сток!A:B,2,FALSE),"")</f>
        <v/>
      </c>
      <c r="O81"/>
      <c r="P81"/>
    </row>
    <row r="82" spans="1:16" ht="12" customHeight="1" x14ac:dyDescent="0.25">
      <c r="A82" s="647" t="str">
        <f>НЭВН!S121</f>
        <v>THERMEX Dion 30 V</v>
      </c>
      <c r="B82" s="643" t="str">
        <f>НЭВН!T121</f>
        <v>ЭдЭБ03623</v>
      </c>
      <c r="C82" s="644">
        <f>VLOOKUP('Печать Заказа'!A82,НЭВН!$C:$R,12,FALSE)</f>
        <v>0</v>
      </c>
      <c r="D82" s="645">
        <f>VLOOKUP(A82,НЭВН!$C:$R,13,FALSE)</f>
        <v>0</v>
      </c>
      <c r="E82" s="436">
        <f>НЭВН!Q121</f>
        <v>14290</v>
      </c>
      <c r="F82" s="645">
        <v>14290</v>
      </c>
      <c r="G82" s="645">
        <f>НЭВН!V121</f>
        <v>4670033316117</v>
      </c>
      <c r="H82" s="645">
        <f>НЭВН!U121</f>
        <v>111247</v>
      </c>
      <c r="I82" s="645" t="s">
        <v>272</v>
      </c>
      <c r="J82" s="645"/>
      <c r="K82" s="646">
        <v>13590</v>
      </c>
      <c r="L82" s="635">
        <f>F82/K82-1</f>
        <v>5.1508462104488562E-2</v>
      </c>
      <c r="M82" s="162"/>
      <c r="N82" t="str">
        <f>IFERROR(VLOOKUP(B82,Сток!A:B,2,FALSE),"")</f>
        <v/>
      </c>
      <c r="O82"/>
      <c r="P82"/>
    </row>
    <row r="83" spans="1:16" ht="12" customHeight="1" x14ac:dyDescent="0.25">
      <c r="A83" s="647" t="str">
        <f>НЭВН!S122</f>
        <v>THERMEX Dion 50 V</v>
      </c>
      <c r="B83" s="643" t="str">
        <f>НЭВН!T122</f>
        <v>ЭдЭБ03624</v>
      </c>
      <c r="C83" s="644">
        <f>VLOOKUP('Печать Заказа'!A83,НЭВН!$C:$R,12,FALSE)</f>
        <v>0</v>
      </c>
      <c r="D83" s="645">
        <f>VLOOKUP(A83,НЭВН!$C:$R,13,FALSE)</f>
        <v>0</v>
      </c>
      <c r="E83" s="436">
        <f>НЭВН!Q122</f>
        <v>16190</v>
      </c>
      <c r="F83" s="645">
        <v>16190</v>
      </c>
      <c r="G83" s="645">
        <f>НЭВН!V122</f>
        <v>4670033316155</v>
      </c>
      <c r="H83" s="645">
        <f>НЭВН!U122</f>
        <v>111248</v>
      </c>
      <c r="I83" s="645" t="s">
        <v>272</v>
      </c>
      <c r="J83" s="645"/>
      <c r="K83" s="646">
        <v>15690</v>
      </c>
      <c r="L83" s="635">
        <f>F83/K83-1</f>
        <v>3.1867431485022246E-2</v>
      </c>
      <c r="M83" s="162"/>
      <c r="N83" t="str">
        <f>IFERROR(VLOOKUP(B83,Сток!A:B,2,FALSE),"")</f>
        <v/>
      </c>
      <c r="O83"/>
      <c r="P83"/>
    </row>
    <row r="84" spans="1:16" ht="12" customHeight="1" x14ac:dyDescent="0.25">
      <c r="A84" s="647" t="str">
        <f>НЭВН!S123</f>
        <v>THERMEX Dion 80 V</v>
      </c>
      <c r="B84" s="643" t="str">
        <f>НЭВН!T123</f>
        <v>ЭдЭБ03625</v>
      </c>
      <c r="C84" s="644">
        <f>VLOOKUP('Печать Заказа'!A84,НЭВН!$C:$R,12,FALSE)</f>
        <v>0</v>
      </c>
      <c r="D84" s="645">
        <f>VLOOKUP(A84,НЭВН!$C:$R,13,FALSE)</f>
        <v>0</v>
      </c>
      <c r="E84" s="436">
        <f>НЭВН!Q123</f>
        <v>20690</v>
      </c>
      <c r="F84" s="645">
        <v>20690</v>
      </c>
      <c r="G84" s="645">
        <f>НЭВН!V123</f>
        <v>4670033316162</v>
      </c>
      <c r="H84" s="645">
        <f>НЭВН!U123</f>
        <v>111249</v>
      </c>
      <c r="I84" s="645" t="s">
        <v>272</v>
      </c>
      <c r="J84" s="645"/>
      <c r="K84" s="646">
        <v>19090</v>
      </c>
      <c r="L84" s="635">
        <f>F84/K84-1</f>
        <v>8.381351492928224E-2</v>
      </c>
      <c r="M84" s="162"/>
      <c r="N84" t="str">
        <f>IFERROR(VLOOKUP(B84,Сток!A:B,2,FALSE),"")</f>
        <v/>
      </c>
      <c r="O84"/>
      <c r="P84"/>
    </row>
    <row r="85" spans="1:16" ht="12" customHeight="1" x14ac:dyDescent="0.25">
      <c r="A85" s="647" t="str">
        <f>НЭВН!S124</f>
        <v>THERMEX Dion 100 V</v>
      </c>
      <c r="B85" s="643" t="str">
        <f>НЭВН!T124</f>
        <v>ЭдЭБ03626</v>
      </c>
      <c r="C85" s="644">
        <f>VLOOKUP('Печать Заказа'!A85,НЭВН!$C:$R,12,FALSE)</f>
        <v>0</v>
      </c>
      <c r="D85" s="645">
        <f>VLOOKUP(A85,НЭВН!$C:$R,13,FALSE)</f>
        <v>0</v>
      </c>
      <c r="E85" s="436">
        <f>НЭВН!Q124</f>
        <v>22990</v>
      </c>
      <c r="F85" s="645">
        <v>22990</v>
      </c>
      <c r="G85" s="645">
        <f>НЭВН!V124</f>
        <v>4670033316179</v>
      </c>
      <c r="H85" s="645">
        <f>НЭВН!U124</f>
        <v>111250</v>
      </c>
      <c r="I85" s="645" t="s">
        <v>272</v>
      </c>
      <c r="J85" s="645"/>
      <c r="K85" s="646">
        <v>21390</v>
      </c>
      <c r="L85" s="635">
        <f>F85/K85-1</f>
        <v>7.4801309022907825E-2</v>
      </c>
      <c r="M85" s="162"/>
      <c r="N85" t="str">
        <f>IFERROR(VLOOKUP(B85,Сток!A:B,2,FALSE),"")</f>
        <v/>
      </c>
      <c r="O85"/>
      <c r="P85"/>
    </row>
    <row r="86" spans="1:16" ht="12" customHeight="1" x14ac:dyDescent="0.25">
      <c r="A86" s="647" t="str">
        <f>НЭВН!S127</f>
        <v>THERMEX Ceramik 30 V</v>
      </c>
      <c r="B86" s="643" t="str">
        <f>НЭВН!T127</f>
        <v>ЭдЭ001633</v>
      </c>
      <c r="C86" s="644">
        <f>VLOOKUP('Печать Заказа'!A86,НЭВН!$C:$R,12,FALSE)</f>
        <v>0</v>
      </c>
      <c r="D86" s="645">
        <f>VLOOKUP(A86,НЭВН!$C:$R,13,FALSE)</f>
        <v>0</v>
      </c>
      <c r="E86" s="436">
        <f>НЭВН!Q127</f>
        <v>13490</v>
      </c>
      <c r="F86" s="645">
        <v>13490</v>
      </c>
      <c r="G86" s="645">
        <f>НЭВН!V127</f>
        <v>4670033311099</v>
      </c>
      <c r="H86" s="645">
        <f>НЭВН!U127</f>
        <v>111101</v>
      </c>
      <c r="I86" s="645" t="s">
        <v>1005</v>
      </c>
      <c r="J86" s="645"/>
      <c r="K86" s="646">
        <v>12890</v>
      </c>
      <c r="L86" s="635">
        <f t="shared" si="5"/>
        <v>4.6547711404189229E-2</v>
      </c>
      <c r="M86" s="162"/>
      <c r="N86" t="str">
        <f>IFERROR(VLOOKUP(B86,Сток!A:B,2,FALSE),"")</f>
        <v/>
      </c>
      <c r="O86"/>
      <c r="P86"/>
    </row>
    <row r="87" spans="1:16" ht="12" customHeight="1" x14ac:dyDescent="0.25">
      <c r="A87" s="647" t="str">
        <f>НЭВН!S128</f>
        <v>THERMEX Ceramik 50 V</v>
      </c>
      <c r="B87" s="643" t="str">
        <f>НЭВН!T128</f>
        <v>ЭдЭ001634</v>
      </c>
      <c r="C87" s="644">
        <f>VLOOKUP('Печать Заказа'!A87,НЭВН!$C:$R,12,FALSE)</f>
        <v>0</v>
      </c>
      <c r="D87" s="645">
        <f>VLOOKUP(A87,НЭВН!$C:$R,13,FALSE)</f>
        <v>0</v>
      </c>
      <c r="E87" s="436">
        <f>НЭВН!Q128</f>
        <v>15290</v>
      </c>
      <c r="F87" s="645">
        <v>15290</v>
      </c>
      <c r="G87" s="645">
        <f>НЭВН!V128</f>
        <v>4670033311105</v>
      </c>
      <c r="H87" s="645">
        <f>НЭВН!U128</f>
        <v>111102</v>
      </c>
      <c r="I87" s="645" t="s">
        <v>1005</v>
      </c>
      <c r="J87" s="645"/>
      <c r="K87" s="646">
        <v>14890</v>
      </c>
      <c r="L87" s="635">
        <f t="shared" si="5"/>
        <v>2.6863666890530657E-2</v>
      </c>
      <c r="M87" s="162"/>
      <c r="N87" t="str">
        <f>IFERROR(VLOOKUP(B87,Сток!A:B,2,FALSE),"")</f>
        <v/>
      </c>
      <c r="O87"/>
      <c r="P87"/>
    </row>
    <row r="88" spans="1:16" ht="12" customHeight="1" x14ac:dyDescent="0.25">
      <c r="A88" s="647" t="str">
        <f>НЭВН!S129</f>
        <v>THERMEX Ceramik 80 V</v>
      </c>
      <c r="B88" s="643" t="str">
        <f>НЭВН!T129</f>
        <v>ЭдЭ001635</v>
      </c>
      <c r="C88" s="644">
        <f>VLOOKUP('Печать Заказа'!A88,НЭВН!$C:$R,12,FALSE)</f>
        <v>0</v>
      </c>
      <c r="D88" s="645">
        <f>VLOOKUP(A88,НЭВН!$C:$R,13,FALSE)</f>
        <v>0</v>
      </c>
      <c r="E88" s="436">
        <f>НЭВН!Q129</f>
        <v>19790</v>
      </c>
      <c r="F88" s="645">
        <v>19790</v>
      </c>
      <c r="G88" s="645">
        <f>НЭВН!V129</f>
        <v>4670033311112</v>
      </c>
      <c r="H88" s="645">
        <f>НЭВН!U129</f>
        <v>111103</v>
      </c>
      <c r="I88" s="645" t="s">
        <v>1005</v>
      </c>
      <c r="J88" s="645"/>
      <c r="K88" s="646">
        <v>18290</v>
      </c>
      <c r="L88" s="635">
        <f t="shared" si="5"/>
        <v>8.2012028430836548E-2</v>
      </c>
      <c r="M88" s="162"/>
      <c r="N88" t="str">
        <f>IFERROR(VLOOKUP(B88,Сток!A:B,2,FALSE),"")</f>
        <v/>
      </c>
      <c r="O88"/>
      <c r="P88"/>
    </row>
    <row r="89" spans="1:16" ht="12" customHeight="1" x14ac:dyDescent="0.25">
      <c r="A89" s="647" t="str">
        <f>НЭВН!S130</f>
        <v>THERMEX Ceramik 100 V</v>
      </c>
      <c r="B89" s="643" t="str">
        <f>НЭВН!T130</f>
        <v>ЭдЭ001636</v>
      </c>
      <c r="C89" s="644">
        <f>VLOOKUP('Печать Заказа'!A89,НЭВН!$C:$R,12,FALSE)</f>
        <v>0</v>
      </c>
      <c r="D89" s="645">
        <f>VLOOKUP(A89,НЭВН!$C:$R,13,FALSE)</f>
        <v>0</v>
      </c>
      <c r="E89" s="436">
        <f>НЭВН!Q130</f>
        <v>22090</v>
      </c>
      <c r="F89" s="645">
        <v>22090</v>
      </c>
      <c r="G89" s="645">
        <f>НЭВН!V130</f>
        <v>4670033311129</v>
      </c>
      <c r="H89" s="645">
        <f>НЭВН!U130</f>
        <v>111104</v>
      </c>
      <c r="I89" s="645" t="s">
        <v>1005</v>
      </c>
      <c r="J89" s="645"/>
      <c r="K89" s="646">
        <v>20590</v>
      </c>
      <c r="L89" s="635">
        <f t="shared" si="5"/>
        <v>7.2850898494414729E-2</v>
      </c>
      <c r="M89" s="162"/>
      <c r="N89" t="str">
        <f>IFERROR(VLOOKUP(B89,Сток!A:B,2,FALSE),"")</f>
        <v/>
      </c>
      <c r="O89"/>
      <c r="P89"/>
    </row>
    <row r="90" spans="1:16" ht="12" customHeight="1" x14ac:dyDescent="0.25">
      <c r="A90" s="647" t="str">
        <f>НЭВН!S131</f>
        <v>THERMEX Ceramik 50 H</v>
      </c>
      <c r="B90" s="643" t="str">
        <f>НЭВН!T131</f>
        <v>ЭдЭБ01540</v>
      </c>
      <c r="C90" s="644">
        <f>VLOOKUP('Печать Заказа'!A90,НЭВН!$C:$R,12,FALSE)</f>
        <v>0</v>
      </c>
      <c r="D90" s="645">
        <f>VLOOKUP(A90,НЭВН!$C:$R,13,FALSE)</f>
        <v>0</v>
      </c>
      <c r="E90" s="436">
        <f>НЭВН!Q131</f>
        <v>15890</v>
      </c>
      <c r="F90" s="645">
        <v>15890</v>
      </c>
      <c r="G90" s="645">
        <f>НЭВН!V131</f>
        <v>4670033312133</v>
      </c>
      <c r="H90" s="645">
        <f>НЭВН!U131</f>
        <v>111105</v>
      </c>
      <c r="I90" s="645" t="s">
        <v>1005</v>
      </c>
      <c r="J90" s="645"/>
      <c r="K90" s="646">
        <v>15490</v>
      </c>
      <c r="L90" s="635">
        <f t="shared" si="5"/>
        <v>2.58231116849581E-2</v>
      </c>
      <c r="M90" s="162"/>
      <c r="N90" t="str">
        <f>IFERROR(VLOOKUP(B90,Сток!A:B,2,FALSE),"")</f>
        <v/>
      </c>
      <c r="O90"/>
      <c r="P90"/>
    </row>
    <row r="91" spans="1:16" ht="12" customHeight="1" x14ac:dyDescent="0.25">
      <c r="A91" s="647" t="str">
        <f>НЭВН!S132</f>
        <v>THERMEX Ceramik 80 H</v>
      </c>
      <c r="B91" s="643" t="str">
        <f>НЭВН!T132</f>
        <v>ЭдЭБ01541</v>
      </c>
      <c r="C91" s="644">
        <f>VLOOKUP('Печать Заказа'!A91,НЭВН!$C:$R,12,FALSE)</f>
        <v>0</v>
      </c>
      <c r="D91" s="645">
        <f>VLOOKUP(A91,НЭВН!$C:$R,13,FALSE)</f>
        <v>0</v>
      </c>
      <c r="E91" s="436">
        <f>НЭВН!Q132</f>
        <v>20390</v>
      </c>
      <c r="F91" s="645">
        <v>20390</v>
      </c>
      <c r="G91" s="645">
        <f>НЭВН!V132</f>
        <v>4670033312140</v>
      </c>
      <c r="H91" s="645">
        <f>НЭВН!U132</f>
        <v>111106</v>
      </c>
      <c r="I91" s="645" t="s">
        <v>1005</v>
      </c>
      <c r="J91" s="645"/>
      <c r="K91" s="646">
        <v>18890</v>
      </c>
      <c r="L91" s="635">
        <f t="shared" si="5"/>
        <v>7.9407093700370579E-2</v>
      </c>
      <c r="M91" s="162"/>
      <c r="N91" t="str">
        <f>IFERROR(VLOOKUP(B91,Сток!A:B,2,FALSE),"")</f>
        <v/>
      </c>
      <c r="O91"/>
      <c r="P91"/>
    </row>
    <row r="92" spans="1:16" ht="12" customHeight="1" x14ac:dyDescent="0.25">
      <c r="A92" s="647" t="str">
        <f>НЭВН!C137</f>
        <v>THERMEX Lima 50 V Wi-Fi</v>
      </c>
      <c r="B92" s="660" t="str">
        <f>НЭВН!T137</f>
        <v>ЭдЭБ02799</v>
      </c>
      <c r="C92" s="653">
        <f>VLOOKUP('Печать Заказа'!A92,НЭВН!$C:$R,12,FALSE)</f>
        <v>0</v>
      </c>
      <c r="D92" s="654">
        <f>VLOOKUP(A92,НЭВН!$C:$R,13,FALSE)</f>
        <v>0</v>
      </c>
      <c r="E92" s="436">
        <f>НЭВН!Q137</f>
        <v>18790</v>
      </c>
      <c r="F92" s="645">
        <v>18790</v>
      </c>
      <c r="G92" s="645">
        <f>НЭВН!V137</f>
        <v>4670033314861</v>
      </c>
      <c r="H92" s="645">
        <f>НЭВН!U137</f>
        <v>151187</v>
      </c>
      <c r="I92" s="645" t="s">
        <v>272</v>
      </c>
      <c r="J92" s="645"/>
      <c r="K92" s="646">
        <v>18490</v>
      </c>
      <c r="L92" s="635">
        <f t="shared" si="5"/>
        <v>1.6224986479177916E-2</v>
      </c>
      <c r="M92" s="162"/>
      <c r="N92" t="str">
        <f>IFERROR(VLOOKUP(B92,Сток!A:B,2,FALSE),"")</f>
        <v/>
      </c>
      <c r="O92"/>
      <c r="P92"/>
    </row>
    <row r="93" spans="1:16" ht="12" customHeight="1" x14ac:dyDescent="0.25">
      <c r="A93" s="647" t="str">
        <f>НЭВН!C138</f>
        <v>THERMEX Lima 80 V Wi-Fi</v>
      </c>
      <c r="B93" s="660" t="str">
        <f>НЭВН!T138</f>
        <v>ЭдЭБ02800</v>
      </c>
      <c r="C93" s="653">
        <f>VLOOKUP('Печать Заказа'!A93,НЭВН!$C:$R,12,FALSE)</f>
        <v>0</v>
      </c>
      <c r="D93" s="654">
        <f>VLOOKUP(A93,НЭВН!$C:$R,13,FALSE)</f>
        <v>0</v>
      </c>
      <c r="E93" s="436">
        <f>НЭВН!Q138</f>
        <v>22890</v>
      </c>
      <c r="F93" s="645">
        <v>22890</v>
      </c>
      <c r="G93" s="645">
        <f>НЭВН!V138</f>
        <v>4670033314878</v>
      </c>
      <c r="H93" s="645">
        <f>НЭВН!U138</f>
        <v>151188</v>
      </c>
      <c r="I93" s="645" t="s">
        <v>272</v>
      </c>
      <c r="J93" s="645"/>
      <c r="K93" s="646">
        <v>21690</v>
      </c>
      <c r="L93" s="635">
        <f t="shared" si="5"/>
        <v>5.5325034578146637E-2</v>
      </c>
      <c r="M93" s="162"/>
      <c r="N93" t="str">
        <f>IFERROR(VLOOKUP(B93,Сток!A:B,2,FALSE),"")</f>
        <v/>
      </c>
      <c r="O93"/>
      <c r="P93"/>
    </row>
    <row r="94" spans="1:16" ht="12" customHeight="1" x14ac:dyDescent="0.25">
      <c r="A94" s="647" t="str">
        <f>НЭВН!C139</f>
        <v>THERMEX Lima 100 V Wi-Fi</v>
      </c>
      <c r="B94" s="660" t="str">
        <f>НЭВН!T139</f>
        <v>ЭдЭБ02801</v>
      </c>
      <c r="C94" s="653">
        <f>VLOOKUP('Печать Заказа'!A94,НЭВН!$C:$R,12,FALSE)</f>
        <v>0</v>
      </c>
      <c r="D94" s="654">
        <f>VLOOKUP(A94,НЭВН!$C:$R,13,FALSE)</f>
        <v>0</v>
      </c>
      <c r="E94" s="436">
        <f>НЭВН!Q139</f>
        <v>25090</v>
      </c>
      <c r="F94" s="645">
        <v>25090</v>
      </c>
      <c r="G94" s="645">
        <f>НЭВН!V139</f>
        <v>4670033314847</v>
      </c>
      <c r="H94" s="645">
        <f>НЭВН!U139</f>
        <v>151189</v>
      </c>
      <c r="I94" s="645" t="s">
        <v>272</v>
      </c>
      <c r="J94" s="645"/>
      <c r="K94" s="646">
        <v>24890</v>
      </c>
      <c r="L94" s="635">
        <f t="shared" si="5"/>
        <v>8.0353555644836483E-3</v>
      </c>
      <c r="M94" s="162"/>
      <c r="N94" t="str">
        <f>IFERROR(VLOOKUP(B94,Сток!A:B,2,FALSE),"")</f>
        <v/>
      </c>
      <c r="O94"/>
      <c r="P94"/>
    </row>
    <row r="95" spans="1:16" ht="12" customHeight="1" x14ac:dyDescent="0.25">
      <c r="A95" s="647" t="str">
        <f>НЭВН!S142</f>
        <v>THERMEX Smart 30 V</v>
      </c>
      <c r="B95" s="643" t="str">
        <f>НЭВН!T142</f>
        <v>ЭдЭБ00861</v>
      </c>
      <c r="C95" s="653">
        <f>VLOOKUP('Печать Заказа'!A95,НЭВН!$C:$R,12,FALSE)</f>
        <v>0</v>
      </c>
      <c r="D95" s="654">
        <f>VLOOKUP(A95,НЭВН!$C:$R,13,FALSE)</f>
        <v>0</v>
      </c>
      <c r="E95" s="436">
        <f>НЭВН!Q142</f>
        <v>16290</v>
      </c>
      <c r="F95" s="645">
        <v>16290</v>
      </c>
      <c r="G95" s="645">
        <f>НЭВН!V142</f>
        <v>4670033310450</v>
      </c>
      <c r="H95" s="645">
        <f>НЭВН!U142</f>
        <v>151116</v>
      </c>
      <c r="I95" s="645" t="s">
        <v>272</v>
      </c>
      <c r="J95" s="645"/>
      <c r="K95" s="646">
        <v>14890</v>
      </c>
      <c r="L95" s="635">
        <f t="shared" ref="L95:L152" si="6">F95/K95-1</f>
        <v>9.4022834116856968E-2</v>
      </c>
      <c r="M95" s="162"/>
      <c r="N95" t="str">
        <f>IFERROR(VLOOKUP(B95,Сток!A:B,2,FALSE),"")</f>
        <v/>
      </c>
    </row>
    <row r="96" spans="1:16" ht="12" customHeight="1" x14ac:dyDescent="0.25">
      <c r="A96" s="647" t="str">
        <f>НЭВН!S143</f>
        <v>THERMEX Smart 50 V</v>
      </c>
      <c r="B96" s="643" t="str">
        <f>НЭВН!T143</f>
        <v>ЭдЭБ00862</v>
      </c>
      <c r="C96" s="653">
        <f>VLOOKUP('Печать Заказа'!A96,НЭВН!$C:$R,12,FALSE)</f>
        <v>0</v>
      </c>
      <c r="D96" s="654">
        <f>VLOOKUP(A96,НЭВН!$C:$R,13,FALSE)</f>
        <v>0</v>
      </c>
      <c r="E96" s="436">
        <f>НЭВН!Q143</f>
        <v>18390</v>
      </c>
      <c r="F96" s="645">
        <v>18390</v>
      </c>
      <c r="G96" s="645">
        <f>НЭВН!V143</f>
        <v>4670033310467</v>
      </c>
      <c r="H96" s="645">
        <f>НЭВН!U143</f>
        <v>151117</v>
      </c>
      <c r="I96" s="645" t="s">
        <v>272</v>
      </c>
      <c r="J96" s="645"/>
      <c r="K96" s="646">
        <v>16990</v>
      </c>
      <c r="L96" s="635">
        <f t="shared" si="6"/>
        <v>8.2401412595644485E-2</v>
      </c>
      <c r="M96" s="162"/>
      <c r="N96" t="str">
        <f>IFERROR(VLOOKUP(B96,Сток!A:B,2,FALSE),"")</f>
        <v/>
      </c>
      <c r="O96"/>
      <c r="P96"/>
    </row>
    <row r="97" spans="1:16" ht="12" customHeight="1" x14ac:dyDescent="0.25">
      <c r="A97" s="647" t="str">
        <f>НЭВН!S144</f>
        <v>THERMEX Smart 80 V</v>
      </c>
      <c r="B97" s="643" t="str">
        <f>НЭВН!T144</f>
        <v>ЭдЭБ00863</v>
      </c>
      <c r="C97" s="653">
        <f>VLOOKUP('Печать Заказа'!A97,НЭВН!$C:$R,12,FALSE)</f>
        <v>0</v>
      </c>
      <c r="D97" s="654">
        <f>VLOOKUP(A97,НЭВН!$C:$R,13,FALSE)</f>
        <v>0</v>
      </c>
      <c r="E97" s="436">
        <f>НЭВН!Q144</f>
        <v>22390</v>
      </c>
      <c r="F97" s="645">
        <v>22390</v>
      </c>
      <c r="G97" s="645">
        <f>НЭВН!V144</f>
        <v>4670033310474</v>
      </c>
      <c r="H97" s="645">
        <f>НЭВН!U144</f>
        <v>151118</v>
      </c>
      <c r="I97" s="645" t="s">
        <v>272</v>
      </c>
      <c r="J97" s="645"/>
      <c r="K97" s="646">
        <v>20990</v>
      </c>
      <c r="L97" s="635">
        <f t="shared" si="6"/>
        <v>6.6698427822772688E-2</v>
      </c>
      <c r="M97" s="162"/>
      <c r="N97" t="str">
        <f>IFERROR(VLOOKUP(B97,Сток!A:B,2,FALSE),"")</f>
        <v/>
      </c>
      <c r="O97"/>
      <c r="P97"/>
    </row>
    <row r="98" spans="1:16" ht="12" customHeight="1" x14ac:dyDescent="0.25">
      <c r="A98" s="647" t="str">
        <f>НЭВН!S145</f>
        <v>THERMEX Smart 100 V</v>
      </c>
      <c r="B98" s="643" t="str">
        <f>НЭВН!T145</f>
        <v>ЭдЭБ00864</v>
      </c>
      <c r="C98" s="653">
        <f>VLOOKUP('Печать Заказа'!A98,НЭВН!$C:$R,12,FALSE)</f>
        <v>0</v>
      </c>
      <c r="D98" s="654">
        <f>VLOOKUP(A98,НЭВН!$C:$R,13,FALSE)</f>
        <v>0</v>
      </c>
      <c r="E98" s="436">
        <f>НЭВН!Q145</f>
        <v>25590</v>
      </c>
      <c r="F98" s="645">
        <v>25590</v>
      </c>
      <c r="G98" s="645">
        <f>НЭВН!V145</f>
        <v>4670033310481</v>
      </c>
      <c r="H98" s="645">
        <f>НЭВН!U145</f>
        <v>151119</v>
      </c>
      <c r="I98" s="645" t="s">
        <v>272</v>
      </c>
      <c r="J98" s="645"/>
      <c r="K98" s="646">
        <v>23490</v>
      </c>
      <c r="L98" s="635">
        <f t="shared" si="6"/>
        <v>8.9399744572158379E-2</v>
      </c>
      <c r="M98" s="162"/>
      <c r="N98" t="str">
        <f>IFERROR(VLOOKUP(B98,Сток!A:B,2,FALSE),"")</f>
        <v/>
      </c>
      <c r="O98"/>
      <c r="P98"/>
    </row>
    <row r="99" spans="1:16" ht="12" customHeight="1" x14ac:dyDescent="0.25">
      <c r="A99" s="647" t="str">
        <f>НЭВН!S148</f>
        <v>THERMEX Solo 30 V</v>
      </c>
      <c r="B99" s="643" t="str">
        <f>НЭВН!T148</f>
        <v>ЭдЭБ00413</v>
      </c>
      <c r="C99" s="653">
        <f>VLOOKUP('Печать Заказа'!A99,НЭВН!$C:$R,12,FALSE)</f>
        <v>0</v>
      </c>
      <c r="D99" s="654">
        <f>VLOOKUP(A99,НЭВН!$C:$R,13,FALSE)</f>
        <v>0</v>
      </c>
      <c r="E99" s="436">
        <f>НЭВН!Q148</f>
        <v>12490</v>
      </c>
      <c r="F99" s="645">
        <v>12490</v>
      </c>
      <c r="G99" s="645">
        <f>НЭВН!V148</f>
        <v>4670007716677</v>
      </c>
      <c r="H99" s="645">
        <f>НЭВН!U148</f>
        <v>151076</v>
      </c>
      <c r="I99" s="645" t="s">
        <v>272</v>
      </c>
      <c r="J99" s="645"/>
      <c r="K99" s="646">
        <v>12290</v>
      </c>
      <c r="L99" s="635">
        <f t="shared" si="6"/>
        <v>1.6273393002441017E-2</v>
      </c>
      <c r="M99" s="162"/>
      <c r="N99" t="str">
        <f>IFERROR(VLOOKUP(B99,Сток!A:B,2,FALSE),"")</f>
        <v/>
      </c>
      <c r="O99"/>
      <c r="P99"/>
    </row>
    <row r="100" spans="1:16" ht="12" customHeight="1" x14ac:dyDescent="0.25">
      <c r="A100" s="647" t="str">
        <f>НЭВН!S149</f>
        <v>THERMEX Solo 50 V</v>
      </c>
      <c r="B100" s="643" t="str">
        <f>НЭВН!T149</f>
        <v>ЭдЭБ00414</v>
      </c>
      <c r="C100" s="653">
        <f>VLOOKUP('Печать Заказа'!A100,НЭВН!$C:$R,12,FALSE)</f>
        <v>0</v>
      </c>
      <c r="D100" s="654">
        <f>VLOOKUP(A100,НЭВН!$C:$R,13,FALSE)</f>
        <v>0</v>
      </c>
      <c r="E100" s="436">
        <f>НЭВН!Q149</f>
        <v>14290</v>
      </c>
      <c r="F100" s="645">
        <v>14290</v>
      </c>
      <c r="G100" s="645">
        <f>НЭВН!V149</f>
        <v>4670007716684</v>
      </c>
      <c r="H100" s="645">
        <f>НЭВН!U149</f>
        <v>151077</v>
      </c>
      <c r="I100" s="645" t="s">
        <v>272</v>
      </c>
      <c r="J100" s="645"/>
      <c r="K100" s="646"/>
      <c r="L100" s="635"/>
      <c r="M100" s="162"/>
      <c r="N100" t="str">
        <f>IFERROR(VLOOKUP(B100,Сток!A:B,2,FALSE),"")</f>
        <v/>
      </c>
      <c r="O100"/>
      <c r="P100"/>
    </row>
    <row r="101" spans="1:16" ht="12" customHeight="1" x14ac:dyDescent="0.25">
      <c r="A101" s="647" t="str">
        <f>НЭВН!S150</f>
        <v>THERMEX Solo 80 V</v>
      </c>
      <c r="B101" s="643" t="str">
        <f>НЭВН!T150</f>
        <v>ЭдЭБ00415</v>
      </c>
      <c r="C101" s="653">
        <f>VLOOKUP('Печать Заказа'!A101,НЭВН!$C:$R,12,FALSE)</f>
        <v>0</v>
      </c>
      <c r="D101" s="654">
        <f>VLOOKUP(A101,НЭВН!$C:$R,13,FALSE)</f>
        <v>0</v>
      </c>
      <c r="E101" s="436">
        <f>НЭВН!Q150</f>
        <v>17690</v>
      </c>
      <c r="F101" s="645">
        <v>17690</v>
      </c>
      <c r="G101" s="645">
        <f>НЭВН!V150</f>
        <v>4670007716691</v>
      </c>
      <c r="H101" s="645">
        <f>НЭВН!U150</f>
        <v>151078</v>
      </c>
      <c r="I101" s="645" t="s">
        <v>272</v>
      </c>
      <c r="J101" s="645"/>
      <c r="K101" s="646">
        <v>17490</v>
      </c>
      <c r="L101" s="635">
        <f t="shared" si="6"/>
        <v>1.1435105774728394E-2</v>
      </c>
      <c r="M101" s="162"/>
      <c r="N101" t="str">
        <f>IFERROR(VLOOKUP(B101,Сток!A:B,2,FALSE),"")</f>
        <v/>
      </c>
      <c r="O101"/>
      <c r="P101"/>
    </row>
    <row r="102" spans="1:16" ht="12" customHeight="1" x14ac:dyDescent="0.25">
      <c r="A102" s="647" t="str">
        <f>НЭВН!S151</f>
        <v>THERMEX Solo 100 V</v>
      </c>
      <c r="B102" s="643" t="str">
        <f>НЭВН!T151</f>
        <v>ЭдЭБ00416</v>
      </c>
      <c r="C102" s="653">
        <f>VLOOKUP('Печать Заказа'!A102,НЭВН!$C:$R,12,FALSE)</f>
        <v>0</v>
      </c>
      <c r="D102" s="654">
        <f>VLOOKUP(A102,НЭВН!$C:$R,13,FALSE)</f>
        <v>0</v>
      </c>
      <c r="E102" s="436">
        <f>НЭВН!Q151</f>
        <v>19890</v>
      </c>
      <c r="F102" s="645">
        <v>19890</v>
      </c>
      <c r="G102" s="645">
        <f>НЭВН!V151</f>
        <v>4670007716707</v>
      </c>
      <c r="H102" s="645">
        <f>НЭВН!U151</f>
        <v>151079</v>
      </c>
      <c r="I102" s="645" t="s">
        <v>272</v>
      </c>
      <c r="J102" s="645"/>
      <c r="K102" s="646">
        <v>19690</v>
      </c>
      <c r="L102" s="635">
        <f t="shared" si="6"/>
        <v>1.0157440325038181E-2</v>
      </c>
      <c r="M102" s="162"/>
      <c r="N102" t="str">
        <f>IFERROR(VLOOKUP(B102,Сток!A:B,2,FALSE),"")</f>
        <v/>
      </c>
      <c r="O102"/>
      <c r="P102"/>
    </row>
    <row r="103" spans="1:16" ht="12" customHeight="1" x14ac:dyDescent="0.25">
      <c r="A103" s="651" t="str">
        <f>НЭВН!S154</f>
        <v>THERMEX Praktik 30 V Slim</v>
      </c>
      <c r="B103" s="643" t="str">
        <f>НЭВН!T154</f>
        <v>ЭдЭ001638</v>
      </c>
      <c r="C103" s="653">
        <f>VLOOKUP('Печать Заказа'!A103,НЭВН!$C:$R,12,FALSE)</f>
        <v>0</v>
      </c>
      <c r="D103" s="654">
        <f>VLOOKUP(A103,НЭВН!$C:$R,13,FALSE)</f>
        <v>0</v>
      </c>
      <c r="E103" s="436">
        <f>НЭВН!Q154</f>
        <v>12790</v>
      </c>
      <c r="F103" s="645">
        <v>12790</v>
      </c>
      <c r="G103" s="645">
        <f>НЭВН!V154</f>
        <v>4670007714628</v>
      </c>
      <c r="H103" s="645">
        <v>151005</v>
      </c>
      <c r="I103" s="645" t="s">
        <v>272</v>
      </c>
      <c r="J103" s="645"/>
      <c r="K103" s="646">
        <v>12790</v>
      </c>
      <c r="L103" s="635">
        <f t="shared" si="6"/>
        <v>0</v>
      </c>
      <c r="M103" s="162"/>
      <c r="N103" t="str">
        <f>IFERROR(VLOOKUP(B103,Сток!A:B,2,FALSE),"")</f>
        <v/>
      </c>
      <c r="O103"/>
      <c r="P103"/>
    </row>
    <row r="104" spans="1:16" ht="12" customHeight="1" x14ac:dyDescent="0.25">
      <c r="A104" s="651" t="str">
        <f>НЭВН!S155</f>
        <v>THERMEX Praktik 50 V Slim</v>
      </c>
      <c r="B104" s="643" t="str">
        <f>НЭВН!T155</f>
        <v>ЭдЭ001639</v>
      </c>
      <c r="C104" s="653">
        <f>VLOOKUP('Печать Заказа'!A104,НЭВН!$C:$R,12,FALSE)</f>
        <v>0</v>
      </c>
      <c r="D104" s="654">
        <f>VLOOKUP(A104,НЭВН!$C:$R,13,FALSE)</f>
        <v>0</v>
      </c>
      <c r="E104" s="436">
        <f>НЭВН!Q155</f>
        <v>14990</v>
      </c>
      <c r="F104" s="645">
        <v>14990</v>
      </c>
      <c r="G104" s="645">
        <f>НЭВН!V155</f>
        <v>4670007714635</v>
      </c>
      <c r="H104" s="645">
        <v>151006</v>
      </c>
      <c r="I104" s="645" t="s">
        <v>272</v>
      </c>
      <c r="J104" s="645"/>
      <c r="K104" s="646">
        <v>14790</v>
      </c>
      <c r="L104" s="635">
        <f t="shared" si="6"/>
        <v>1.3522650439486084E-2</v>
      </c>
      <c r="M104" s="162"/>
      <c r="N104" t="str">
        <f>IFERROR(VLOOKUP(B104,Сток!A:B,2,FALSE),"")</f>
        <v/>
      </c>
      <c r="O104"/>
      <c r="P104"/>
    </row>
    <row r="105" spans="1:16" ht="12" customHeight="1" x14ac:dyDescent="0.25">
      <c r="A105" s="651" t="str">
        <f>НЭВН!C156</f>
        <v xml:space="preserve">THERMEX Praktik 80 V </v>
      </c>
      <c r="B105" s="643" t="str">
        <f>НЭВН!T156</f>
        <v>ЭдЭ001640</v>
      </c>
      <c r="C105" s="653">
        <f>VLOOKUP('Печать Заказа'!A105,НЭВН!$C:$R,12,FALSE)</f>
        <v>0</v>
      </c>
      <c r="D105" s="654">
        <f>VLOOKUP(A105,НЭВН!$C:$R,13,FALSE)</f>
        <v>0</v>
      </c>
      <c r="E105" s="436">
        <f>НЭВН!Q156</f>
        <v>18490</v>
      </c>
      <c r="F105" s="645">
        <v>18490</v>
      </c>
      <c r="G105" s="645">
        <f>НЭВН!V156</f>
        <v>4670007714642</v>
      </c>
      <c r="H105" s="645">
        <v>151007</v>
      </c>
      <c r="I105" s="645" t="s">
        <v>272</v>
      </c>
      <c r="J105" s="645"/>
      <c r="K105" s="631">
        <v>17990</v>
      </c>
      <c r="L105" s="635">
        <f t="shared" si="6"/>
        <v>2.7793218454696955E-2</v>
      </c>
      <c r="M105" s="162"/>
      <c r="N105" t="str">
        <f>IFERROR(VLOOKUP(B105,Сток!A:B,2,FALSE),"")</f>
        <v/>
      </c>
      <c r="O105"/>
      <c r="P105"/>
    </row>
    <row r="106" spans="1:16" ht="12" customHeight="1" x14ac:dyDescent="0.25">
      <c r="A106" s="651" t="str">
        <f>НЭВН!C157</f>
        <v>THERMEX Praktik 100 V</v>
      </c>
      <c r="B106" s="643" t="str">
        <f>НЭВН!T157</f>
        <v>ЭдЭ001641</v>
      </c>
      <c r="C106" s="653">
        <f>VLOOKUP('Печать Заказа'!A106,НЭВН!$C:$R,12,FALSE)</f>
        <v>0</v>
      </c>
      <c r="D106" s="654">
        <f>VLOOKUP(A106,НЭВН!$C:$R,13,FALSE)</f>
        <v>0</v>
      </c>
      <c r="E106" s="436">
        <f>НЭВН!Q157</f>
        <v>20490</v>
      </c>
      <c r="F106" s="645">
        <v>20490</v>
      </c>
      <c r="G106" s="645">
        <f>НЭВН!V157</f>
        <v>4670007714659</v>
      </c>
      <c r="H106" s="645">
        <v>151008</v>
      </c>
      <c r="I106" s="645" t="s">
        <v>272</v>
      </c>
      <c r="J106" s="645"/>
      <c r="K106" s="646">
        <v>20190</v>
      </c>
      <c r="L106" s="635">
        <f t="shared" si="6"/>
        <v>1.4858841010401136E-2</v>
      </c>
      <c r="M106" s="162"/>
      <c r="N106" t="str">
        <f>IFERROR(VLOOKUP(B106,Сток!A:B,2,FALSE),"")</f>
        <v/>
      </c>
      <c r="O106"/>
      <c r="P106"/>
    </row>
    <row r="107" spans="1:16" ht="12" customHeight="1" x14ac:dyDescent="0.25">
      <c r="A107" s="651" t="str">
        <f>НЭВН!C158</f>
        <v xml:space="preserve">THERMEX Praktik 150 V </v>
      </c>
      <c r="B107" s="643" t="str">
        <f>НЭВН!T158</f>
        <v>ЭдЭ001812</v>
      </c>
      <c r="C107" s="653">
        <f>VLOOKUP('Печать Заказа'!A107,НЭВН!$C:$R,12,FALSE)</f>
        <v>0</v>
      </c>
      <c r="D107" s="654">
        <f>VLOOKUP(A107,НЭВН!$C:$R,13,FALSE)</f>
        <v>0</v>
      </c>
      <c r="E107" s="436">
        <f>НЭВН!Q158</f>
        <v>26890</v>
      </c>
      <c r="F107" s="645">
        <v>26890</v>
      </c>
      <c r="G107" s="645">
        <f>НЭВН!V158</f>
        <v>4670007714666</v>
      </c>
      <c r="H107" s="645">
        <v>151009</v>
      </c>
      <c r="I107" s="645" t="s">
        <v>272</v>
      </c>
      <c r="J107" s="645"/>
      <c r="K107" s="631">
        <v>26590</v>
      </c>
      <c r="L107" s="635">
        <f t="shared" si="6"/>
        <v>1.1282437006393309E-2</v>
      </c>
      <c r="M107" s="162"/>
      <c r="N107" t="str">
        <f>IFERROR(VLOOKUP(B107,Сток!A:B,2,FALSE),"")</f>
        <v/>
      </c>
      <c r="O107"/>
      <c r="P107"/>
    </row>
    <row r="108" spans="1:16" ht="12" customHeight="1" x14ac:dyDescent="0.25">
      <c r="A108" s="651" t="str">
        <f>НЭВН!S161</f>
        <v>THERMEX Akvo 30 V Slim</v>
      </c>
      <c r="B108" s="643" t="str">
        <f>НЭВН!T161</f>
        <v>ЭдЭБ05139</v>
      </c>
      <c r="C108" s="653">
        <f>VLOOKUP('Печать Заказа'!A108,НЭВН!$C:$R,12,FALSE)</f>
        <v>0</v>
      </c>
      <c r="D108" s="654">
        <f>VLOOKUP(A108,НЭВН!$C:$R,13,FALSE)</f>
        <v>0</v>
      </c>
      <c r="E108" s="436">
        <f>НЭВН!Q161</f>
        <v>11590</v>
      </c>
      <c r="F108" s="645">
        <v>11590</v>
      </c>
      <c r="G108" s="645">
        <f>НЭВН!V161</f>
        <v>4670033318913</v>
      </c>
      <c r="H108" s="645">
        <f>НЭВН!U161</f>
        <v>151266</v>
      </c>
      <c r="I108" s="645" t="s">
        <v>1005</v>
      </c>
      <c r="J108" s="645"/>
      <c r="K108" s="646"/>
      <c r="L108" s="635"/>
      <c r="M108" s="162"/>
      <c r="N108" t="str">
        <f>IFERROR(VLOOKUP(B108,Сток!A:B,2,FALSE),"")</f>
        <v/>
      </c>
      <c r="O108"/>
      <c r="P108"/>
    </row>
    <row r="109" spans="1:16" ht="12" customHeight="1" x14ac:dyDescent="0.25">
      <c r="A109" s="651" t="str">
        <f>НЭВН!S162</f>
        <v>THERMEX Akvo 50 V Slim</v>
      </c>
      <c r="B109" s="643" t="str">
        <f>НЭВН!T162</f>
        <v>ЭдЭБ05138</v>
      </c>
      <c r="C109" s="653">
        <f>VLOOKUP('Печать Заказа'!A109,НЭВН!$C:$R,12,FALSE)</f>
        <v>0</v>
      </c>
      <c r="D109" s="654">
        <f>VLOOKUP(A109,НЭВН!$C:$R,13,FALSE)</f>
        <v>0</v>
      </c>
      <c r="E109" s="436">
        <f>НЭВН!Q162</f>
        <v>12890</v>
      </c>
      <c r="F109" s="645">
        <v>12890</v>
      </c>
      <c r="G109" s="645">
        <f>НЭВН!V162</f>
        <v>4670033318869</v>
      </c>
      <c r="H109" s="645">
        <f>НЭВН!U162</f>
        <v>151265</v>
      </c>
      <c r="I109" s="645" t="s">
        <v>1005</v>
      </c>
      <c r="J109" s="645"/>
      <c r="K109" s="646"/>
      <c r="L109" s="635"/>
      <c r="M109" s="162"/>
      <c r="N109" t="str">
        <f>IFERROR(VLOOKUP(B109,Сток!A:B,2,FALSE),"")</f>
        <v/>
      </c>
      <c r="O109"/>
      <c r="P109"/>
    </row>
    <row r="110" spans="1:16" ht="12" customHeight="1" x14ac:dyDescent="0.25">
      <c r="A110" s="651" t="str">
        <f>НЭВН!S163</f>
        <v>THERMEX Akvo 80 V</v>
      </c>
      <c r="B110" s="643" t="str">
        <f>НЭВН!T163</f>
        <v>ЭдЭБ05093</v>
      </c>
      <c r="C110" s="653">
        <f>VLOOKUP('Печать Заказа'!A110,НЭВН!$C:$R,12,FALSE)</f>
        <v>0</v>
      </c>
      <c r="D110" s="654">
        <f>VLOOKUP(A110,НЭВН!$C:$R,13,FALSE)</f>
        <v>0</v>
      </c>
      <c r="E110" s="436">
        <f>НЭВН!Q163</f>
        <v>15390</v>
      </c>
      <c r="F110" s="645">
        <v>15390</v>
      </c>
      <c r="G110" s="645">
        <f>НЭВН!V163</f>
        <v>4670033318821</v>
      </c>
      <c r="H110" s="645">
        <f>НЭВН!U163</f>
        <v>151263</v>
      </c>
      <c r="I110" s="645" t="s">
        <v>1005</v>
      </c>
      <c r="J110" s="645"/>
      <c r="K110" s="646"/>
      <c r="L110" s="635"/>
      <c r="M110" s="162"/>
      <c r="N110" t="str">
        <f>IFERROR(VLOOKUP(B110,Сток!A:B,2,FALSE),"")</f>
        <v/>
      </c>
      <c r="O110"/>
      <c r="P110"/>
    </row>
    <row r="111" spans="1:16" ht="12" customHeight="1" x14ac:dyDescent="0.25">
      <c r="A111" s="651" t="str">
        <f>НЭВН!S164</f>
        <v>THERMEX Akvo 100 V</v>
      </c>
      <c r="B111" s="643" t="str">
        <f>НЭВН!T164</f>
        <v>ЭдЭБ05094</v>
      </c>
      <c r="C111" s="653">
        <f>VLOOKUP('Печать Заказа'!A111,НЭВН!$C:$R,12,FALSE)</f>
        <v>0</v>
      </c>
      <c r="D111" s="654">
        <f>VLOOKUP(A111,НЭВН!$C:$R,13,FALSE)</f>
        <v>0</v>
      </c>
      <c r="E111" s="436">
        <f>НЭВН!Q164</f>
        <v>17790</v>
      </c>
      <c r="F111" s="645">
        <v>17790</v>
      </c>
      <c r="G111" s="645">
        <f>НЭВН!V164</f>
        <v>4670033318838</v>
      </c>
      <c r="H111" s="645">
        <f>НЭВН!U164</f>
        <v>151264</v>
      </c>
      <c r="I111" s="645" t="s">
        <v>1005</v>
      </c>
      <c r="J111" s="645"/>
      <c r="K111" s="646">
        <v>17590</v>
      </c>
      <c r="L111" s="635">
        <f t="shared" si="6"/>
        <v>1.1370096645821448E-2</v>
      </c>
      <c r="M111" s="162"/>
      <c r="N111" t="str">
        <f>IFERROR(VLOOKUP(B111,Сток!A:B,2,FALSE),"")</f>
        <v/>
      </c>
      <c r="O111"/>
      <c r="P111"/>
    </row>
    <row r="112" spans="1:16" ht="12" customHeight="1" x14ac:dyDescent="0.25">
      <c r="A112" s="647" t="str">
        <f>НЭВН!S167</f>
        <v>THERMEX IU 30 V</v>
      </c>
      <c r="B112" s="643" t="str">
        <f>НЭВН!T167</f>
        <v>SpT070826</v>
      </c>
      <c r="C112" s="653">
        <f>VLOOKUP('Печать Заказа'!A112,НЭВН!$C:$R,12,FALSE)</f>
        <v>0</v>
      </c>
      <c r="D112" s="654">
        <f>VLOOKUP(A112,НЭВН!$C:$R,13,FALSE)</f>
        <v>0</v>
      </c>
      <c r="E112" s="436">
        <f>НЭВН!Q167</f>
        <v>11490</v>
      </c>
      <c r="F112" s="645">
        <v>11490</v>
      </c>
      <c r="G112" s="645">
        <f>НЭВН!V167</f>
        <v>4670007710309</v>
      </c>
      <c r="H112" s="645">
        <v>151047</v>
      </c>
      <c r="I112" s="645" t="s">
        <v>1005</v>
      </c>
      <c r="J112" s="645"/>
      <c r="K112" s="645"/>
      <c r="L112" s="635"/>
      <c r="M112" s="162"/>
      <c r="N112" t="str">
        <f>IFERROR(VLOOKUP(B112,Сток!A:B,2,FALSE),"")</f>
        <v/>
      </c>
      <c r="O112"/>
      <c r="P112"/>
    </row>
    <row r="113" spans="1:16" ht="12" customHeight="1" x14ac:dyDescent="0.25">
      <c r="A113" s="647" t="str">
        <f>НЭВН!S168</f>
        <v>THERMEX IU 50 V</v>
      </c>
      <c r="B113" s="643" t="str">
        <f>НЭВН!T168</f>
        <v>SpT070828</v>
      </c>
      <c r="C113" s="653">
        <f>VLOOKUP('Печать Заказа'!A113,НЭВН!$C:$R,12,FALSE)</f>
        <v>0</v>
      </c>
      <c r="D113" s="654">
        <f>VLOOKUP(A113,НЭВН!$C:$R,13,FALSE)</f>
        <v>0</v>
      </c>
      <c r="E113" s="436">
        <f>НЭВН!Q168</f>
        <v>13790</v>
      </c>
      <c r="F113" s="645">
        <v>13790</v>
      </c>
      <c r="G113" s="645">
        <f>НЭВН!V168</f>
        <v>4670007710323</v>
      </c>
      <c r="H113" s="645">
        <v>151049</v>
      </c>
      <c r="I113" s="645" t="s">
        <v>1005</v>
      </c>
      <c r="J113" s="645"/>
      <c r="K113" s="645">
        <v>13390</v>
      </c>
      <c r="L113" s="635">
        <f t="shared" si="6"/>
        <v>2.987303958177745E-2</v>
      </c>
      <c r="M113" s="162"/>
      <c r="N113" t="str">
        <f>IFERROR(VLOOKUP(B113,Сток!A:B,2,FALSE),"")</f>
        <v/>
      </c>
      <c r="O113"/>
      <c r="P113"/>
    </row>
    <row r="114" spans="1:16" ht="12" customHeight="1" x14ac:dyDescent="0.25">
      <c r="A114" s="647" t="str">
        <f>НЭВН!S171</f>
        <v>THERMEX Fusion 30 V</v>
      </c>
      <c r="B114" s="643" t="str">
        <f>НЭВН!T171</f>
        <v>ЭдЭБ00395</v>
      </c>
      <c r="C114" s="653">
        <f>VLOOKUP('Печать Заказа'!A114,НЭВН!$C:$R,12,FALSE)</f>
        <v>0</v>
      </c>
      <c r="D114" s="654">
        <f>VLOOKUP(A114,НЭВН!$C:$R,13,FALSE)</f>
        <v>0</v>
      </c>
      <c r="E114" s="436">
        <f>НЭВН!Q171</f>
        <v>11090</v>
      </c>
      <c r="F114" s="645">
        <v>11090</v>
      </c>
      <c r="G114" s="645">
        <f>НЭВН!V171</f>
        <v>4670007716608</v>
      </c>
      <c r="H114" s="645">
        <f>НЭВН!U171</f>
        <v>151062</v>
      </c>
      <c r="I114" s="645" t="s">
        <v>272</v>
      </c>
      <c r="J114" s="645"/>
      <c r="K114" s="646">
        <v>11290</v>
      </c>
      <c r="L114" s="635">
        <f t="shared" si="6"/>
        <v>-1.7714791851195733E-2</v>
      </c>
      <c r="M114" s="162"/>
      <c r="N114" t="str">
        <f>IFERROR(VLOOKUP(B114,Сток!A:B,2,FALSE),"")</f>
        <v/>
      </c>
      <c r="O114"/>
      <c r="P114"/>
    </row>
    <row r="115" spans="1:16" ht="12" customHeight="1" x14ac:dyDescent="0.25">
      <c r="A115" s="647" t="str">
        <f>НЭВН!S172</f>
        <v>THERMEX Fusion 50 V</v>
      </c>
      <c r="B115" s="643" t="str">
        <f>НЭВН!T172</f>
        <v>ЭдЭБ00396</v>
      </c>
      <c r="C115" s="653">
        <f>VLOOKUP('Печать Заказа'!A115,НЭВН!$C:$R,12,FALSE)</f>
        <v>0</v>
      </c>
      <c r="D115" s="654">
        <f>VLOOKUP(A115,НЭВН!$C:$R,13,FALSE)</f>
        <v>0</v>
      </c>
      <c r="E115" s="436">
        <f>НЭВН!Q172</f>
        <v>13490</v>
      </c>
      <c r="F115" s="645">
        <v>13490</v>
      </c>
      <c r="G115" s="645">
        <f>НЭВН!V172</f>
        <v>4670007716615</v>
      </c>
      <c r="H115" s="645">
        <f>НЭВН!U172</f>
        <v>151063</v>
      </c>
      <c r="I115" s="645" t="s">
        <v>272</v>
      </c>
      <c r="J115" s="645"/>
      <c r="K115" s="646">
        <v>12590</v>
      </c>
      <c r="L115" s="635">
        <f t="shared" si="6"/>
        <v>7.1485305798252519E-2</v>
      </c>
      <c r="M115" s="162"/>
      <c r="N115" t="str">
        <f>IFERROR(VLOOKUP(B115,Сток!A:B,2,FALSE),"")</f>
        <v/>
      </c>
      <c r="O115"/>
      <c r="P115"/>
    </row>
    <row r="116" spans="1:16" ht="12" customHeight="1" x14ac:dyDescent="0.25">
      <c r="A116" s="647" t="str">
        <f>НЭВН!S173</f>
        <v>THERMEX Fusion 80 V</v>
      </c>
      <c r="B116" s="643" t="str">
        <f>НЭВН!T173</f>
        <v>ЭдЭБ00397</v>
      </c>
      <c r="C116" s="653">
        <f>VLOOKUP('Печать Заказа'!A116,НЭВН!$C:$R,12,FALSE)</f>
        <v>0</v>
      </c>
      <c r="D116" s="654">
        <f>VLOOKUP(A116,НЭВН!$C:$R,13,FALSE)</f>
        <v>0</v>
      </c>
      <c r="E116" s="436">
        <f>НЭВН!Q173</f>
        <v>17090</v>
      </c>
      <c r="F116" s="645">
        <v>17090</v>
      </c>
      <c r="G116" s="645">
        <f>НЭВН!V173</f>
        <v>4670007716622</v>
      </c>
      <c r="H116" s="645">
        <f>НЭВН!U173</f>
        <v>151064</v>
      </c>
      <c r="I116" s="645" t="s">
        <v>272</v>
      </c>
      <c r="J116" s="645"/>
      <c r="K116" s="646">
        <v>16890</v>
      </c>
      <c r="L116" s="635">
        <f t="shared" si="6"/>
        <v>1.1841326228537508E-2</v>
      </c>
      <c r="M116" s="162"/>
      <c r="N116" t="str">
        <f>IFERROR(VLOOKUP(B116,Сток!A:B,2,FALSE),"")</f>
        <v/>
      </c>
      <c r="O116"/>
      <c r="P116"/>
    </row>
    <row r="117" spans="1:16" ht="12" customHeight="1" x14ac:dyDescent="0.25">
      <c r="A117" s="651" t="str">
        <f>НЭВН!S174</f>
        <v>THERMEX Fusion 100 V</v>
      </c>
      <c r="B117" s="643" t="str">
        <f>НЭВН!T174</f>
        <v>ЭдЭБ00398</v>
      </c>
      <c r="C117" s="653">
        <f>VLOOKUP('Печать Заказа'!A117,НЭВН!$C:$R,12,FALSE)</f>
        <v>0</v>
      </c>
      <c r="D117" s="654">
        <f>VLOOKUP(A117,НЭВН!$C:$R,13,FALSE)</f>
        <v>0</v>
      </c>
      <c r="E117" s="436">
        <f>НЭВН!Q174</f>
        <v>19890</v>
      </c>
      <c r="F117" s="645">
        <v>19890</v>
      </c>
      <c r="G117" s="645">
        <f>НЭВН!V174</f>
        <v>4670007716639</v>
      </c>
      <c r="H117" s="645">
        <f>НЭВН!U174</f>
        <v>151065</v>
      </c>
      <c r="I117" s="645" t="s">
        <v>272</v>
      </c>
      <c r="J117" s="645"/>
      <c r="K117" s="646">
        <v>19190</v>
      </c>
      <c r="L117" s="635">
        <f t="shared" si="6"/>
        <v>3.6477331943720603E-2</v>
      </c>
      <c r="M117" s="162"/>
      <c r="N117" t="str">
        <f>IFERROR(VLOOKUP(B117,Сток!A:B,2,FALSE),"")</f>
        <v/>
      </c>
      <c r="O117"/>
      <c r="P117"/>
    </row>
    <row r="118" spans="1:16" ht="12" customHeight="1" x14ac:dyDescent="0.25">
      <c r="A118" s="651" t="str">
        <f>НЭВН!S178</f>
        <v>THERMEX Auga 30 V Slim Wi-Fi</v>
      </c>
      <c r="B118" s="643" t="str">
        <f>НЭВН!T178</f>
        <v>ЭдЭБ04919</v>
      </c>
      <c r="C118" s="653">
        <f>VLOOKUP('Печать Заказа'!A118,НЭВН!$C:$R,12,FALSE)</f>
        <v>0</v>
      </c>
      <c r="D118" s="654">
        <f>VLOOKUP(A118,НЭВН!$C:$R,13,FALSE)</f>
        <v>0</v>
      </c>
      <c r="E118" s="636">
        <v>7790</v>
      </c>
      <c r="F118" s="645" t="s">
        <v>60</v>
      </c>
      <c r="G118" s="645">
        <f>НЭВН!V178</f>
        <v>4670033318104</v>
      </c>
      <c r="H118" s="645">
        <f>НЭВН!U178</f>
        <v>111391</v>
      </c>
      <c r="I118" s="645"/>
      <c r="J118" s="645"/>
      <c r="K118" s="646"/>
      <c r="L118" s="635"/>
      <c r="M118" s="162"/>
      <c r="N118" t="str">
        <f>IFERROR(VLOOKUP(B118,Сток!A:B,2,FALSE),"")</f>
        <v/>
      </c>
      <c r="O118"/>
      <c r="P118"/>
    </row>
    <row r="119" spans="1:16" ht="12" customHeight="1" x14ac:dyDescent="0.25">
      <c r="A119" s="651" t="str">
        <f>НЭВН!S179</f>
        <v>THERMEX Auga 50 V Slim Wi-Fi</v>
      </c>
      <c r="B119" s="643" t="str">
        <f>НЭВН!T179</f>
        <v>ЭдЭБ04920</v>
      </c>
      <c r="C119" s="653">
        <f>VLOOKUP('Печать Заказа'!A119,НЭВН!$C:$R,12,FALSE)</f>
        <v>0</v>
      </c>
      <c r="D119" s="654">
        <f>VLOOKUP(A119,НЭВН!$C:$R,13,FALSE)</f>
        <v>0</v>
      </c>
      <c r="E119" s="636">
        <v>8590</v>
      </c>
      <c r="F119" s="645" t="s">
        <v>60</v>
      </c>
      <c r="G119" s="645">
        <f>НЭВН!V179</f>
        <v>4670033318111</v>
      </c>
      <c r="H119" s="645">
        <f>НЭВН!U179</f>
        <v>111392</v>
      </c>
      <c r="I119" s="645"/>
      <c r="J119" s="645"/>
      <c r="K119" s="646"/>
      <c r="L119" s="635"/>
      <c r="M119" s="162"/>
      <c r="N119" t="str">
        <f>IFERROR(VLOOKUP(B119,Сток!A:B,2,FALSE),"")</f>
        <v/>
      </c>
      <c r="O119"/>
      <c r="P119"/>
    </row>
    <row r="120" spans="1:16" ht="12" customHeight="1" x14ac:dyDescent="0.25">
      <c r="A120" s="651" t="str">
        <f>НЭВН!S180</f>
        <v>THERMEX Auga 80 V Wi-Fi</v>
      </c>
      <c r="B120" s="643" t="str">
        <f>НЭВН!T180</f>
        <v>ЭдЭБ04921</v>
      </c>
      <c r="C120" s="653">
        <f>VLOOKUP('Печать Заказа'!A120,НЭВН!$C:$R,12,FALSE)</f>
        <v>0</v>
      </c>
      <c r="D120" s="654">
        <f>VLOOKUP(A120,НЭВН!$C:$R,13,FALSE)</f>
        <v>0</v>
      </c>
      <c r="E120" s="636">
        <v>9690</v>
      </c>
      <c r="F120" s="645" t="s">
        <v>60</v>
      </c>
      <c r="G120" s="645">
        <f>НЭВН!V180</f>
        <v>4670033318128</v>
      </c>
      <c r="H120" s="645">
        <f>НЭВН!U180</f>
        <v>111393</v>
      </c>
      <c r="I120" s="645"/>
      <c r="J120" s="645"/>
      <c r="K120" s="646"/>
      <c r="L120" s="635"/>
      <c r="M120" s="162"/>
      <c r="N120" t="str">
        <f>IFERROR(VLOOKUP(B120,Сток!A:B,2,FALSE),"")</f>
        <v/>
      </c>
      <c r="O120"/>
      <c r="P120"/>
    </row>
    <row r="121" spans="1:16" ht="12" customHeight="1" x14ac:dyDescent="0.25">
      <c r="A121" s="651" t="str">
        <f>НЭВН!S181</f>
        <v>THERMEX Auga 100 V Wi-Fi</v>
      </c>
      <c r="B121" s="643" t="str">
        <f>НЭВН!T181</f>
        <v>ЭдЭБ04922</v>
      </c>
      <c r="C121" s="653">
        <f>VLOOKUP('Печать Заказа'!A121,НЭВН!$C:$R,12,FALSE)</f>
        <v>0</v>
      </c>
      <c r="D121" s="654">
        <f>VLOOKUP(A121,НЭВН!$C:$R,13,FALSE)</f>
        <v>0</v>
      </c>
      <c r="E121" s="636">
        <v>10790</v>
      </c>
      <c r="F121" s="645" t="s">
        <v>60</v>
      </c>
      <c r="G121" s="645">
        <f>НЭВН!V181</f>
        <v>4670033318135</v>
      </c>
      <c r="H121" s="645">
        <f>НЭВН!U181</f>
        <v>111394</v>
      </c>
      <c r="I121" s="645"/>
      <c r="J121" s="645"/>
      <c r="K121" s="646"/>
      <c r="L121" s="635"/>
      <c r="M121" s="162"/>
      <c r="N121" t="str">
        <f>IFERROR(VLOOKUP(B121,Сток!A:B,2,FALSE),"")</f>
        <v/>
      </c>
      <c r="O121"/>
      <c r="P121"/>
    </row>
    <row r="122" spans="1:16" ht="12" customHeight="1" x14ac:dyDescent="0.25">
      <c r="A122" s="651" t="str">
        <f>НЭВН!S184</f>
        <v>THERMEX Hope 30 V Slim</v>
      </c>
      <c r="B122" s="643" t="str">
        <f>НЭВН!T184</f>
        <v>ЭдЭБ04853</v>
      </c>
      <c r="C122" s="653">
        <f>VLOOKUP('Печать Заказа'!A122,НЭВН!$C:$R,12,FALSE)</f>
        <v>0</v>
      </c>
      <c r="D122" s="654">
        <f>VLOOKUP(A122,НЭВН!$C:$R,13,FALSE)</f>
        <v>0</v>
      </c>
      <c r="E122" s="636">
        <v>6990</v>
      </c>
      <c r="F122" s="645" t="s">
        <v>60</v>
      </c>
      <c r="G122" s="645">
        <f>НЭВН!V184</f>
        <v>4670033317954</v>
      </c>
      <c r="H122" s="645">
        <f>НЭВН!U184</f>
        <v>111386</v>
      </c>
      <c r="I122" s="645"/>
      <c r="J122" s="645"/>
      <c r="K122" s="646"/>
      <c r="L122" s="635"/>
      <c r="M122" s="162"/>
      <c r="N122" t="str">
        <f>IFERROR(VLOOKUP(B122,Сток!A:B,2,FALSE),"")</f>
        <v/>
      </c>
      <c r="O122"/>
      <c r="P122"/>
    </row>
    <row r="123" spans="1:16" ht="12" customHeight="1" x14ac:dyDescent="0.25">
      <c r="A123" s="651" t="str">
        <f>НЭВН!S185</f>
        <v>THERMEX Hope 50 V Slim</v>
      </c>
      <c r="B123" s="643" t="str">
        <f>НЭВН!T185</f>
        <v>ЭдЭБ04854</v>
      </c>
      <c r="C123" s="653">
        <f>VLOOKUP('Печать Заказа'!A123,НЭВН!$C:$R,12,FALSE)</f>
        <v>0</v>
      </c>
      <c r="D123" s="654">
        <f>VLOOKUP(A123,НЭВН!$C:$R,13,FALSE)</f>
        <v>0</v>
      </c>
      <c r="E123" s="636">
        <v>8090</v>
      </c>
      <c r="F123" s="645" t="s">
        <v>60</v>
      </c>
      <c r="G123" s="645">
        <f>НЭВН!V185</f>
        <v>4670033318074</v>
      </c>
      <c r="H123" s="645">
        <f>НЭВН!U185</f>
        <v>111387</v>
      </c>
      <c r="I123" s="645"/>
      <c r="J123" s="645"/>
      <c r="K123" s="646"/>
      <c r="L123" s="635"/>
      <c r="M123" s="162"/>
      <c r="N123" t="str">
        <f>IFERROR(VLOOKUP(B123,Сток!A:B,2,FALSE),"")</f>
        <v/>
      </c>
      <c r="O123"/>
      <c r="P123"/>
    </row>
    <row r="124" spans="1:16" ht="12" customHeight="1" x14ac:dyDescent="0.25">
      <c r="A124" s="651" t="str">
        <f>НЭВН!S186</f>
        <v>THERMEX Hope 80 V</v>
      </c>
      <c r="B124" s="643" t="str">
        <f>НЭВН!T186</f>
        <v>ЭдЭБ04856</v>
      </c>
      <c r="C124" s="653">
        <f>VLOOKUP('Печать Заказа'!A124,НЭВН!$C:$R,12,FALSE)</f>
        <v>0</v>
      </c>
      <c r="D124" s="654">
        <f>VLOOKUP(A124,НЭВН!$C:$R,13,FALSE)</f>
        <v>0</v>
      </c>
      <c r="E124" s="636">
        <v>9090</v>
      </c>
      <c r="F124" s="645" t="s">
        <v>60</v>
      </c>
      <c r="G124" s="645">
        <f>НЭВН!V186</f>
        <v>4670033318081</v>
      </c>
      <c r="H124" s="645">
        <f>НЭВН!U186</f>
        <v>111389</v>
      </c>
      <c r="I124" s="645"/>
      <c r="J124" s="645"/>
      <c r="K124" s="646"/>
      <c r="L124" s="635"/>
      <c r="M124" s="162"/>
      <c r="N124" t="str">
        <f>IFERROR(VLOOKUP(B124,Сток!A:B,2,FALSE),"")</f>
        <v/>
      </c>
      <c r="O124"/>
      <c r="P124"/>
    </row>
    <row r="125" spans="1:16" ht="12" customHeight="1" x14ac:dyDescent="0.25">
      <c r="A125" s="651" t="str">
        <f>НЭВН!S187</f>
        <v>THERMEX Hope 100 V</v>
      </c>
      <c r="B125" s="643" t="str">
        <f>НЭВН!T187</f>
        <v>ЭдЭБ04857</v>
      </c>
      <c r="C125" s="653">
        <f>VLOOKUP('Печать Заказа'!A125,НЭВН!$C:$R,12,FALSE)</f>
        <v>0</v>
      </c>
      <c r="D125" s="654">
        <f>VLOOKUP(A125,НЭВН!$C:$R,13,FALSE)</f>
        <v>0</v>
      </c>
      <c r="E125" s="636">
        <v>10490</v>
      </c>
      <c r="F125" s="645" t="s">
        <v>60</v>
      </c>
      <c r="G125" s="645">
        <f>НЭВН!V187</f>
        <v>4670033318098</v>
      </c>
      <c r="H125" s="645">
        <f>НЭВН!U187</f>
        <v>111390</v>
      </c>
      <c r="I125" s="645"/>
      <c r="J125" s="645"/>
      <c r="K125" s="646"/>
      <c r="L125" s="635"/>
      <c r="M125" s="162"/>
      <c r="N125" t="str">
        <f>IFERROR(VLOOKUP(B125,Сток!A:B,2,FALSE),"")</f>
        <v/>
      </c>
      <c r="O125"/>
      <c r="P125"/>
    </row>
    <row r="126" spans="1:16" ht="12" customHeight="1" x14ac:dyDescent="0.25">
      <c r="A126" s="651" t="str">
        <f>НЭВН!S190</f>
        <v>THERMEX ESD 50 V (pro)</v>
      </c>
      <c r="B126" s="643" t="str">
        <f>НЭВН!T190</f>
        <v>ЭдЭБ00643</v>
      </c>
      <c r="C126" s="653">
        <f>VLOOKUP('Печать Заказа'!A126,НЭВН!$C:$R,12,FALSE)</f>
        <v>0</v>
      </c>
      <c r="D126" s="654">
        <f>VLOOKUP(A126,НЭВН!$C:$R,13,FALSE)</f>
        <v>0</v>
      </c>
      <c r="E126" s="436">
        <f>НЭВН!Q190</f>
        <v>13890</v>
      </c>
      <c r="F126" s="645">
        <v>13890</v>
      </c>
      <c r="G126" s="645">
        <f>НЭВН!V190</f>
        <v>4670007717926</v>
      </c>
      <c r="H126" s="645">
        <f>НЭВН!U190</f>
        <v>111056</v>
      </c>
      <c r="I126" s="645" t="s">
        <v>272</v>
      </c>
      <c r="J126" s="645"/>
      <c r="K126" s="631"/>
      <c r="L126" s="635"/>
      <c r="M126" s="162"/>
      <c r="N126" t="str">
        <f>IFERROR(VLOOKUP(B126,Сток!A:B,2,FALSE),"")</f>
        <v/>
      </c>
      <c r="O126"/>
      <c r="P126"/>
    </row>
    <row r="127" spans="1:16" ht="12" customHeight="1" x14ac:dyDescent="0.25">
      <c r="A127" s="647" t="str">
        <f>НЭВН!S191</f>
        <v>THERMEX ERD 80 V (pro)</v>
      </c>
      <c r="B127" s="643" t="str">
        <f>НЭВН!T191</f>
        <v>ЭдЭБ00269</v>
      </c>
      <c r="C127" s="653">
        <f>VLOOKUP('Печать Заказа'!A127,НЭВН!$C:$R,12,FALSE)</f>
        <v>0</v>
      </c>
      <c r="D127" s="654">
        <f>VLOOKUP(A127,НЭВН!$C:$R,13,FALSE)</f>
        <v>0</v>
      </c>
      <c r="E127" s="436">
        <f>НЭВН!Q191</f>
        <v>15590</v>
      </c>
      <c r="F127" s="645">
        <v>15590</v>
      </c>
      <c r="G127" s="645">
        <f>НЭВН!V191</f>
        <v>4670007715298</v>
      </c>
      <c r="H127" s="645">
        <f>НЭВН!U191</f>
        <v>111058</v>
      </c>
      <c r="I127" s="645" t="s">
        <v>272</v>
      </c>
      <c r="J127" s="645"/>
      <c r="K127" s="631"/>
      <c r="L127" s="635"/>
      <c r="M127" s="162"/>
      <c r="N127" t="str">
        <f>IFERROR(VLOOKUP(B127,Сток!A:B,2,FALSE),"")</f>
        <v/>
      </c>
      <c r="O127"/>
      <c r="P127"/>
    </row>
    <row r="128" spans="1:16" ht="12" customHeight="1" x14ac:dyDescent="0.25">
      <c r="A128" s="647" t="str">
        <f>НЭВН!S192</f>
        <v>THERMEX ERD 100 V (pro)</v>
      </c>
      <c r="B128" s="643" t="str">
        <f>НЭВН!T192</f>
        <v>ЭдЭБ00270</v>
      </c>
      <c r="C128" s="653">
        <f>VLOOKUP('Печать Заказа'!A128,НЭВН!$C:$R,12,FALSE)</f>
        <v>0</v>
      </c>
      <c r="D128" s="654">
        <f>VLOOKUP(A128,НЭВН!$C:$R,13,FALSE)</f>
        <v>0</v>
      </c>
      <c r="E128" s="436">
        <f>НЭВН!Q192</f>
        <v>17590</v>
      </c>
      <c r="F128" s="645">
        <v>17590</v>
      </c>
      <c r="G128" s="645">
        <f>НЭВН!V192</f>
        <v>4670007715304</v>
      </c>
      <c r="H128" s="645">
        <f>НЭВН!U192</f>
        <v>111059</v>
      </c>
      <c r="I128" s="645" t="s">
        <v>272</v>
      </c>
      <c r="J128" s="645"/>
      <c r="K128" s="631"/>
      <c r="L128" s="635"/>
      <c r="M128" s="162"/>
      <c r="N128" t="str">
        <f>IFERROR(VLOOKUP(B128,Сток!A:B,2,FALSE),"")</f>
        <v/>
      </c>
      <c r="O128"/>
      <c r="P128"/>
    </row>
    <row r="129" spans="1:16" ht="12" customHeight="1" x14ac:dyDescent="0.25">
      <c r="A129" s="651" t="str">
        <f>НЭВН!S195</f>
        <v>THERMEX Thermo 30 V Slim</v>
      </c>
      <c r="B129" s="643" t="str">
        <f>НЭВН!T195</f>
        <v>ЭдЭ001780</v>
      </c>
      <c r="C129" s="653">
        <f>VLOOKUP('Печать Заказа'!A129,НЭВН!$C:$R,12,FALSE)</f>
        <v>0</v>
      </c>
      <c r="D129" s="654">
        <f>VLOOKUP(A129,НЭВН!$C:$R,13,FALSE)</f>
        <v>0</v>
      </c>
      <c r="E129" s="436">
        <f>НЭВН!Q195</f>
        <v>9990</v>
      </c>
      <c r="F129" s="645">
        <v>9990</v>
      </c>
      <c r="G129" s="645">
        <f>НЭВН!V195</f>
        <v>4670007714116</v>
      </c>
      <c r="H129" s="645">
        <v>111010</v>
      </c>
      <c r="I129" s="645" t="s">
        <v>1005</v>
      </c>
      <c r="J129" s="645"/>
      <c r="K129" s="631"/>
      <c r="L129" s="635"/>
      <c r="M129" s="162"/>
      <c r="N129" t="str">
        <f>IFERROR(VLOOKUP(B129,Сток!A:B,2,FALSE),"")</f>
        <v/>
      </c>
      <c r="O129"/>
      <c r="P129"/>
    </row>
    <row r="130" spans="1:16" ht="12" customHeight="1" x14ac:dyDescent="0.25">
      <c r="A130" s="651" t="str">
        <f>НЭВН!S196</f>
        <v>THERMEX Thermo 50 V Slim</v>
      </c>
      <c r="B130" s="643" t="str">
        <f>НЭВН!T196</f>
        <v>ЭдЭ001781</v>
      </c>
      <c r="C130" s="653">
        <f>VLOOKUP('Печать Заказа'!A130,НЭВН!$C:$R,12,FALSE)</f>
        <v>0</v>
      </c>
      <c r="D130" s="654">
        <f>VLOOKUP(A130,НЭВН!$C:$R,13,FALSE)</f>
        <v>0</v>
      </c>
      <c r="E130" s="436">
        <f>НЭВН!Q196</f>
        <v>12090</v>
      </c>
      <c r="F130" s="645">
        <v>12090</v>
      </c>
      <c r="G130" s="645">
        <f>НЭВН!V196</f>
        <v>4670007714123</v>
      </c>
      <c r="H130" s="645">
        <v>111011</v>
      </c>
      <c r="I130" s="645" t="s">
        <v>1005</v>
      </c>
      <c r="J130" s="645"/>
      <c r="K130" s="631"/>
      <c r="L130" s="635"/>
      <c r="M130" s="162"/>
      <c r="N130" t="str">
        <f>IFERROR(VLOOKUP(B130,Сток!A:B,2,FALSE),"")</f>
        <v/>
      </c>
      <c r="O130"/>
      <c r="P130"/>
    </row>
    <row r="131" spans="1:16" ht="12" customHeight="1" x14ac:dyDescent="0.25">
      <c r="A131" s="651" t="str">
        <f>НЭВН!S197</f>
        <v>THERMEX Thermo 80 V</v>
      </c>
      <c r="B131" s="643" t="str">
        <f>НЭВН!T197</f>
        <v>ЭдЭ001782</v>
      </c>
      <c r="C131" s="653">
        <f>VLOOKUP('Печать Заказа'!A131,НЭВН!$C:$R,12,FALSE)</f>
        <v>0</v>
      </c>
      <c r="D131" s="654">
        <f>VLOOKUP(A131,НЭВН!$C:$R,13,FALSE)</f>
        <v>0</v>
      </c>
      <c r="E131" s="436">
        <f>НЭВН!Q197</f>
        <v>13890</v>
      </c>
      <c r="F131" s="645">
        <v>13890</v>
      </c>
      <c r="G131" s="645">
        <f>НЭВН!V197</f>
        <v>4670007714086</v>
      </c>
      <c r="H131" s="645">
        <v>111012</v>
      </c>
      <c r="I131" s="645" t="s">
        <v>1005</v>
      </c>
      <c r="J131" s="645"/>
      <c r="K131" s="631"/>
      <c r="L131" s="635"/>
      <c r="M131" s="162"/>
      <c r="N131" t="str">
        <f>IFERROR(VLOOKUP(B131,Сток!A:B,2,FALSE),"")</f>
        <v/>
      </c>
      <c r="O131"/>
      <c r="P131"/>
    </row>
    <row r="132" spans="1:16" ht="12" customHeight="1" x14ac:dyDescent="0.25">
      <c r="A132" s="651" t="str">
        <f>НЭВН!S198</f>
        <v>THERMEX Thermo 100 V</v>
      </c>
      <c r="B132" s="643" t="str">
        <f>НЭВН!T198</f>
        <v>ЭдЭ001783</v>
      </c>
      <c r="C132" s="653">
        <f>VLOOKUP('Печать Заказа'!A132,НЭВН!$C:$R,12,FALSE)</f>
        <v>0</v>
      </c>
      <c r="D132" s="654">
        <f>VLOOKUP(A132,НЭВН!$C:$R,13,FALSE)</f>
        <v>0</v>
      </c>
      <c r="E132" s="436">
        <f>НЭВН!Q198</f>
        <v>15890</v>
      </c>
      <c r="F132" s="645">
        <v>15890</v>
      </c>
      <c r="G132" s="645">
        <f>НЭВН!V198</f>
        <v>4670007714093</v>
      </c>
      <c r="H132" s="645">
        <v>111013</v>
      </c>
      <c r="I132" s="645" t="s">
        <v>1005</v>
      </c>
      <c r="J132" s="645"/>
      <c r="K132" s="631"/>
      <c r="L132" s="635"/>
      <c r="M132" s="162"/>
      <c r="N132" t="str">
        <f>IFERROR(VLOOKUP(B132,Сток!A:B,2,FALSE),"")</f>
        <v/>
      </c>
      <c r="O132"/>
      <c r="P132"/>
    </row>
    <row r="133" spans="1:16" ht="12" customHeight="1" x14ac:dyDescent="0.25">
      <c r="A133" s="651" t="str">
        <f>НЭВН!S199</f>
        <v>THERMEX Thermo 150 V</v>
      </c>
      <c r="B133" s="643" t="str">
        <f>НЭВН!T199</f>
        <v>ЭдЭ001784</v>
      </c>
      <c r="C133" s="653">
        <f>VLOOKUP('Печать Заказа'!A133,НЭВН!$C:$R,12,FALSE)</f>
        <v>0</v>
      </c>
      <c r="D133" s="654">
        <f>VLOOKUP(A133,НЭВН!$C:$R,13,FALSE)</f>
        <v>0</v>
      </c>
      <c r="E133" s="436">
        <f>НЭВН!Q199</f>
        <v>18590</v>
      </c>
      <c r="F133" s="645">
        <v>18590</v>
      </c>
      <c r="G133" s="645">
        <f>НЭВН!V199</f>
        <v>4670007714109</v>
      </c>
      <c r="H133" s="645">
        <v>111014</v>
      </c>
      <c r="I133" s="645" t="s">
        <v>1005</v>
      </c>
      <c r="J133" s="645"/>
      <c r="K133" s="631"/>
      <c r="L133" s="635"/>
      <c r="M133" s="162"/>
      <c r="N133" t="str">
        <f>IFERROR(VLOOKUP(B133,Сток!A:B,2,FALSE),"")</f>
        <v/>
      </c>
      <c r="O133"/>
      <c r="P133"/>
    </row>
    <row r="134" spans="1:16" ht="12" customHeight="1" x14ac:dyDescent="0.25">
      <c r="A134" s="651" t="str">
        <f>НЭВН!S202</f>
        <v>THERMEX Nova 50 V Slim</v>
      </c>
      <c r="B134" s="643" t="str">
        <f>НЭВН!T202</f>
        <v>ЭдЭБ00259</v>
      </c>
      <c r="C134" s="653">
        <f>VLOOKUP('Печать Заказа'!A134,НЭВН!$C:$R,12,FALSE)</f>
        <v>0</v>
      </c>
      <c r="D134" s="654">
        <f>VLOOKUP(A134,НЭВН!$C:$R,13,FALSE)</f>
        <v>0</v>
      </c>
      <c r="E134" s="436">
        <f>НЭВН!Q202</f>
        <v>10790</v>
      </c>
      <c r="F134" s="645">
        <v>10790</v>
      </c>
      <c r="G134" s="645">
        <f>НЭВН!V202</f>
        <v>4670007715205</v>
      </c>
      <c r="H134" s="645">
        <f>НЭВН!U202</f>
        <v>111019</v>
      </c>
      <c r="I134" s="645" t="s">
        <v>272</v>
      </c>
      <c r="J134" s="645"/>
      <c r="K134" s="631">
        <v>11290</v>
      </c>
      <c r="L134" s="635">
        <f t="shared" si="6"/>
        <v>-4.4286979627989331E-2</v>
      </c>
      <c r="M134" s="162"/>
      <c r="N134" t="str">
        <f>IFERROR(VLOOKUP(B134,Сток!A:B,2,FALSE),"")</f>
        <v/>
      </c>
      <c r="O134"/>
      <c r="P134"/>
    </row>
    <row r="135" spans="1:16" ht="12" customHeight="1" x14ac:dyDescent="0.25">
      <c r="A135" s="651" t="str">
        <f>НЭВН!S203</f>
        <v>THERMEX Nova 50 V</v>
      </c>
      <c r="B135" s="643" t="str">
        <f>НЭВН!T203</f>
        <v>ЭдЭБ00260</v>
      </c>
      <c r="C135" s="653">
        <f>VLOOKUP('Печать Заказа'!A135,НЭВН!$C:$R,12,FALSE)</f>
        <v>0</v>
      </c>
      <c r="D135" s="654">
        <f>VLOOKUP(A135,НЭВН!$C:$R,13,FALSE)</f>
        <v>0</v>
      </c>
      <c r="E135" s="436">
        <f>НЭВН!Q203</f>
        <v>11190</v>
      </c>
      <c r="F135" s="645">
        <v>11190</v>
      </c>
      <c r="G135" s="645">
        <f>НЭВН!V203</f>
        <v>4670007715151</v>
      </c>
      <c r="H135" s="645">
        <f>НЭВН!U203</f>
        <v>111022</v>
      </c>
      <c r="I135" s="645" t="s">
        <v>272</v>
      </c>
      <c r="J135" s="645"/>
      <c r="K135" s="631">
        <v>11790</v>
      </c>
      <c r="L135" s="635">
        <f t="shared" si="6"/>
        <v>-5.0890585241730291E-2</v>
      </c>
      <c r="M135" s="162"/>
      <c r="N135" t="str">
        <f>IFERROR(VLOOKUP(B135,Сток!A:B,2,FALSE),"")</f>
        <v/>
      </c>
      <c r="O135"/>
      <c r="P135"/>
    </row>
    <row r="136" spans="1:16" ht="12" customHeight="1" x14ac:dyDescent="0.25">
      <c r="A136" s="651" t="str">
        <f>НЭВН!S204</f>
        <v>THERMEX Nova 80 V</v>
      </c>
      <c r="B136" s="643" t="str">
        <f>НЭВН!T204</f>
        <v>ЭдЭБ00263</v>
      </c>
      <c r="C136" s="653">
        <f>VLOOKUP('Печать Заказа'!A136,НЭВН!$C:$R,12,FALSE)</f>
        <v>0</v>
      </c>
      <c r="D136" s="654">
        <f>VLOOKUP(A136,НЭВН!$C:$R,13,FALSE)</f>
        <v>0</v>
      </c>
      <c r="E136" s="436">
        <f>НЭВН!Q204</f>
        <v>13490</v>
      </c>
      <c r="F136" s="645">
        <v>13490</v>
      </c>
      <c r="G136" s="645">
        <f>НЭВН!V204</f>
        <v>4670007715168</v>
      </c>
      <c r="H136" s="645">
        <f>НЭВН!U204</f>
        <v>111023</v>
      </c>
      <c r="I136" s="645" t="s">
        <v>272</v>
      </c>
      <c r="J136" s="645"/>
      <c r="K136" s="631"/>
      <c r="L136" s="635"/>
      <c r="M136" s="162"/>
      <c r="N136" t="str">
        <f>IFERROR(VLOOKUP(B136,Сток!A:B,2,FALSE),"")</f>
        <v/>
      </c>
      <c r="O136"/>
      <c r="P136"/>
    </row>
    <row r="137" spans="1:16" ht="12" customHeight="1" x14ac:dyDescent="0.25">
      <c r="A137" s="651" t="str">
        <f>НЭВН!S205</f>
        <v>THERMEX Nova 100 V</v>
      </c>
      <c r="B137" s="643" t="str">
        <f>НЭВН!T205</f>
        <v>ЭдЭБ00264</v>
      </c>
      <c r="C137" s="653">
        <f>VLOOKUP('Печать Заказа'!A137,НЭВН!$C:$R,12,FALSE)</f>
        <v>0</v>
      </c>
      <c r="D137" s="654">
        <f>VLOOKUP(A137,НЭВН!$C:$R,13,FALSE)</f>
        <v>0</v>
      </c>
      <c r="E137" s="436">
        <f>НЭВН!Q205</f>
        <v>15090</v>
      </c>
      <c r="F137" s="645">
        <v>15090</v>
      </c>
      <c r="G137" s="645">
        <f>НЭВН!V205</f>
        <v>4670007715175</v>
      </c>
      <c r="H137" s="645">
        <f>НЭВН!U205</f>
        <v>111024</v>
      </c>
      <c r="I137" s="645" t="s">
        <v>272</v>
      </c>
      <c r="J137" s="645"/>
      <c r="K137" s="631"/>
      <c r="L137" s="635"/>
      <c r="M137" s="162"/>
      <c r="N137" t="str">
        <f>IFERROR(VLOOKUP(B137,Сток!A:B,2,FALSE),"")</f>
        <v/>
      </c>
      <c r="O137"/>
      <c r="P137"/>
    </row>
    <row r="138" spans="1:16" ht="12" customHeight="1" x14ac:dyDescent="0.25">
      <c r="A138" s="651" t="str">
        <f>НЭВН!S206</f>
        <v>THERMEX Nova 150 V</v>
      </c>
      <c r="B138" s="643" t="str">
        <f>НЭВН!T206</f>
        <v>ЭдЭБ00265</v>
      </c>
      <c r="C138" s="653">
        <f>VLOOKUP('Печать Заказа'!A138,НЭВН!$C:$R,12,FALSE)</f>
        <v>0</v>
      </c>
      <c r="D138" s="654">
        <f>VLOOKUP(A138,НЭВН!$C:$R,13,FALSE)</f>
        <v>0</v>
      </c>
      <c r="E138" s="436">
        <f>НЭВН!Q206</f>
        <v>17290</v>
      </c>
      <c r="F138" s="645">
        <v>17290</v>
      </c>
      <c r="G138" s="645">
        <f>НЭВН!V206</f>
        <v>4670007715182</v>
      </c>
      <c r="H138" s="645">
        <f>НЭВН!U206</f>
        <v>111025</v>
      </c>
      <c r="I138" s="645" t="s">
        <v>272</v>
      </c>
      <c r="J138" s="645"/>
      <c r="K138" s="631">
        <v>17690</v>
      </c>
      <c r="L138" s="635">
        <f t="shared" si="6"/>
        <v>-2.2611644997173497E-2</v>
      </c>
      <c r="M138" s="162"/>
      <c r="N138" t="str">
        <f>IFERROR(VLOOKUP(B138,Сток!A:B,2,FALSE),"")</f>
        <v/>
      </c>
      <c r="O138"/>
      <c r="P138"/>
    </row>
    <row r="139" spans="1:16" ht="12" customHeight="1" x14ac:dyDescent="0.25">
      <c r="A139" s="651" t="str">
        <f>НЭВН!C209</f>
        <v>THERMEX Circle 50 V Slim</v>
      </c>
      <c r="B139" s="643" t="str">
        <f>НЭВН!T209</f>
        <v>ЭдЭБ03285</v>
      </c>
      <c r="C139" s="653">
        <f>VLOOKUP('Печать Заказа'!A139,НЭВН!$C:$R,12,FALSE)</f>
        <v>0</v>
      </c>
      <c r="D139" s="654">
        <f>VLOOKUP(A139,НЭВН!$C:$R,13,FALSE)</f>
        <v>0</v>
      </c>
      <c r="E139" s="436">
        <f>НЭВН!Q209</f>
        <v>9390</v>
      </c>
      <c r="F139" s="645">
        <v>9390</v>
      </c>
      <c r="G139" s="645">
        <f>НЭВН!V209</f>
        <v>4670033315325</v>
      </c>
      <c r="H139" s="645">
        <f>НЭВН!U209</f>
        <v>111193</v>
      </c>
      <c r="I139" s="645" t="s">
        <v>272</v>
      </c>
      <c r="J139" s="645"/>
      <c r="K139" s="645">
        <v>10090</v>
      </c>
      <c r="L139" s="635">
        <f t="shared" si="6"/>
        <v>-6.9375619425173451E-2</v>
      </c>
      <c r="M139" s="162"/>
      <c r="N139" t="str">
        <f>IFERROR(VLOOKUP(B139,Сток!A:B,2,FALSE),"")</f>
        <v/>
      </c>
      <c r="O139"/>
      <c r="P139"/>
    </row>
    <row r="140" spans="1:16" ht="12" customHeight="1" x14ac:dyDescent="0.25">
      <c r="A140" s="651" t="str">
        <f>НЭВН!C210</f>
        <v>THERMEX Circle 80 V</v>
      </c>
      <c r="B140" s="643" t="str">
        <f>НЭВН!T210</f>
        <v>ЭдЭБ03286</v>
      </c>
      <c r="C140" s="653">
        <f>VLOOKUP('Печать Заказа'!A140,НЭВН!$C:$R,12,FALSE)</f>
        <v>0</v>
      </c>
      <c r="D140" s="654">
        <f>VLOOKUP(A140,НЭВН!$C:$R,13,FALSE)</f>
        <v>0</v>
      </c>
      <c r="E140" s="436">
        <f>НЭВН!Q210</f>
        <v>10390</v>
      </c>
      <c r="F140" s="645">
        <v>10390</v>
      </c>
      <c r="G140" s="645">
        <f>НЭВН!V210</f>
        <v>4670033315332</v>
      </c>
      <c r="H140" s="645">
        <f>НЭВН!U210</f>
        <v>111194</v>
      </c>
      <c r="I140" s="645" t="s">
        <v>272</v>
      </c>
      <c r="J140" s="645"/>
      <c r="K140" s="645">
        <v>11390</v>
      </c>
      <c r="L140" s="635">
        <f t="shared" si="6"/>
        <v>-8.7796312554872746E-2</v>
      </c>
      <c r="M140" s="162"/>
      <c r="N140" t="str">
        <f>IFERROR(VLOOKUP(B140,Сток!A:B,2,FALSE),"")</f>
        <v/>
      </c>
      <c r="O140"/>
      <c r="P140"/>
    </row>
    <row r="141" spans="1:16" ht="12" customHeight="1" x14ac:dyDescent="0.25">
      <c r="A141" s="651" t="str">
        <f>НЭВН!C211</f>
        <v>THERMEX Circle 100 V</v>
      </c>
      <c r="B141" s="643" t="str">
        <f>НЭВН!T211</f>
        <v>ЭдЭБ03282</v>
      </c>
      <c r="C141" s="653">
        <f>VLOOKUP('Печать Заказа'!A141,НЭВН!$C:$R,12,FALSE)</f>
        <v>0</v>
      </c>
      <c r="D141" s="654">
        <f>VLOOKUP(A141,НЭВН!$C:$R,13,FALSE)</f>
        <v>0</v>
      </c>
      <c r="E141" s="436">
        <f>НЭВН!Q211</f>
        <v>12390</v>
      </c>
      <c r="F141" s="645">
        <v>12390</v>
      </c>
      <c r="G141" s="645">
        <f>НЭВН!V211</f>
        <v>4670033315301</v>
      </c>
      <c r="H141" s="645">
        <f>НЭВН!U211</f>
        <v>111191</v>
      </c>
      <c r="I141" s="645" t="s">
        <v>272</v>
      </c>
      <c r="J141" s="645"/>
      <c r="K141" s="645">
        <v>13390</v>
      </c>
      <c r="L141" s="635">
        <f t="shared" si="6"/>
        <v>-7.4682598954443624E-2</v>
      </c>
      <c r="M141" s="162"/>
      <c r="N141" t="str">
        <f>IFERROR(VLOOKUP(B141,Сток!A:B,2,FALSE),"")</f>
        <v/>
      </c>
      <c r="O141"/>
      <c r="P141"/>
    </row>
    <row r="142" spans="1:16" ht="12" customHeight="1" x14ac:dyDescent="0.25">
      <c r="A142" s="651" t="str">
        <f>НЭВН!C219</f>
        <v>THERMEX TitaniumHeat 30 V Slim</v>
      </c>
      <c r="B142" s="643" t="str">
        <f>НЭВН!T219</f>
        <v>ЭдЭБ01018</v>
      </c>
      <c r="C142" s="653">
        <f>VLOOKUP('Печать Заказа'!A142,НЭВН!$C:$R,12,FALSE)</f>
        <v>0</v>
      </c>
      <c r="D142" s="654">
        <f>VLOOKUP(A142,НЭВН!$C:$R,13,FALSE)</f>
        <v>0</v>
      </c>
      <c r="E142" s="436">
        <f>НЭВН!Q219</f>
        <v>7990</v>
      </c>
      <c r="F142" s="645">
        <v>7990</v>
      </c>
      <c r="G142" s="645">
        <f>НЭВН!V219</f>
        <v>4670007719579</v>
      </c>
      <c r="H142" s="645">
        <f>НЭВН!U219</f>
        <v>111080</v>
      </c>
      <c r="I142" s="645" t="s">
        <v>1005</v>
      </c>
      <c r="J142" s="645"/>
      <c r="K142" s="631">
        <v>8290</v>
      </c>
      <c r="L142" s="635">
        <f t="shared" si="6"/>
        <v>-3.6188178528347437E-2</v>
      </c>
      <c r="M142" s="162"/>
      <c r="N142" t="str">
        <f>IFERROR(VLOOKUP(B142,Сток!A:B,2,FALSE),"")</f>
        <v/>
      </c>
      <c r="O142"/>
      <c r="P142"/>
    </row>
    <row r="143" spans="1:16" ht="12" customHeight="1" x14ac:dyDescent="0.25">
      <c r="A143" s="651" t="str">
        <f>НЭВН!C220</f>
        <v>THERMEX TitaniumHeat 50 V Slim</v>
      </c>
      <c r="B143" s="643" t="str">
        <f>НЭВН!T220</f>
        <v>ЭдЭБ01019</v>
      </c>
      <c r="C143" s="653">
        <f>VLOOKUP('Печать Заказа'!A143,НЭВН!$C:$R,12,FALSE)</f>
        <v>0</v>
      </c>
      <c r="D143" s="654">
        <f>VLOOKUP(A143,НЭВН!$C:$R,13,FALSE)</f>
        <v>0</v>
      </c>
      <c r="E143" s="436">
        <f>НЭВН!Q220</f>
        <v>8990</v>
      </c>
      <c r="F143" s="645">
        <v>8990</v>
      </c>
      <c r="G143" s="645">
        <f>НЭВН!V220</f>
        <v>4670007719586</v>
      </c>
      <c r="H143" s="645">
        <f>НЭВН!U220</f>
        <v>111081</v>
      </c>
      <c r="I143" s="645" t="s">
        <v>1005</v>
      </c>
      <c r="J143" s="645"/>
      <c r="K143" s="631">
        <v>9690</v>
      </c>
      <c r="L143" s="635">
        <f t="shared" si="6"/>
        <v>-7.2239422084623306E-2</v>
      </c>
      <c r="M143" s="162"/>
      <c r="N143" t="str">
        <f>IFERROR(VLOOKUP(B143,Сток!A:B,2,FALSE),"")</f>
        <v/>
      </c>
      <c r="O143"/>
      <c r="P143"/>
    </row>
    <row r="144" spans="1:16" ht="12" customHeight="1" x14ac:dyDescent="0.25">
      <c r="A144" s="651" t="str">
        <f>НЭВН!C221</f>
        <v>THERMEX TitaniumHeat 60 V Slim</v>
      </c>
      <c r="B144" s="643" t="str">
        <f>НЭВН!T221</f>
        <v>ЭдЭБ01020</v>
      </c>
      <c r="C144" s="653">
        <f>VLOOKUP('Печать Заказа'!A144,НЭВН!$C:$R,12,FALSE)</f>
        <v>0</v>
      </c>
      <c r="D144" s="654">
        <f>VLOOKUP(A144,НЭВН!$C:$R,13,FALSE)</f>
        <v>0</v>
      </c>
      <c r="E144" s="436">
        <f>НЭВН!Q221</f>
        <v>9390</v>
      </c>
      <c r="F144" s="645">
        <v>9390</v>
      </c>
      <c r="G144" s="645">
        <f>НЭВН!V221</f>
        <v>4670007719609</v>
      </c>
      <c r="H144" s="645">
        <f>НЭВН!U221</f>
        <v>111083</v>
      </c>
      <c r="I144" s="645" t="s">
        <v>1005</v>
      </c>
      <c r="J144" s="645"/>
      <c r="K144" s="631">
        <v>10090</v>
      </c>
      <c r="L144" s="635">
        <f t="shared" si="6"/>
        <v>-6.9375619425173451E-2</v>
      </c>
      <c r="M144" s="162"/>
      <c r="N144" t="str">
        <f>IFERROR(VLOOKUP(B144,Сток!A:B,2,FALSE),"")</f>
        <v/>
      </c>
      <c r="O144"/>
      <c r="P144"/>
    </row>
    <row r="145" spans="1:16" ht="12" customHeight="1" x14ac:dyDescent="0.25">
      <c r="A145" s="651" t="str">
        <f>НЭВН!C222</f>
        <v>THERMEX TitaniumHeat 70 V Slim</v>
      </c>
      <c r="B145" s="643" t="str">
        <f>НЭВН!T222</f>
        <v>ЭдЭБ01021</v>
      </c>
      <c r="C145" s="653">
        <f>VLOOKUP('Печать Заказа'!A145,НЭВН!$C:$R,12,FALSE)</f>
        <v>0</v>
      </c>
      <c r="D145" s="654">
        <f>VLOOKUP(A145,НЭВН!$C:$R,13,FALSE)</f>
        <v>0</v>
      </c>
      <c r="E145" s="436">
        <f>НЭВН!Q222</f>
        <v>9790</v>
      </c>
      <c r="F145" s="645">
        <v>9790</v>
      </c>
      <c r="G145" s="645">
        <f>НЭВН!V222</f>
        <v>4670007719616</v>
      </c>
      <c r="H145" s="645">
        <f>НЭВН!U222</f>
        <v>111084</v>
      </c>
      <c r="I145" s="645" t="s">
        <v>1005</v>
      </c>
      <c r="J145" s="645"/>
      <c r="K145" s="631">
        <v>10590</v>
      </c>
      <c r="L145" s="635">
        <f t="shared" si="6"/>
        <v>-7.5542965061378697E-2</v>
      </c>
      <c r="M145" s="162"/>
      <c r="N145" t="str">
        <f>IFERROR(VLOOKUP(B145,Сток!A:B,2,FALSE),"")</f>
        <v/>
      </c>
      <c r="O145"/>
      <c r="P145"/>
    </row>
    <row r="146" spans="1:16" ht="12" customHeight="1" x14ac:dyDescent="0.25">
      <c r="A146" s="651" t="str">
        <f>НЭВН!C223</f>
        <v>THERMEX TitaniumHeat 50 V</v>
      </c>
      <c r="B146" s="643" t="str">
        <f>НЭВН!T223</f>
        <v>ЭдЭБ01022</v>
      </c>
      <c r="C146" s="653">
        <f>VLOOKUP('Печать Заказа'!A146,НЭВН!$C:$R,12,FALSE)</f>
        <v>0</v>
      </c>
      <c r="D146" s="654">
        <f>VLOOKUP(A146,НЭВН!$C:$R,13,FALSE)</f>
        <v>0</v>
      </c>
      <c r="E146" s="436">
        <f>НЭВН!Q223</f>
        <v>8490</v>
      </c>
      <c r="F146" s="645">
        <v>8490</v>
      </c>
      <c r="G146" s="645">
        <f>НЭВН!V223</f>
        <v>4670007719623</v>
      </c>
      <c r="H146" s="645">
        <f>НЭВН!U223</f>
        <v>111085</v>
      </c>
      <c r="I146" s="645" t="s">
        <v>1005</v>
      </c>
      <c r="J146" s="645"/>
      <c r="K146" s="631">
        <v>8990</v>
      </c>
      <c r="L146" s="635">
        <f t="shared" si="6"/>
        <v>-5.5617352614015569E-2</v>
      </c>
      <c r="M146" s="162"/>
      <c r="N146" t="str">
        <f>IFERROR(VLOOKUP(B146,Сток!A:B,2,FALSE),"")</f>
        <v/>
      </c>
      <c r="O146"/>
      <c r="P146"/>
    </row>
    <row r="147" spans="1:16" ht="12" customHeight="1" x14ac:dyDescent="0.25">
      <c r="A147" s="647" t="str">
        <f>НЭВН!C224</f>
        <v>THERMEX TitaniumHeat 80 V</v>
      </c>
      <c r="B147" s="643" t="str">
        <f>НЭВН!T224</f>
        <v>ЭдЭБ01023</v>
      </c>
      <c r="C147" s="653">
        <f>VLOOKUP('Печать Заказа'!A147,НЭВН!$C:$R,12,FALSE)</f>
        <v>0</v>
      </c>
      <c r="D147" s="654">
        <f>VLOOKUP(A147,НЭВН!$C:$R,13,FALSE)</f>
        <v>0</v>
      </c>
      <c r="E147" s="436">
        <f>НЭВН!Q224</f>
        <v>9990</v>
      </c>
      <c r="F147" s="645">
        <v>9990</v>
      </c>
      <c r="G147" s="645">
        <f>НЭВН!V224</f>
        <v>4670007719630</v>
      </c>
      <c r="H147" s="645">
        <f>НЭВН!U224</f>
        <v>111086</v>
      </c>
      <c r="I147" s="645" t="s">
        <v>1005</v>
      </c>
      <c r="J147" s="645"/>
      <c r="K147" s="631">
        <v>10990</v>
      </c>
      <c r="L147" s="635">
        <f t="shared" si="6"/>
        <v>-9.0991810737033663E-2</v>
      </c>
      <c r="M147" s="162"/>
      <c r="N147" t="str">
        <f>IFERROR(VLOOKUP(B147,Сток!A:B,2,FALSE),"")</f>
        <v/>
      </c>
      <c r="O147"/>
      <c r="P147"/>
    </row>
    <row r="148" spans="1:16" ht="12" customHeight="1" x14ac:dyDescent="0.25">
      <c r="A148" s="647" t="str">
        <f>НЭВН!C225</f>
        <v>THERMEX TitaniumHeat 100 V</v>
      </c>
      <c r="B148" s="643" t="str">
        <f>НЭВН!T225</f>
        <v>ЭдЭБ01024</v>
      </c>
      <c r="C148" s="653">
        <f>VLOOKUP('Печать Заказа'!A148,НЭВН!$C:$R,12,FALSE)</f>
        <v>0</v>
      </c>
      <c r="D148" s="654">
        <f>VLOOKUP(A148,НЭВН!$C:$R,13,FALSE)</f>
        <v>0</v>
      </c>
      <c r="E148" s="436">
        <f>НЭВН!Q225</f>
        <v>11990</v>
      </c>
      <c r="F148" s="645">
        <v>11990</v>
      </c>
      <c r="G148" s="645">
        <f>НЭВН!V225</f>
        <v>4670007719654</v>
      </c>
      <c r="H148" s="645">
        <f>НЭВН!U225</f>
        <v>111088</v>
      </c>
      <c r="I148" s="645" t="s">
        <v>1005</v>
      </c>
      <c r="J148" s="645"/>
      <c r="K148" s="631">
        <v>12990</v>
      </c>
      <c r="L148" s="635">
        <f t="shared" si="6"/>
        <v>-7.6982294072363344E-2</v>
      </c>
      <c r="M148" s="162"/>
      <c r="N148" t="str">
        <f>IFERROR(VLOOKUP(B148,Сток!A:B,2,FALSE),"")</f>
        <v/>
      </c>
      <c r="O148"/>
      <c r="P148"/>
    </row>
    <row r="149" spans="1:16" ht="12" customHeight="1" x14ac:dyDescent="0.25">
      <c r="A149" s="651" t="str">
        <f>НЭВН!C226</f>
        <v>THERMEX TitaniumHeat 150 V</v>
      </c>
      <c r="B149" s="643" t="str">
        <f>НЭВН!T226</f>
        <v>ЭдЭБ01025</v>
      </c>
      <c r="C149" s="653">
        <f>VLOOKUP('Печать Заказа'!A149,НЭВН!$C:$R,12,FALSE)</f>
        <v>0</v>
      </c>
      <c r="D149" s="654">
        <f>VLOOKUP(A149,НЭВН!$C:$R,13,FALSE)</f>
        <v>0</v>
      </c>
      <c r="E149" s="436">
        <f>НЭВН!Q226</f>
        <v>15590</v>
      </c>
      <c r="F149" s="645">
        <v>15590</v>
      </c>
      <c r="G149" s="645">
        <f>НЭВН!V226</f>
        <v>4670007719661</v>
      </c>
      <c r="H149" s="645">
        <f>НЭВН!U226</f>
        <v>111089</v>
      </c>
      <c r="I149" s="645" t="s">
        <v>1005</v>
      </c>
      <c r="J149" s="645"/>
      <c r="K149" s="631"/>
      <c r="L149" s="635"/>
      <c r="M149" s="162"/>
      <c r="N149" t="str">
        <f>IFERROR(VLOOKUP(B149,Сток!A:B,2,FALSE),"")</f>
        <v/>
      </c>
      <c r="O149"/>
      <c r="P149"/>
    </row>
    <row r="150" spans="1:16" ht="12" customHeight="1" x14ac:dyDescent="0.25">
      <c r="A150" s="651" t="str">
        <f>НЭВН!C227</f>
        <v>THERMEX TitaniumHeat 50 H Slim</v>
      </c>
      <c r="B150" s="643" t="str">
        <f>НЭВН!T227</f>
        <v>ЭдЭБ01026</v>
      </c>
      <c r="C150" s="653">
        <f>VLOOKUP('Печать Заказа'!A150,НЭВН!$C:$R,12,FALSE)</f>
        <v>0</v>
      </c>
      <c r="D150" s="654">
        <f>VLOOKUP(A150,НЭВН!$C:$R,13,FALSE)</f>
        <v>0</v>
      </c>
      <c r="E150" s="436">
        <f>НЭВН!Q227</f>
        <v>9290</v>
      </c>
      <c r="F150" s="645">
        <v>9290</v>
      </c>
      <c r="G150" s="645">
        <f>НЭВН!V227</f>
        <v>4670007719593</v>
      </c>
      <c r="H150" s="645">
        <f>НЭВН!U227</f>
        <v>111082</v>
      </c>
      <c r="I150" s="645" t="s">
        <v>1005</v>
      </c>
      <c r="J150" s="645"/>
      <c r="K150" s="631">
        <v>9990</v>
      </c>
      <c r="L150" s="635">
        <f t="shared" si="6"/>
        <v>-7.0070070070070045E-2</v>
      </c>
      <c r="M150" s="162"/>
      <c r="N150" t="str">
        <f>IFERROR(VLOOKUP(B150,Сток!A:B,2,FALSE),"")</f>
        <v/>
      </c>
      <c r="O150"/>
      <c r="P150"/>
    </row>
    <row r="151" spans="1:16" ht="12" customHeight="1" x14ac:dyDescent="0.25">
      <c r="A151" s="651" t="str">
        <f>НЭВН!C228</f>
        <v>THERMEX TitaniumHeat 80 H</v>
      </c>
      <c r="B151" s="643" t="str">
        <f>НЭВН!T228</f>
        <v>ЭдЭБ01027</v>
      </c>
      <c r="C151" s="653">
        <f>VLOOKUP('Печать Заказа'!A151,НЭВН!$C:$R,12,FALSE)</f>
        <v>0</v>
      </c>
      <c r="D151" s="654">
        <f>VLOOKUP(A151,НЭВН!$C:$R,13,FALSE)</f>
        <v>0</v>
      </c>
      <c r="E151" s="436">
        <f>НЭВН!Q228</f>
        <v>10290</v>
      </c>
      <c r="F151" s="645">
        <v>10290</v>
      </c>
      <c r="G151" s="645">
        <f>НЭВН!V228</f>
        <v>4670007719647</v>
      </c>
      <c r="H151" s="645">
        <f>НЭВН!U228</f>
        <v>111087</v>
      </c>
      <c r="I151" s="645" t="s">
        <v>1005</v>
      </c>
      <c r="J151" s="645"/>
      <c r="K151" s="631">
        <v>11290</v>
      </c>
      <c r="L151" s="635">
        <f t="shared" si="6"/>
        <v>-8.8573959255978774E-2</v>
      </c>
      <c r="M151" s="162"/>
      <c r="N151" t="str">
        <f>IFERROR(VLOOKUP(B151,Сток!A:B,2,FALSE),"")</f>
        <v/>
      </c>
      <c r="O151"/>
      <c r="P151"/>
    </row>
    <row r="152" spans="1:16" ht="12" customHeight="1" x14ac:dyDescent="0.25">
      <c r="A152" s="651" t="str">
        <f>НЭВН!S214</f>
        <v>THERMEX GIRO 50</v>
      </c>
      <c r="B152" s="643" t="str">
        <f>НЭВН!T214</f>
        <v>ЭдЭБ00638</v>
      </c>
      <c r="C152" s="653">
        <f>VLOOKUP('Печать Заказа'!A152,НЭВН!$C:$R,12,FALSE)</f>
        <v>0</v>
      </c>
      <c r="D152" s="654">
        <f>VLOOKUP(A152,НЭВН!$C:$R,13,FALSE)</f>
        <v>0</v>
      </c>
      <c r="E152" s="436">
        <f>НЭВН!Q214</f>
        <v>9090</v>
      </c>
      <c r="F152" s="645">
        <v>9090</v>
      </c>
      <c r="G152" s="645">
        <f>НЭВН!V214</f>
        <v>4670007717780</v>
      </c>
      <c r="H152" s="645">
        <f>НЭВН!U214</f>
        <v>111053</v>
      </c>
      <c r="I152" s="645" t="s">
        <v>272</v>
      </c>
      <c r="J152" s="645"/>
      <c r="K152" s="631">
        <v>8790</v>
      </c>
      <c r="L152" s="635">
        <f t="shared" si="6"/>
        <v>3.4129692832764569E-2</v>
      </c>
      <c r="M152" s="162"/>
      <c r="N152" t="str">
        <f>IFERROR(VLOOKUP(B152,Сток!A:B,2,FALSE),"")</f>
        <v/>
      </c>
      <c r="O152"/>
      <c r="P152"/>
    </row>
    <row r="153" spans="1:16" ht="12" customHeight="1" x14ac:dyDescent="0.25">
      <c r="A153" s="651" t="str">
        <f>НЭВН!S215</f>
        <v>THERMEX GIRO 80</v>
      </c>
      <c r="B153" s="643" t="str">
        <f>НЭВН!T215</f>
        <v>ЭдЭБ00639</v>
      </c>
      <c r="C153" s="653">
        <f>VLOOKUP('Печать Заказа'!A153,НЭВН!$C:$R,12,FALSE)</f>
        <v>0</v>
      </c>
      <c r="D153" s="654">
        <f>VLOOKUP(A153,НЭВН!$C:$R,13,FALSE)</f>
        <v>0</v>
      </c>
      <c r="E153" s="436">
        <f>НЭВН!Q215</f>
        <v>10290</v>
      </c>
      <c r="F153" s="645">
        <v>10290</v>
      </c>
      <c r="G153" s="645">
        <f>НЭВН!V215</f>
        <v>4670007717797</v>
      </c>
      <c r="H153" s="645">
        <f>НЭВН!U215</f>
        <v>111054</v>
      </c>
      <c r="I153" s="645" t="s">
        <v>272</v>
      </c>
      <c r="J153" s="645"/>
      <c r="K153" s="631"/>
      <c r="L153" s="635"/>
      <c r="M153" s="162"/>
      <c r="N153" t="str">
        <f>IFERROR(VLOOKUP(B153,Сток!A:B,2,FALSE),"")</f>
        <v/>
      </c>
      <c r="O153"/>
      <c r="P153"/>
    </row>
    <row r="154" spans="1:16" ht="12" customHeight="1" x14ac:dyDescent="0.25">
      <c r="A154" s="651" t="str">
        <f>НЭВН!S216</f>
        <v>THERMEX GIRO 100</v>
      </c>
      <c r="B154" s="643" t="str">
        <f>НЭВН!T216</f>
        <v>ЭдЭБ00640</v>
      </c>
      <c r="C154" s="653">
        <f>VLOOKUP('Печать Заказа'!A154,НЭВН!$C:$R,12,FALSE)</f>
        <v>0</v>
      </c>
      <c r="D154" s="654">
        <f>VLOOKUP(A154,НЭВН!$C:$R,13,FALSE)</f>
        <v>0</v>
      </c>
      <c r="E154" s="436">
        <f>НЭВН!Q216</f>
        <v>12290</v>
      </c>
      <c r="F154" s="645">
        <v>12290</v>
      </c>
      <c r="G154" s="645">
        <f>НЭВН!V216</f>
        <v>4670007717803</v>
      </c>
      <c r="H154" s="645">
        <f>НЭВН!U216</f>
        <v>111055</v>
      </c>
      <c r="I154" s="645" t="s">
        <v>272</v>
      </c>
      <c r="J154" s="645"/>
      <c r="K154" s="631"/>
      <c r="L154" s="635"/>
      <c r="M154" s="162"/>
      <c r="N154" t="str">
        <f>IFERROR(VLOOKUP(B154,Сток!A:B,2,FALSE),"")</f>
        <v/>
      </c>
      <c r="O154"/>
      <c r="P154"/>
    </row>
    <row r="155" spans="1:16" ht="12" customHeight="1" x14ac:dyDescent="0.25">
      <c r="A155" s="651" t="str">
        <f>НЭВН!S231</f>
        <v>Garanterm ES 30 V</v>
      </c>
      <c r="B155" s="643" t="str">
        <f>НЭВН!T231</f>
        <v>SpT066681</v>
      </c>
      <c r="C155" s="653">
        <f>VLOOKUP('Печать Заказа'!A155,НЭВН!$C:$R,12,FALSE)</f>
        <v>0</v>
      </c>
      <c r="D155" s="654">
        <f>VLOOKUP(A155,НЭВН!$C:$R,13,FALSE)</f>
        <v>0</v>
      </c>
      <c r="E155" s="436">
        <f>НЭВН!Q231</f>
        <v>6990</v>
      </c>
      <c r="F155" s="645">
        <v>6990</v>
      </c>
      <c r="G155" s="645">
        <f>НЭВН!V231</f>
        <v>4607166960382</v>
      </c>
      <c r="H155" s="645">
        <f>НЭВН!U231</f>
        <v>116004</v>
      </c>
      <c r="I155" s="645" t="s">
        <v>272</v>
      </c>
      <c r="J155" s="645"/>
      <c r="K155" s="631"/>
      <c r="L155" s="635"/>
      <c r="M155" s="162"/>
      <c r="N155" t="str">
        <f>IFERROR(VLOOKUP(B155,Сток!A:B,2,FALSE),"")</f>
        <v/>
      </c>
      <c r="O155"/>
      <c r="P155"/>
    </row>
    <row r="156" spans="1:16" ht="12" customHeight="1" x14ac:dyDescent="0.25">
      <c r="A156" s="651" t="str">
        <f>НЭВН!S232</f>
        <v>Garanterm ES 50 V</v>
      </c>
      <c r="B156" s="643" t="str">
        <f>НЭВН!T232</f>
        <v>SpT066683</v>
      </c>
      <c r="C156" s="653">
        <f>VLOOKUP('Печать Заказа'!A156,НЭВН!$C:$R,12,FALSE)</f>
        <v>0</v>
      </c>
      <c r="D156" s="654">
        <f>VLOOKUP(A156,НЭВН!$C:$R,13,FALSE)</f>
        <v>0</v>
      </c>
      <c r="E156" s="436">
        <f>НЭВН!Q232</f>
        <v>8290</v>
      </c>
      <c r="F156" s="645">
        <v>8290</v>
      </c>
      <c r="G156" s="645">
        <f>НЭВН!V232</f>
        <v>4607166960405</v>
      </c>
      <c r="H156" s="645">
        <f>НЭВН!U232</f>
        <v>116005</v>
      </c>
      <c r="I156" s="645" t="s">
        <v>272</v>
      </c>
      <c r="J156" s="645"/>
      <c r="K156" s="631"/>
      <c r="L156" s="635"/>
      <c r="M156" s="162"/>
      <c r="N156" t="str">
        <f>IFERROR(VLOOKUP(B156,Сток!A:B,2,FALSE),"")</f>
        <v/>
      </c>
      <c r="O156"/>
      <c r="P156"/>
    </row>
    <row r="157" spans="1:16" ht="12" customHeight="1" x14ac:dyDescent="0.25">
      <c r="A157" s="651" t="str">
        <f>НЭВН!S233</f>
        <v>Garanterm ER 50 V</v>
      </c>
      <c r="B157" s="643" t="str">
        <f>НЭВН!T233</f>
        <v>SpT066676</v>
      </c>
      <c r="C157" s="653">
        <f>VLOOKUP('Печать Заказа'!A157,НЭВН!$C:$R,12,FALSE)</f>
        <v>0</v>
      </c>
      <c r="D157" s="654">
        <f>VLOOKUP(A157,НЭВН!$C:$R,13,FALSE)</f>
        <v>0</v>
      </c>
      <c r="E157" s="436">
        <f>НЭВН!Q233</f>
        <v>7790</v>
      </c>
      <c r="F157" s="645">
        <v>7790</v>
      </c>
      <c r="G157" s="645">
        <f>НЭВН!V233</f>
        <v>4607166960443</v>
      </c>
      <c r="H157" s="645">
        <v>116001</v>
      </c>
      <c r="I157" s="645" t="s">
        <v>272</v>
      </c>
      <c r="J157" s="645"/>
      <c r="K157" s="631"/>
      <c r="L157" s="635"/>
      <c r="M157" s="162"/>
      <c r="N157" t="str">
        <f>IFERROR(VLOOKUP(B157,Сток!A:B,2,FALSE),"")</f>
        <v/>
      </c>
      <c r="O157"/>
      <c r="P157"/>
    </row>
    <row r="158" spans="1:16" ht="12" customHeight="1" x14ac:dyDescent="0.25">
      <c r="A158" s="651" t="str">
        <f>НЭВН!S234</f>
        <v>Garanterm ER 80 V</v>
      </c>
      <c r="B158" s="643" t="str">
        <f>НЭВН!T234</f>
        <v>SpT066677</v>
      </c>
      <c r="C158" s="653">
        <f>VLOOKUP('Печать Заказа'!A158,НЭВН!$C:$R,12,FALSE)</f>
        <v>0</v>
      </c>
      <c r="D158" s="654">
        <f>VLOOKUP(A158,НЭВН!$C:$R,13,FALSE)</f>
        <v>0</v>
      </c>
      <c r="E158" s="436">
        <f>НЭВН!Q234</f>
        <v>9290</v>
      </c>
      <c r="F158" s="645">
        <v>9290</v>
      </c>
      <c r="G158" s="645">
        <f>НЭВН!V234</f>
        <v>4607166960450</v>
      </c>
      <c r="H158" s="645">
        <v>116002</v>
      </c>
      <c r="I158" s="645" t="s">
        <v>272</v>
      </c>
      <c r="J158" s="645"/>
      <c r="K158" s="631"/>
      <c r="L158" s="635"/>
      <c r="M158" s="162"/>
      <c r="N158" t="str">
        <f>IFERROR(VLOOKUP(B158,Сток!A:B,2,FALSE),"")</f>
        <v/>
      </c>
      <c r="O158"/>
      <c r="P158"/>
    </row>
    <row r="159" spans="1:16" ht="12" customHeight="1" x14ac:dyDescent="0.25">
      <c r="A159" s="651" t="str">
        <f>НЭВН!S235</f>
        <v>Garanterm ER 100 V</v>
      </c>
      <c r="B159" s="643" t="str">
        <f>НЭВН!T235</f>
        <v>SpT066678</v>
      </c>
      <c r="C159" s="653">
        <f>VLOOKUP('Печать Заказа'!A159,НЭВН!$C:$R,12,FALSE)</f>
        <v>0</v>
      </c>
      <c r="D159" s="654">
        <f>VLOOKUP(A159,НЭВН!$C:$R,13,FALSE)</f>
        <v>0</v>
      </c>
      <c r="E159" s="436">
        <f>НЭВН!Q235</f>
        <v>11190</v>
      </c>
      <c r="F159" s="645">
        <v>11190</v>
      </c>
      <c r="G159" s="645">
        <f>НЭВН!V235</f>
        <v>4607166960467</v>
      </c>
      <c r="H159" s="645">
        <v>116003</v>
      </c>
      <c r="I159" s="645" t="s">
        <v>272</v>
      </c>
      <c r="J159" s="645"/>
      <c r="K159" s="631"/>
      <c r="L159" s="635"/>
      <c r="M159" s="162"/>
      <c r="N159" t="str">
        <f>IFERROR(VLOOKUP(B159,Сток!A:B,2,FALSE),"")</f>
        <v/>
      </c>
      <c r="O159"/>
      <c r="P159"/>
    </row>
    <row r="160" spans="1:16" ht="12" customHeight="1" x14ac:dyDescent="0.25">
      <c r="A160" s="647" t="str">
        <f>НЭВН!S238</f>
        <v>EDISSON ES 30 V</v>
      </c>
      <c r="B160" s="643" t="str">
        <f>НЭВН!T238</f>
        <v>ЭдЭ001796</v>
      </c>
      <c r="C160" s="653">
        <f>VLOOKUP('Печать Заказа'!A160,НЭВН!$C:$R,12,FALSE)</f>
        <v>0</v>
      </c>
      <c r="D160" s="654">
        <f>VLOOKUP(A160,НЭВН!$C:$R,13,FALSE)</f>
        <v>0</v>
      </c>
      <c r="E160" s="657">
        <v>4990</v>
      </c>
      <c r="F160" s="436" t="s">
        <v>60</v>
      </c>
      <c r="G160" s="645">
        <f>НЭВН!V238</f>
        <v>4670007715311</v>
      </c>
      <c r="H160" s="645">
        <v>121001</v>
      </c>
      <c r="I160" s="645" t="s">
        <v>272</v>
      </c>
      <c r="J160" s="645"/>
      <c r="K160" s="631"/>
      <c r="L160" s="635"/>
      <c r="M160" s="162"/>
      <c r="N160" t="str">
        <f>IFERROR(VLOOKUP(B160,Сток!A:B,2,FALSE),"")</f>
        <v/>
      </c>
      <c r="O160"/>
      <c r="P160"/>
    </row>
    <row r="161" spans="1:16" ht="12" customHeight="1" x14ac:dyDescent="0.25">
      <c r="A161" s="647" t="str">
        <f>НЭВН!S239</f>
        <v>EDISSON ER 50 V</v>
      </c>
      <c r="B161" s="643" t="str">
        <f>НЭВН!T239</f>
        <v>SpT066445</v>
      </c>
      <c r="C161" s="653">
        <f>VLOOKUP('Печать Заказа'!A161,НЭВН!$C:$R,12,FALSE)</f>
        <v>0</v>
      </c>
      <c r="D161" s="654">
        <f>VLOOKUP(A161,НЭВН!$C:$R,13,FALSE)</f>
        <v>0</v>
      </c>
      <c r="E161" s="657">
        <v>5490</v>
      </c>
      <c r="F161" s="436" t="s">
        <v>60</v>
      </c>
      <c r="G161" s="645">
        <f>НЭВН!V239</f>
        <v>4607084195446</v>
      </c>
      <c r="H161" s="645">
        <v>121002</v>
      </c>
      <c r="I161" s="645" t="s">
        <v>272</v>
      </c>
      <c r="J161" s="645"/>
      <c r="K161" s="631"/>
      <c r="L161" s="635"/>
      <c r="M161" s="162"/>
      <c r="N161" t="str">
        <f>IFERROR(VLOOKUP(B161,Сток!A:B,2,FALSE),"")</f>
        <v/>
      </c>
      <c r="O161"/>
      <c r="P161"/>
    </row>
    <row r="162" spans="1:16" ht="12" customHeight="1" x14ac:dyDescent="0.25">
      <c r="A162" s="647" t="str">
        <f>НЭВН!S240</f>
        <v>EDISSON ER 80 V</v>
      </c>
      <c r="B162" s="643" t="str">
        <f>НЭВН!T240</f>
        <v>SpT066446</v>
      </c>
      <c r="C162" s="653">
        <f>VLOOKUP('Печать Заказа'!A162,НЭВН!$C:$R,12,FALSE)</f>
        <v>0</v>
      </c>
      <c r="D162" s="654">
        <f>VLOOKUP(A162,НЭВН!$C:$R,13,FALSE)</f>
        <v>0</v>
      </c>
      <c r="E162" s="657">
        <v>6590</v>
      </c>
      <c r="F162" s="436" t="s">
        <v>60</v>
      </c>
      <c r="G162" s="645">
        <f>НЭВН!V240</f>
        <v>4607084195453</v>
      </c>
      <c r="H162" s="645">
        <v>121003</v>
      </c>
      <c r="I162" s="645" t="s">
        <v>272</v>
      </c>
      <c r="J162" s="645"/>
      <c r="K162" s="631"/>
      <c r="L162" s="635"/>
      <c r="M162" s="162"/>
      <c r="N162" t="str">
        <f>IFERROR(VLOOKUP(B162,Сток!A:B,2,FALSE),"")</f>
        <v/>
      </c>
      <c r="O162"/>
      <c r="P162"/>
    </row>
    <row r="163" spans="1:16" ht="12" customHeight="1" x14ac:dyDescent="0.25">
      <c r="A163" s="647" t="str">
        <f>НЭВН!S241</f>
        <v>EDISSON ER 100 V</v>
      </c>
      <c r="B163" s="643" t="str">
        <f>НЭВН!T241</f>
        <v>ЭдЭ001798</v>
      </c>
      <c r="C163" s="653">
        <f>VLOOKUP('Печать Заказа'!A163,НЭВН!$C:$R,12,FALSE)</f>
        <v>0</v>
      </c>
      <c r="D163" s="654">
        <f>VLOOKUP(A163,НЭВН!$C:$R,13,FALSE)</f>
        <v>0</v>
      </c>
      <c r="E163" s="657">
        <v>7990</v>
      </c>
      <c r="F163" s="436" t="s">
        <v>60</v>
      </c>
      <c r="G163" s="645">
        <f>НЭВН!V241</f>
        <v>4670007714543</v>
      </c>
      <c r="H163" s="645">
        <v>121004</v>
      </c>
      <c r="I163" s="645" t="s">
        <v>272</v>
      </c>
      <c r="J163" s="645"/>
      <c r="K163" s="631"/>
      <c r="L163" s="635"/>
      <c r="M163" s="162"/>
      <c r="N163" t="str">
        <f>IFERROR(VLOOKUP(B163,Сток!A:B,2,FALSE),"")</f>
        <v/>
      </c>
      <c r="O163"/>
      <c r="P163"/>
    </row>
    <row r="164" spans="1:16" ht="12" customHeight="1" x14ac:dyDescent="0.25">
      <c r="A164" s="647" t="str">
        <f>НЭВН!S246</f>
        <v>THERMEX IBL 10 O</v>
      </c>
      <c r="B164" s="643" t="str">
        <f>НЭВН!T246</f>
        <v>UL0000318</v>
      </c>
      <c r="C164" s="653">
        <f>VLOOKUP('Печать Заказа'!A164,НЭВН!$C:$R,12,FALSE)</f>
        <v>0</v>
      </c>
      <c r="D164" s="654">
        <f>VLOOKUP(A164,НЭВН!$C:$R,13,FALSE)</f>
        <v>0</v>
      </c>
      <c r="E164" s="436">
        <f>НЭВН!Q246</f>
        <v>8390</v>
      </c>
      <c r="F164" s="645">
        <v>8390</v>
      </c>
      <c r="G164" s="645">
        <f>НЭВН!V246</f>
        <v>4670007712006</v>
      </c>
      <c r="H164" s="645">
        <v>151033</v>
      </c>
      <c r="I164" s="645" t="s">
        <v>272</v>
      </c>
      <c r="J164" s="645"/>
      <c r="K164" s="645">
        <v>7890</v>
      </c>
      <c r="L164" s="635">
        <f t="shared" ref="L164:L222" si="7">F164/K164-1</f>
        <v>6.3371356147021496E-2</v>
      </c>
      <c r="M164" s="162"/>
      <c r="N164" t="str">
        <f>IFERROR(VLOOKUP(B164,Сток!A:B,2,FALSE),"")</f>
        <v/>
      </c>
      <c r="O164"/>
      <c r="P164"/>
    </row>
    <row r="165" spans="1:16" ht="12" customHeight="1" x14ac:dyDescent="0.25">
      <c r="A165" s="647" t="str">
        <f>НЭВН!S247</f>
        <v>THERMEX IBL 15 O</v>
      </c>
      <c r="B165" s="643" t="str">
        <f>НЭВН!T247</f>
        <v>UL0000319</v>
      </c>
      <c r="C165" s="653">
        <f>VLOOKUP('Печать Заказа'!A165,НЭВН!$C:$R,12,FALSE)</f>
        <v>0</v>
      </c>
      <c r="D165" s="654">
        <f>VLOOKUP(A165,НЭВН!$C:$R,13,FALSE)</f>
        <v>0</v>
      </c>
      <c r="E165" s="436">
        <f>НЭВН!Q247</f>
        <v>9590</v>
      </c>
      <c r="F165" s="645">
        <v>9590</v>
      </c>
      <c r="G165" s="645">
        <f>НЭВН!V247</f>
        <v>4670007712013</v>
      </c>
      <c r="H165" s="645">
        <v>151034</v>
      </c>
      <c r="I165" s="645" t="s">
        <v>272</v>
      </c>
      <c r="J165" s="645"/>
      <c r="K165" s="645">
        <v>9090</v>
      </c>
      <c r="L165" s="635">
        <f t="shared" si="7"/>
        <v>5.5005500550054931E-2</v>
      </c>
      <c r="M165" s="162"/>
      <c r="N165" t="str">
        <f>IFERROR(VLOOKUP(B165,Сток!A:B,2,FALSE),"")</f>
        <v/>
      </c>
      <c r="O165"/>
      <c r="P165"/>
    </row>
    <row r="166" spans="1:16" ht="12" customHeight="1" x14ac:dyDescent="0.25">
      <c r="A166" s="647" t="str">
        <f>НЭВН!S248</f>
        <v>THERMEX IBL 10 U</v>
      </c>
      <c r="B166" s="643" t="str">
        <f>НЭВН!T248</f>
        <v>ЭдЭБ00736</v>
      </c>
      <c r="C166" s="653">
        <f>VLOOKUP('Печать Заказа'!A166,НЭВН!$C:$R,12,FALSE)</f>
        <v>0</v>
      </c>
      <c r="D166" s="654">
        <f>VLOOKUP(A166,НЭВН!$C:$R,13,FALSE)</f>
        <v>0</v>
      </c>
      <c r="E166" s="436">
        <f>НЭВН!Q248</f>
        <v>8390</v>
      </c>
      <c r="F166" s="645">
        <v>8390</v>
      </c>
      <c r="G166" s="645">
        <f>НЭВН!V248</f>
        <v>4670007718084</v>
      </c>
      <c r="H166" s="645">
        <f>НЭВН!U248</f>
        <v>151105</v>
      </c>
      <c r="I166" s="645" t="s">
        <v>272</v>
      </c>
      <c r="J166" s="645"/>
      <c r="K166" s="645">
        <v>7890</v>
      </c>
      <c r="L166" s="635">
        <f t="shared" si="7"/>
        <v>6.3371356147021496E-2</v>
      </c>
      <c r="M166" s="162"/>
      <c r="N166" t="str">
        <f>IFERROR(VLOOKUP(B166,Сток!A:B,2,FALSE),"")</f>
        <v/>
      </c>
      <c r="O166"/>
      <c r="P166"/>
    </row>
    <row r="167" spans="1:16" ht="12" customHeight="1" x14ac:dyDescent="0.25">
      <c r="A167" s="647" t="str">
        <f>НЭВН!S249</f>
        <v>THERMEX IBL 15 U</v>
      </c>
      <c r="B167" s="643" t="str">
        <f>НЭВН!T249</f>
        <v>ЭдЭБ00737</v>
      </c>
      <c r="C167" s="653">
        <f>VLOOKUP('Печать Заказа'!A167,НЭВН!$C:$R,12,FALSE)</f>
        <v>0</v>
      </c>
      <c r="D167" s="654">
        <f>VLOOKUP(A167,НЭВН!$C:$R,13,FALSE)</f>
        <v>0</v>
      </c>
      <c r="E167" s="436">
        <f>НЭВН!Q249</f>
        <v>9590</v>
      </c>
      <c r="F167" s="645">
        <v>9590</v>
      </c>
      <c r="G167" s="645">
        <f>НЭВН!V249</f>
        <v>4670007718091</v>
      </c>
      <c r="H167" s="645">
        <f>НЭВН!U249</f>
        <v>151106</v>
      </c>
      <c r="I167" s="645" t="s">
        <v>272</v>
      </c>
      <c r="J167" s="645"/>
      <c r="K167" s="645">
        <v>9090</v>
      </c>
      <c r="L167" s="635">
        <f t="shared" si="7"/>
        <v>5.5005500550054931E-2</v>
      </c>
      <c r="M167" s="162"/>
      <c r="N167" t="str">
        <f>IFERROR(VLOOKUP(B167,Сток!A:B,2,FALSE),"")</f>
        <v/>
      </c>
      <c r="O167"/>
      <c r="P167"/>
    </row>
    <row r="168" spans="1:16" ht="12" customHeight="1" x14ac:dyDescent="0.25">
      <c r="A168" s="647" t="str">
        <f>НЭВН!S252</f>
        <v>THERMEX Golf 10 O</v>
      </c>
      <c r="B168" s="643" t="str">
        <f>НЭВН!T252</f>
        <v>ЭдЭБ04838</v>
      </c>
      <c r="C168" s="653">
        <f>VLOOKUP('Печать Заказа'!A168,НЭВН!$C:$R,12,FALSE)</f>
        <v>0</v>
      </c>
      <c r="D168" s="654">
        <f>VLOOKUP(A168,НЭВН!$C:$R,13,FALSE)</f>
        <v>0</v>
      </c>
      <c r="E168" s="436">
        <f>F168*(1-$B$1)</f>
        <v>7490</v>
      </c>
      <c r="F168" s="645">
        <v>7490</v>
      </c>
      <c r="G168" s="645">
        <f>НЭВН!V252</f>
        <v>4670033318159</v>
      </c>
      <c r="H168" s="645">
        <f>НЭВН!U252</f>
        <v>151253</v>
      </c>
      <c r="I168" s="645" t="s">
        <v>1005</v>
      </c>
      <c r="J168" s="645"/>
      <c r="K168" s="645">
        <v>7090</v>
      </c>
      <c r="L168" s="635">
        <f t="shared" si="7"/>
        <v>5.6417489421720646E-2</v>
      </c>
      <c r="M168" s="162"/>
      <c r="N168" t="str">
        <f>IFERROR(VLOOKUP(B168,Сток!A:B,2,FALSE),"")</f>
        <v/>
      </c>
      <c r="O168"/>
      <c r="P168"/>
    </row>
    <row r="169" spans="1:16" ht="12" customHeight="1" x14ac:dyDescent="0.25">
      <c r="A169" s="647" t="str">
        <f>НЭВН!S253</f>
        <v>THERMEX Golf 10 U</v>
      </c>
      <c r="B169" s="643" t="str">
        <f>НЭВН!T253</f>
        <v>ЭдЭБ04839</v>
      </c>
      <c r="C169" s="653">
        <f>VLOOKUP('Печать Заказа'!A169,НЭВН!$C:$R,12,FALSE)</f>
        <v>0</v>
      </c>
      <c r="D169" s="654">
        <f>VLOOKUP(A169,НЭВН!$C:$R,13,FALSE)</f>
        <v>0</v>
      </c>
      <c r="E169" s="436">
        <f t="shared" ref="E169:E171" si="8">F169*(1-$B$1)</f>
        <v>7490</v>
      </c>
      <c r="F169" s="645">
        <v>7490</v>
      </c>
      <c r="G169" s="645">
        <f>НЭВН!V253</f>
        <v>4670033318166</v>
      </c>
      <c r="H169" s="645">
        <f>НЭВН!U253</f>
        <v>151254</v>
      </c>
      <c r="I169" s="645" t="s">
        <v>1005</v>
      </c>
      <c r="J169" s="645"/>
      <c r="K169" s="645">
        <v>7090</v>
      </c>
      <c r="L169" s="635">
        <f t="shared" si="7"/>
        <v>5.6417489421720646E-2</v>
      </c>
      <c r="M169" s="162"/>
      <c r="N169" t="str">
        <f>IFERROR(VLOOKUP(B169,Сток!A:B,2,FALSE),"")</f>
        <v/>
      </c>
      <c r="O169"/>
      <c r="P169"/>
    </row>
    <row r="170" spans="1:16" ht="12" customHeight="1" x14ac:dyDescent="0.25">
      <c r="A170" s="647" t="str">
        <f>НЭВН!S254</f>
        <v>THERMEX Golf 15 O</v>
      </c>
      <c r="B170" s="643" t="str">
        <f>НЭВН!T254</f>
        <v>ЭдЭБ04840</v>
      </c>
      <c r="C170" s="653">
        <f>VLOOKUP('Печать Заказа'!A170,НЭВН!$C:$R,12,FALSE)</f>
        <v>0</v>
      </c>
      <c r="D170" s="654">
        <f>VLOOKUP(A170,НЭВН!$C:$R,13,FALSE)</f>
        <v>0</v>
      </c>
      <c r="E170" s="436">
        <f t="shared" si="8"/>
        <v>8490</v>
      </c>
      <c r="F170" s="645">
        <v>8490</v>
      </c>
      <c r="G170" s="645">
        <f>НЭВН!V254</f>
        <v>4670033318173</v>
      </c>
      <c r="H170" s="645">
        <f>НЭВН!U254</f>
        <v>151255</v>
      </c>
      <c r="I170" s="645" t="s">
        <v>1005</v>
      </c>
      <c r="J170" s="645"/>
      <c r="K170" s="645">
        <v>8090</v>
      </c>
      <c r="L170" s="635">
        <f t="shared" si="7"/>
        <v>4.9443757725587067E-2</v>
      </c>
      <c r="M170" s="162"/>
      <c r="N170" t="str">
        <f>IFERROR(VLOOKUP(B170,Сток!A:B,2,FALSE),"")</f>
        <v/>
      </c>
      <c r="O170"/>
      <c r="P170"/>
    </row>
    <row r="171" spans="1:16" ht="12" customHeight="1" x14ac:dyDescent="0.25">
      <c r="A171" s="647" t="str">
        <f>НЭВН!S255</f>
        <v>THERMEX Golf 15 U</v>
      </c>
      <c r="B171" s="643" t="str">
        <f>НЭВН!T255</f>
        <v>ЭдЭБ04841</v>
      </c>
      <c r="C171" s="653">
        <f>VLOOKUP('Печать Заказа'!A171,НЭВН!$C:$R,12,FALSE)</f>
        <v>0</v>
      </c>
      <c r="D171" s="654">
        <f>VLOOKUP(A171,НЭВН!$C:$R,13,FALSE)</f>
        <v>0</v>
      </c>
      <c r="E171" s="436">
        <f t="shared" si="8"/>
        <v>8490</v>
      </c>
      <c r="F171" s="645">
        <v>8490</v>
      </c>
      <c r="G171" s="645">
        <f>НЭВН!V255</f>
        <v>4670033318180</v>
      </c>
      <c r="H171" s="645">
        <f>НЭВН!U255</f>
        <v>151256</v>
      </c>
      <c r="I171" s="645" t="s">
        <v>1005</v>
      </c>
      <c r="J171" s="645"/>
      <c r="K171" s="645">
        <v>8090</v>
      </c>
      <c r="L171" s="635">
        <f t="shared" si="7"/>
        <v>4.9443757725587067E-2</v>
      </c>
      <c r="M171" s="162"/>
      <c r="N171" t="str">
        <f>IFERROR(VLOOKUP(B171,Сток!A:B,2,FALSE),"")</f>
        <v/>
      </c>
      <c r="O171"/>
      <c r="P171"/>
    </row>
    <row r="172" spans="1:16" ht="12" customHeight="1" x14ac:dyDescent="0.25">
      <c r="A172" s="647" t="str">
        <f>НЭВН!C258</f>
        <v>THERMEX IC 10 O</v>
      </c>
      <c r="B172" s="643" t="str">
        <f>НЭВН!T258</f>
        <v>ЭдЭБ01496</v>
      </c>
      <c r="C172" s="653">
        <f>VLOOKUP('Печать Заказа'!A172,НЭВН!$C:$R,12,FALSE)</f>
        <v>0</v>
      </c>
      <c r="D172" s="654">
        <f>VLOOKUP(A172,НЭВН!$C:$R,13,FALSE)</f>
        <v>0</v>
      </c>
      <c r="E172" s="436">
        <f>НЭВН!Q258</f>
        <v>6790</v>
      </c>
      <c r="F172" s="645">
        <v>6790</v>
      </c>
      <c r="G172" s="645">
        <f>НЭВН!V258</f>
        <v>4670007715830</v>
      </c>
      <c r="H172" s="645">
        <f>НЭВН!U258</f>
        <v>151156</v>
      </c>
      <c r="I172" s="645" t="s">
        <v>272</v>
      </c>
      <c r="J172" s="645"/>
      <c r="K172" s="645">
        <v>6590</v>
      </c>
      <c r="L172" s="635">
        <f t="shared" si="7"/>
        <v>3.0349013657056112E-2</v>
      </c>
      <c r="M172" s="162"/>
      <c r="N172" t="str">
        <f>IFERROR(VLOOKUP(B172,Сток!A:B,2,FALSE),"")</f>
        <v/>
      </c>
      <c r="O172"/>
      <c r="P172"/>
    </row>
    <row r="173" spans="1:16" ht="12" customHeight="1" x14ac:dyDescent="0.25">
      <c r="A173" s="647" t="str">
        <f>НЭВН!C259</f>
        <v>THERMEX IC 15 O</v>
      </c>
      <c r="B173" s="643" t="str">
        <f>НЭВН!T259</f>
        <v>ЭдЭБ01498</v>
      </c>
      <c r="C173" s="653">
        <f>VLOOKUP('Печать Заказа'!A173,НЭВН!$C:$R,12,FALSE)</f>
        <v>0</v>
      </c>
      <c r="D173" s="654">
        <f>VLOOKUP(A173,НЭВН!$C:$R,13,FALSE)</f>
        <v>0</v>
      </c>
      <c r="E173" s="436">
        <f>НЭВН!Q259</f>
        <v>7790</v>
      </c>
      <c r="F173" s="645">
        <v>7790</v>
      </c>
      <c r="G173" s="645">
        <f>НЭВН!V259</f>
        <v>4670007715854</v>
      </c>
      <c r="H173" s="645">
        <f>НЭВН!U259</f>
        <v>151158</v>
      </c>
      <c r="I173" s="645" t="s">
        <v>272</v>
      </c>
      <c r="J173" s="645"/>
      <c r="K173" s="645">
        <v>7490</v>
      </c>
      <c r="L173" s="635">
        <f t="shared" si="7"/>
        <v>4.0053404539385884E-2</v>
      </c>
      <c r="M173" s="162"/>
      <c r="N173" t="str">
        <f>IFERROR(VLOOKUP(B173,Сток!A:B,2,FALSE),"")</f>
        <v/>
      </c>
      <c r="O173"/>
      <c r="P173"/>
    </row>
    <row r="174" spans="1:16" ht="12" customHeight="1" x14ac:dyDescent="0.25">
      <c r="A174" s="647" t="str">
        <f>НЭВН!C260</f>
        <v>THERMEX IC 10 U</v>
      </c>
      <c r="B174" s="643" t="str">
        <f>НЭВН!T260</f>
        <v>ЭдЭБ01497</v>
      </c>
      <c r="C174" s="653">
        <f>VLOOKUP('Печать Заказа'!A174,НЭВН!$C:$R,12,FALSE)</f>
        <v>0</v>
      </c>
      <c r="D174" s="654">
        <f>VLOOKUP(A174,НЭВН!$C:$R,13,FALSE)</f>
        <v>0</v>
      </c>
      <c r="E174" s="436">
        <f>НЭВН!Q260</f>
        <v>6790</v>
      </c>
      <c r="F174" s="645">
        <v>6790</v>
      </c>
      <c r="G174" s="645">
        <f>НЭВН!V260</f>
        <v>4670007715847</v>
      </c>
      <c r="H174" s="645">
        <f>НЭВН!U260</f>
        <v>151157</v>
      </c>
      <c r="I174" s="645" t="s">
        <v>272</v>
      </c>
      <c r="J174" s="645"/>
      <c r="K174" s="645">
        <v>6590</v>
      </c>
      <c r="L174" s="635">
        <f t="shared" si="7"/>
        <v>3.0349013657056112E-2</v>
      </c>
      <c r="M174" s="162"/>
      <c r="N174" t="str">
        <f>IFERROR(VLOOKUP(B174,Сток!A:B,2,FALSE),"")</f>
        <v/>
      </c>
      <c r="O174"/>
      <c r="P174"/>
    </row>
    <row r="175" spans="1:16" ht="12" customHeight="1" x14ac:dyDescent="0.25">
      <c r="A175" s="647" t="str">
        <f>НЭВН!C261</f>
        <v>THERMEX IC 15 U</v>
      </c>
      <c r="B175" s="643" t="str">
        <f>НЭВН!T261</f>
        <v>ЭдЭБ01499</v>
      </c>
      <c r="C175" s="653">
        <f>VLOOKUP('Печать Заказа'!A175,НЭВН!$C:$R,12,FALSE)</f>
        <v>0</v>
      </c>
      <c r="D175" s="654">
        <f>VLOOKUP(A175,НЭВН!$C:$R,13,FALSE)</f>
        <v>0</v>
      </c>
      <c r="E175" s="436">
        <f>НЭВН!Q261</f>
        <v>7790</v>
      </c>
      <c r="F175" s="645">
        <v>7790</v>
      </c>
      <c r="G175" s="645">
        <f>НЭВН!V261</f>
        <v>4670007715861</v>
      </c>
      <c r="H175" s="645">
        <f>НЭВН!U261</f>
        <v>151159</v>
      </c>
      <c r="I175" s="645" t="s">
        <v>272</v>
      </c>
      <c r="J175" s="645"/>
      <c r="K175" s="645">
        <v>7490</v>
      </c>
      <c r="L175" s="635">
        <f t="shared" si="7"/>
        <v>4.0053404539385884E-2</v>
      </c>
      <c r="M175" s="162"/>
      <c r="N175" t="str">
        <f>IFERROR(VLOOKUP(B175,Сток!A:B,2,FALSE),"")</f>
        <v/>
      </c>
      <c r="O175"/>
      <c r="P175"/>
    </row>
    <row r="176" spans="1:16" ht="12" customHeight="1" x14ac:dyDescent="0.25">
      <c r="A176" s="647" t="str">
        <f>НЭВН!S264</f>
        <v>THERMEX Mera 7 O</v>
      </c>
      <c r="B176" s="643" t="str">
        <f>НЭВН!T264</f>
        <v>ЭдЭБ04113</v>
      </c>
      <c r="C176" s="653">
        <f>VLOOKUP('Печать Заказа'!A176,НЭВН!$C:$R,12,FALSE)</f>
        <v>0</v>
      </c>
      <c r="D176" s="654">
        <f>VLOOKUP(A176,НЭВН!$C:$R,13,FALSE)</f>
        <v>0</v>
      </c>
      <c r="E176" s="436">
        <f>НЭВН!Q264</f>
        <v>6990</v>
      </c>
      <c r="F176" s="645">
        <v>6990</v>
      </c>
      <c r="G176" s="645">
        <f>НЭВН!V264</f>
        <v>4670033316933</v>
      </c>
      <c r="H176" s="645">
        <f>НЭВН!U264</f>
        <v>151241</v>
      </c>
      <c r="I176" s="645" t="s">
        <v>272</v>
      </c>
      <c r="J176" s="645"/>
      <c r="K176" s="645">
        <v>6490</v>
      </c>
      <c r="L176" s="635">
        <f t="shared" si="7"/>
        <v>7.7041602465331316E-2</v>
      </c>
      <c r="M176" s="162"/>
      <c r="N176" t="str">
        <f>IFERROR(VLOOKUP(B176,Сток!A:B,2,FALSE),"")</f>
        <v/>
      </c>
      <c r="O176"/>
      <c r="P176"/>
    </row>
    <row r="177" spans="1:16" ht="12" customHeight="1" x14ac:dyDescent="0.25">
      <c r="A177" s="647" t="str">
        <f>НЭВН!S265</f>
        <v>THERMEX Mera 10 O</v>
      </c>
      <c r="B177" s="643" t="str">
        <f>НЭВН!T265</f>
        <v>ЭдЭБ04115</v>
      </c>
      <c r="C177" s="653">
        <f>VLOOKUP('Печать Заказа'!A177,НЭВН!$C:$R,12,FALSE)</f>
        <v>0</v>
      </c>
      <c r="D177" s="654">
        <f>VLOOKUP(A177,НЭВН!$C:$R,13,FALSE)</f>
        <v>0</v>
      </c>
      <c r="E177" s="436">
        <f>НЭВН!Q265</f>
        <v>7190</v>
      </c>
      <c r="F177" s="645">
        <v>7190</v>
      </c>
      <c r="G177" s="645">
        <f>НЭВН!V265</f>
        <v>4670033316919</v>
      </c>
      <c r="H177" s="645">
        <f>НЭВН!U265</f>
        <v>151243</v>
      </c>
      <c r="I177" s="645" t="s">
        <v>272</v>
      </c>
      <c r="J177" s="645"/>
      <c r="K177" s="645">
        <v>6990</v>
      </c>
      <c r="L177" s="635">
        <f t="shared" si="7"/>
        <v>2.8612303290414864E-2</v>
      </c>
      <c r="M177" s="162"/>
      <c r="N177" t="str">
        <f>IFERROR(VLOOKUP(B177,Сток!A:B,2,FALSE),"")</f>
        <v/>
      </c>
      <c r="O177"/>
      <c r="P177"/>
    </row>
    <row r="178" spans="1:16" ht="12" customHeight="1" x14ac:dyDescent="0.25">
      <c r="A178" s="647" t="str">
        <f>НЭВН!S266</f>
        <v>THERMEX Mera 15 O</v>
      </c>
      <c r="B178" s="643" t="str">
        <f>НЭВН!T266</f>
        <v>ЭдЭБ04117</v>
      </c>
      <c r="C178" s="653">
        <f>VLOOKUP('Печать Заказа'!A178,НЭВН!$C:$R,12,FALSE)</f>
        <v>0</v>
      </c>
      <c r="D178" s="654">
        <f>VLOOKUP(A178,НЭВН!$C:$R,13,FALSE)</f>
        <v>0</v>
      </c>
      <c r="E178" s="436">
        <f>НЭВН!Q266</f>
        <v>8190</v>
      </c>
      <c r="F178" s="645">
        <v>8190</v>
      </c>
      <c r="G178" s="645">
        <f>НЭВН!V266</f>
        <v>4670033316889</v>
      </c>
      <c r="H178" s="645">
        <f>НЭВН!U266</f>
        <v>151245</v>
      </c>
      <c r="I178" s="645" t="s">
        <v>272</v>
      </c>
      <c r="J178" s="645"/>
      <c r="K178" s="645"/>
      <c r="L178" s="635"/>
      <c r="M178" s="162"/>
      <c r="N178" t="str">
        <f>IFERROR(VLOOKUP(B178,Сток!A:B,2,FALSE),"")</f>
        <v/>
      </c>
      <c r="O178"/>
      <c r="P178"/>
    </row>
    <row r="179" spans="1:16" ht="12" customHeight="1" x14ac:dyDescent="0.25">
      <c r="A179" s="647" t="str">
        <f>НЭВН!S267</f>
        <v>THERMEX Mera 7 U</v>
      </c>
      <c r="B179" s="643" t="str">
        <f>НЭВН!T267</f>
        <v>ЭдЭБ04114</v>
      </c>
      <c r="C179" s="653">
        <f>VLOOKUP('Печать Заказа'!A179,НЭВН!$C:$R,12,FALSE)</f>
        <v>0</v>
      </c>
      <c r="D179" s="654">
        <f>VLOOKUP(A179,НЭВН!$C:$R,13,FALSE)</f>
        <v>0</v>
      </c>
      <c r="E179" s="436">
        <f>НЭВН!Q267</f>
        <v>6990</v>
      </c>
      <c r="F179" s="645">
        <v>6990</v>
      </c>
      <c r="G179" s="645">
        <f>НЭВН!V267</f>
        <v>4670033316926</v>
      </c>
      <c r="H179" s="645">
        <f>НЭВН!U267</f>
        <v>151242</v>
      </c>
      <c r="I179" s="645" t="s">
        <v>272</v>
      </c>
      <c r="J179" s="645"/>
      <c r="K179" s="645">
        <v>6490</v>
      </c>
      <c r="L179" s="635">
        <f t="shared" si="7"/>
        <v>7.7041602465331316E-2</v>
      </c>
      <c r="M179" s="162"/>
      <c r="N179" t="str">
        <f>IFERROR(VLOOKUP(B179,Сток!A:B,2,FALSE),"")</f>
        <v/>
      </c>
      <c r="O179"/>
      <c r="P179"/>
    </row>
    <row r="180" spans="1:16" ht="12" customHeight="1" x14ac:dyDescent="0.25">
      <c r="A180" s="647" t="str">
        <f>НЭВН!S268</f>
        <v>THERMEX Mera 10 U</v>
      </c>
      <c r="B180" s="643" t="str">
        <f>НЭВН!T268</f>
        <v>ЭдЭБ04116</v>
      </c>
      <c r="C180" s="653">
        <f>VLOOKUP('Печать Заказа'!A180,НЭВН!$C:$R,12,FALSE)</f>
        <v>0</v>
      </c>
      <c r="D180" s="654">
        <f>VLOOKUP(A180,НЭВН!$C:$R,13,FALSE)</f>
        <v>0</v>
      </c>
      <c r="E180" s="436">
        <f>НЭВН!Q268</f>
        <v>7190</v>
      </c>
      <c r="F180" s="645">
        <v>7190</v>
      </c>
      <c r="G180" s="645">
        <f>НЭВН!V268</f>
        <v>4670033316902</v>
      </c>
      <c r="H180" s="645">
        <f>НЭВН!U268</f>
        <v>151244</v>
      </c>
      <c r="I180" s="645" t="s">
        <v>272</v>
      </c>
      <c r="J180" s="645"/>
      <c r="K180" s="645">
        <v>6990</v>
      </c>
      <c r="L180" s="635">
        <f t="shared" si="7"/>
        <v>2.8612303290414864E-2</v>
      </c>
      <c r="M180" s="162"/>
      <c r="N180" t="str">
        <f>IFERROR(VLOOKUP(B180,Сток!A:B,2,FALSE),"")</f>
        <v/>
      </c>
      <c r="O180"/>
      <c r="P180"/>
    </row>
    <row r="181" spans="1:16" ht="12" customHeight="1" x14ac:dyDescent="0.25">
      <c r="A181" s="647" t="str">
        <f>НЭВН!S269</f>
        <v>THERMEX Mera 15 U</v>
      </c>
      <c r="B181" s="643" t="str">
        <f>НЭВН!T269</f>
        <v>ЭдЭБ04118</v>
      </c>
      <c r="C181" s="653">
        <f>VLOOKUP('Печать Заказа'!A181,НЭВН!$C:$R,12,FALSE)</f>
        <v>0</v>
      </c>
      <c r="D181" s="654">
        <f>VLOOKUP(A181,НЭВН!$C:$R,13,FALSE)</f>
        <v>0</v>
      </c>
      <c r="E181" s="436">
        <f>НЭВН!Q269</f>
        <v>8190</v>
      </c>
      <c r="F181" s="645">
        <v>8190</v>
      </c>
      <c r="G181" s="645">
        <f>НЭВН!V269</f>
        <v>4670033316896</v>
      </c>
      <c r="H181" s="645">
        <f>НЭВН!U269</f>
        <v>151246</v>
      </c>
      <c r="I181" s="645" t="s">
        <v>272</v>
      </c>
      <c r="J181" s="645"/>
      <c r="K181" s="645"/>
      <c r="L181" s="635"/>
      <c r="M181" s="162"/>
      <c r="N181" t="str">
        <f>IFERROR(VLOOKUP(B181,Сток!A:B,2,FALSE),"")</f>
        <v/>
      </c>
      <c r="O181"/>
      <c r="P181"/>
    </row>
    <row r="182" spans="1:16" ht="12" customHeight="1" x14ac:dyDescent="0.25">
      <c r="A182" s="651" t="str">
        <f>НЭВН!S272</f>
        <v>THERMEX N 10 O</v>
      </c>
      <c r="B182" s="643" t="str">
        <f>НЭВН!T272</f>
        <v>ЭдЭБ00625</v>
      </c>
      <c r="C182" s="653">
        <f>VLOOKUP('Печать Заказа'!A182,НЭВН!$C:$R,12,FALSE)</f>
        <v>0</v>
      </c>
      <c r="D182" s="654">
        <f>VLOOKUP(A182,НЭВН!$C:$R,13,FALSE)</f>
        <v>0</v>
      </c>
      <c r="E182" s="657">
        <v>4990</v>
      </c>
      <c r="F182" s="645" t="s">
        <v>60</v>
      </c>
      <c r="G182" s="645">
        <f>НЭВН!V272</f>
        <v>4670007717674</v>
      </c>
      <c r="H182" s="645">
        <f>НЭВН!U272</f>
        <v>151095</v>
      </c>
      <c r="I182" s="645" t="s">
        <v>272</v>
      </c>
      <c r="J182" s="645"/>
      <c r="K182" s="657"/>
      <c r="L182" s="635"/>
      <c r="M182" s="162"/>
      <c r="N182" t="str">
        <f>IFERROR(VLOOKUP(B182,Сток!A:B,2,FALSE),"")</f>
        <v/>
      </c>
      <c r="O182"/>
      <c r="P182"/>
    </row>
    <row r="183" spans="1:16" ht="12" customHeight="1" x14ac:dyDescent="0.25">
      <c r="A183" s="651" t="str">
        <f>НЭВН!S273</f>
        <v>THERMEX N 15 O</v>
      </c>
      <c r="B183" s="643" t="str">
        <f>НЭВН!T273</f>
        <v>ЭдЭБ00626</v>
      </c>
      <c r="C183" s="653">
        <f>VLOOKUP('Печать Заказа'!A183,НЭВН!$C:$R,12,FALSE)</f>
        <v>0</v>
      </c>
      <c r="D183" s="654">
        <f>VLOOKUP(A183,НЭВН!$C:$R,13,FALSE)</f>
        <v>0</v>
      </c>
      <c r="E183" s="657">
        <v>5690</v>
      </c>
      <c r="F183" s="645" t="s">
        <v>60</v>
      </c>
      <c r="G183" s="645">
        <f>НЭВН!V273</f>
        <v>4670007717681</v>
      </c>
      <c r="H183" s="645">
        <f>НЭВН!U273</f>
        <v>151097</v>
      </c>
      <c r="I183" s="645" t="s">
        <v>272</v>
      </c>
      <c r="J183" s="645"/>
      <c r="K183" s="657"/>
      <c r="L183" s="635"/>
      <c r="M183" s="162"/>
      <c r="N183" t="str">
        <f>IFERROR(VLOOKUP(B183,Сток!A:B,2,FALSE),"")</f>
        <v/>
      </c>
      <c r="O183"/>
      <c r="P183"/>
    </row>
    <row r="184" spans="1:16" ht="12" customHeight="1" x14ac:dyDescent="0.25">
      <c r="A184" s="651" t="str">
        <f>НЭВН!S274</f>
        <v>THERMEX N 10 U</v>
      </c>
      <c r="B184" s="643" t="str">
        <f>НЭВН!T274</f>
        <v>ЭдЭБ00938</v>
      </c>
      <c r="C184" s="653">
        <f>VLOOKUP('Печать Заказа'!A184,НЭВН!$C:$R,12,FALSE)</f>
        <v>0</v>
      </c>
      <c r="D184" s="654">
        <f>VLOOKUP(A184,НЭВН!$C:$R,13,FALSE)</f>
        <v>0</v>
      </c>
      <c r="E184" s="657">
        <v>4990</v>
      </c>
      <c r="F184" s="645" t="s">
        <v>60</v>
      </c>
      <c r="G184" s="645">
        <f>НЭВН!V274</f>
        <v>4670007719555</v>
      </c>
      <c r="H184" s="645">
        <f>НЭВН!U274</f>
        <v>151120</v>
      </c>
      <c r="I184" s="645" t="s">
        <v>272</v>
      </c>
      <c r="J184" s="645"/>
      <c r="K184" s="657"/>
      <c r="L184" s="635"/>
      <c r="M184" s="162"/>
      <c r="N184" t="str">
        <f>IFERROR(VLOOKUP(B184,Сток!A:B,2,FALSE),"")</f>
        <v/>
      </c>
      <c r="O184"/>
      <c r="P184"/>
    </row>
    <row r="185" spans="1:16" ht="12" customHeight="1" x14ac:dyDescent="0.25">
      <c r="A185" s="651" t="str">
        <f>НЭВН!S275</f>
        <v>THERMEX N 15 U</v>
      </c>
      <c r="B185" s="643" t="str">
        <f>НЭВН!T275</f>
        <v>ЭдЭБ00939</v>
      </c>
      <c r="C185" s="653">
        <f>VLOOKUP('Печать Заказа'!A185,НЭВН!$C:$R,12,FALSE)</f>
        <v>0</v>
      </c>
      <c r="D185" s="654">
        <f>VLOOKUP(A185,НЭВН!$C:$R,13,FALSE)</f>
        <v>0</v>
      </c>
      <c r="E185" s="657">
        <v>5690</v>
      </c>
      <c r="F185" s="645" t="s">
        <v>60</v>
      </c>
      <c r="G185" s="645">
        <f>НЭВН!V275</f>
        <v>4670007719562</v>
      </c>
      <c r="H185" s="645">
        <f>НЭВН!U275</f>
        <v>151121</v>
      </c>
      <c r="I185" s="645" t="s">
        <v>272</v>
      </c>
      <c r="J185" s="645"/>
      <c r="K185" s="657"/>
      <c r="L185" s="635"/>
      <c r="M185" s="162"/>
      <c r="N185" t="str">
        <f>IFERROR(VLOOKUP(B185,Сток!A:B,2,FALSE),"")</f>
        <v/>
      </c>
      <c r="O185"/>
      <c r="P185"/>
    </row>
    <row r="186" spans="1:16" ht="12" customHeight="1" x14ac:dyDescent="0.25">
      <c r="A186" s="647" t="str">
        <f>НЭВН!S279</f>
        <v>THERMEX Lodi 10 O</v>
      </c>
      <c r="B186" s="643" t="str">
        <f>НЭВН!T279</f>
        <v>ЭдЭБ04448</v>
      </c>
      <c r="C186" s="644">
        <f>VLOOKUP('Печать Заказа'!A186,НЭВН!$C:$R,12,FALSE)</f>
        <v>0</v>
      </c>
      <c r="D186" s="645">
        <f>VLOOKUP(A186,НЭВН!$C:$R,13,FALSE)</f>
        <v>0</v>
      </c>
      <c r="E186" s="436">
        <f>F186*(1-$B$1)</f>
        <v>7790</v>
      </c>
      <c r="F186" s="436">
        <v>7790</v>
      </c>
      <c r="G186" s="645">
        <f>НЭВН!V279</f>
        <v>4670033317442</v>
      </c>
      <c r="H186" s="645">
        <f>НЭВН!U279</f>
        <v>111286</v>
      </c>
      <c r="I186" s="645" t="s">
        <v>1005</v>
      </c>
      <c r="J186" s="645"/>
      <c r="K186" s="436">
        <v>7290</v>
      </c>
      <c r="L186" s="635">
        <f t="shared" si="7"/>
        <v>6.8587105624142719E-2</v>
      </c>
      <c r="M186" s="162"/>
      <c r="N186" t="str">
        <f>IFERROR(VLOOKUP(B186,Сток!A:B,2,FALSE),"")</f>
        <v/>
      </c>
      <c r="O186"/>
      <c r="P186"/>
    </row>
    <row r="187" spans="1:16" ht="12" customHeight="1" x14ac:dyDescent="0.25">
      <c r="A187" s="647" t="str">
        <f>НЭВН!S280</f>
        <v>THERMEX Lodi 10 U</v>
      </c>
      <c r="B187" s="643" t="str">
        <f>НЭВН!T280</f>
        <v>ЭдЭБ04449</v>
      </c>
      <c r="C187" s="644">
        <f>VLOOKUP('Печать Заказа'!A187,НЭВН!$C:$R,12,FALSE)</f>
        <v>0</v>
      </c>
      <c r="D187" s="645">
        <f>VLOOKUP(A187,НЭВН!$C:$R,13,FALSE)</f>
        <v>0</v>
      </c>
      <c r="E187" s="436">
        <f t="shared" ref="E187:E195" si="9">F187*(1-$B$1)</f>
        <v>7790</v>
      </c>
      <c r="F187" s="436">
        <v>7790</v>
      </c>
      <c r="G187" s="645">
        <f>НЭВН!V280</f>
        <v>4670033317466</v>
      </c>
      <c r="H187" s="645">
        <f>НЭВН!U280</f>
        <v>111287</v>
      </c>
      <c r="I187" s="645" t="s">
        <v>1005</v>
      </c>
      <c r="J187" s="645"/>
      <c r="K187" s="436">
        <v>7290</v>
      </c>
      <c r="L187" s="635">
        <f t="shared" si="7"/>
        <v>6.8587105624142719E-2</v>
      </c>
      <c r="M187" s="162"/>
      <c r="N187" t="str">
        <f>IFERROR(VLOOKUP(B187,Сток!A:B,2,FALSE),"")</f>
        <v/>
      </c>
      <c r="O187"/>
      <c r="P187"/>
    </row>
    <row r="188" spans="1:16" ht="12" customHeight="1" x14ac:dyDescent="0.25">
      <c r="A188" s="647" t="str">
        <f>НЭВН!S281</f>
        <v>THERMEX Lodi 15 O</v>
      </c>
      <c r="B188" s="643" t="str">
        <f>НЭВН!T281</f>
        <v>ЭдЭБ04450</v>
      </c>
      <c r="C188" s="644">
        <f>VLOOKUP('Печать Заказа'!A188,НЭВН!$C:$R,12,FALSE)</f>
        <v>0</v>
      </c>
      <c r="D188" s="645">
        <f>VLOOKUP(A188,НЭВН!$C:$R,13,FALSE)</f>
        <v>0</v>
      </c>
      <c r="E188" s="436">
        <f t="shared" si="9"/>
        <v>8790</v>
      </c>
      <c r="F188" s="436">
        <v>8790</v>
      </c>
      <c r="G188" s="645">
        <f>НЭВН!V281</f>
        <v>4670033317510</v>
      </c>
      <c r="H188" s="645">
        <f>НЭВН!U281</f>
        <v>111288</v>
      </c>
      <c r="I188" s="645" t="s">
        <v>1005</v>
      </c>
      <c r="J188" s="645"/>
      <c r="K188" s="436">
        <v>8190</v>
      </c>
      <c r="L188" s="635">
        <f t="shared" si="7"/>
        <v>7.3260073260073222E-2</v>
      </c>
      <c r="M188" s="162"/>
      <c r="N188" t="str">
        <f>IFERROR(VLOOKUP(B188,Сток!A:B,2,FALSE),"")</f>
        <v/>
      </c>
      <c r="O188"/>
      <c r="P188"/>
    </row>
    <row r="189" spans="1:16" ht="12" customHeight="1" x14ac:dyDescent="0.25">
      <c r="A189" s="647" t="str">
        <f>НЭВН!S282</f>
        <v>THERMEX Lodi 15 U</v>
      </c>
      <c r="B189" s="643" t="str">
        <f>НЭВН!T282</f>
        <v>ЭдЭБ04451</v>
      </c>
      <c r="C189" s="644">
        <f>VLOOKUP('Печать Заказа'!A189,НЭВН!$C:$R,12,FALSE)</f>
        <v>0</v>
      </c>
      <c r="D189" s="645">
        <f>VLOOKUP(A189,НЭВН!$C:$R,13,FALSE)</f>
        <v>0</v>
      </c>
      <c r="E189" s="436">
        <f t="shared" si="9"/>
        <v>8790</v>
      </c>
      <c r="F189" s="436">
        <v>8790</v>
      </c>
      <c r="G189" s="645">
        <f>НЭВН!V282</f>
        <v>4670033317527</v>
      </c>
      <c r="H189" s="645">
        <f>НЭВН!U282</f>
        <v>111289</v>
      </c>
      <c r="I189" s="645" t="s">
        <v>1005</v>
      </c>
      <c r="J189" s="645"/>
      <c r="K189" s="436">
        <v>8190</v>
      </c>
      <c r="L189" s="635">
        <f t="shared" si="7"/>
        <v>7.3260073260073222E-2</v>
      </c>
      <c r="M189" s="162"/>
      <c r="N189" t="str">
        <f>IFERROR(VLOOKUP(B189,Сток!A:B,2,FALSE),"")</f>
        <v/>
      </c>
      <c r="O189"/>
      <c r="P189"/>
    </row>
    <row r="190" spans="1:16" ht="12" customHeight="1" x14ac:dyDescent="0.25">
      <c r="A190" s="647" t="str">
        <f>НЭВН!S283</f>
        <v>THERMEX Lodi 30 O</v>
      </c>
      <c r="B190" s="643" t="str">
        <f>НЭВН!T283</f>
        <v>ЭдЭБ04452</v>
      </c>
      <c r="C190" s="644">
        <f>VLOOKUP('Печать Заказа'!A190,НЭВН!$C:$R,12,FALSE)</f>
        <v>0</v>
      </c>
      <c r="D190" s="645">
        <f>VLOOKUP(A190,НЭВН!$C:$R,13,FALSE)</f>
        <v>0</v>
      </c>
      <c r="E190" s="436">
        <f t="shared" si="9"/>
        <v>11490</v>
      </c>
      <c r="F190" s="436">
        <v>11490</v>
      </c>
      <c r="G190" s="645">
        <f>НЭВН!V283</f>
        <v>4670033317534</v>
      </c>
      <c r="H190" s="645">
        <f>НЭВН!U283</f>
        <v>111290</v>
      </c>
      <c r="I190" s="645" t="s">
        <v>1005</v>
      </c>
      <c r="J190" s="645"/>
      <c r="K190" s="436"/>
      <c r="L190" s="635"/>
      <c r="M190" s="162"/>
      <c r="N190" t="str">
        <f>IFERROR(VLOOKUP(B190,Сток!A:B,2,FALSE),"")</f>
        <v/>
      </c>
      <c r="O190"/>
      <c r="P190"/>
    </row>
    <row r="191" spans="1:16" ht="12" customHeight="1" x14ac:dyDescent="0.25">
      <c r="A191" s="647" t="str">
        <f>НЭВН!S284</f>
        <v>THERMEX Lodi 30 U</v>
      </c>
      <c r="B191" s="643" t="str">
        <f>НЭВН!T284</f>
        <v>ЭдЭБ04453</v>
      </c>
      <c r="C191" s="644">
        <f>VLOOKUP('Печать Заказа'!A191,НЭВН!$C:$R,12,FALSE)</f>
        <v>0</v>
      </c>
      <c r="D191" s="645">
        <f>VLOOKUP(A191,НЭВН!$C:$R,13,FALSE)</f>
        <v>0</v>
      </c>
      <c r="E191" s="436">
        <f t="shared" si="9"/>
        <v>11490</v>
      </c>
      <c r="F191" s="436">
        <v>11490</v>
      </c>
      <c r="G191" s="645">
        <f>НЭВН!V284</f>
        <v>4670033317541</v>
      </c>
      <c r="H191" s="645">
        <f>НЭВН!U284</f>
        <v>111291</v>
      </c>
      <c r="I191" s="645" t="s">
        <v>1005</v>
      </c>
      <c r="J191" s="645"/>
      <c r="K191" s="436"/>
      <c r="L191" s="635"/>
      <c r="M191" s="162"/>
      <c r="N191" t="str">
        <f>IFERROR(VLOOKUP(B191,Сток!A:B,2,FALSE),"")</f>
        <v/>
      </c>
      <c r="O191"/>
      <c r="P191"/>
    </row>
    <row r="192" spans="1:16" ht="12" customHeight="1" x14ac:dyDescent="0.25">
      <c r="A192" s="647" t="str">
        <f>НЭВН!S287</f>
        <v>THERMEX Mini 10 O</v>
      </c>
      <c r="B192" s="643" t="str">
        <f>НЭВН!T287</f>
        <v>ЭдЭБ04833</v>
      </c>
      <c r="C192" s="644">
        <f>VLOOKUP('Печать Заказа'!A192,НЭВН!$C:$R,12,FALSE)</f>
        <v>0</v>
      </c>
      <c r="D192" s="645">
        <f>VLOOKUP(A192,НЭВН!$C:$R,13,FALSE)</f>
        <v>0</v>
      </c>
      <c r="E192" s="436">
        <f t="shared" si="9"/>
        <v>6590</v>
      </c>
      <c r="F192" s="436">
        <v>6590</v>
      </c>
      <c r="G192" s="645">
        <f>НЭВН!V287</f>
        <v>4670033318197</v>
      </c>
      <c r="H192" s="645">
        <f>НЭВН!U287</f>
        <v>111378</v>
      </c>
      <c r="I192" s="645" t="s">
        <v>272</v>
      </c>
      <c r="J192" s="645"/>
      <c r="K192" s="436">
        <v>6690</v>
      </c>
      <c r="L192" s="635">
        <f t="shared" si="7"/>
        <v>-1.4947683109118093E-2</v>
      </c>
      <c r="M192" s="162"/>
      <c r="N192" t="str">
        <f>IFERROR(VLOOKUP(B192,Сток!A:B,2,FALSE),"")</f>
        <v/>
      </c>
      <c r="O192"/>
      <c r="P192"/>
    </row>
    <row r="193" spans="1:16" ht="12" customHeight="1" x14ac:dyDescent="0.25">
      <c r="A193" s="647" t="str">
        <f>НЭВН!S288</f>
        <v>THERMEX Mini 10 U</v>
      </c>
      <c r="B193" s="643" t="str">
        <f>НЭВН!T288</f>
        <v>ЭдЭБ04834</v>
      </c>
      <c r="C193" s="644">
        <f>VLOOKUP('Печать Заказа'!A193,НЭВН!$C:$R,12,FALSE)</f>
        <v>0</v>
      </c>
      <c r="D193" s="645">
        <f>VLOOKUP(A193,НЭВН!$C:$R,13,FALSE)</f>
        <v>0</v>
      </c>
      <c r="E193" s="436">
        <f t="shared" si="9"/>
        <v>6590</v>
      </c>
      <c r="F193" s="436">
        <v>6590</v>
      </c>
      <c r="G193" s="645">
        <f>НЭВН!V288</f>
        <v>4670033318203</v>
      </c>
      <c r="H193" s="645">
        <f>НЭВН!U288</f>
        <v>111379</v>
      </c>
      <c r="I193" s="645" t="s">
        <v>272</v>
      </c>
      <c r="J193" s="645"/>
      <c r="K193" s="436">
        <v>6690</v>
      </c>
      <c r="L193" s="635">
        <f t="shared" si="7"/>
        <v>-1.4947683109118093E-2</v>
      </c>
      <c r="M193" s="162"/>
      <c r="N193" t="str">
        <f>IFERROR(VLOOKUP(B193,Сток!A:B,2,FALSE),"")</f>
        <v/>
      </c>
      <c r="O193"/>
      <c r="P193"/>
    </row>
    <row r="194" spans="1:16" ht="12" customHeight="1" x14ac:dyDescent="0.25">
      <c r="A194" s="647" t="str">
        <f>НЭВН!S289</f>
        <v>THERMEX Mini 15 O</v>
      </c>
      <c r="B194" s="643" t="str">
        <f>НЭВН!T289</f>
        <v>ЭдЭБ04835</v>
      </c>
      <c r="C194" s="644">
        <f>VLOOKUP('Печать Заказа'!A194,НЭВН!$C:$R,12,FALSE)</f>
        <v>0</v>
      </c>
      <c r="D194" s="645">
        <f>VLOOKUP(A194,НЭВН!$C:$R,13,FALSE)</f>
        <v>0</v>
      </c>
      <c r="E194" s="436">
        <f t="shared" si="9"/>
        <v>7290</v>
      </c>
      <c r="F194" s="436">
        <v>7290</v>
      </c>
      <c r="G194" s="645">
        <f>НЭВН!V289</f>
        <v>4670033318210</v>
      </c>
      <c r="H194" s="645">
        <f>НЭВН!U289</f>
        <v>111380</v>
      </c>
      <c r="I194" s="645" t="s">
        <v>272</v>
      </c>
      <c r="J194" s="645"/>
      <c r="K194" s="436">
        <v>7590</v>
      </c>
      <c r="L194" s="635">
        <f t="shared" si="7"/>
        <v>-3.9525691699604737E-2</v>
      </c>
      <c r="M194" s="162"/>
      <c r="N194" t="str">
        <f>IFERROR(VLOOKUP(B194,Сток!A:B,2,FALSE),"")</f>
        <v/>
      </c>
      <c r="O194"/>
      <c r="P194"/>
    </row>
    <row r="195" spans="1:16" ht="12" customHeight="1" x14ac:dyDescent="0.25">
      <c r="A195" s="647" t="str">
        <f>НЭВН!S290</f>
        <v>THERMEX Mini 15 U</v>
      </c>
      <c r="B195" s="643" t="str">
        <f>НЭВН!T290</f>
        <v>ЭдЭБ04836</v>
      </c>
      <c r="C195" s="644">
        <f>VLOOKUP('Печать Заказа'!A195,НЭВН!$C:$R,12,FALSE)</f>
        <v>0</v>
      </c>
      <c r="D195" s="645">
        <f>VLOOKUP(A195,НЭВН!$C:$R,13,FALSE)</f>
        <v>0</v>
      </c>
      <c r="E195" s="436">
        <f t="shared" si="9"/>
        <v>7290</v>
      </c>
      <c r="F195" s="436">
        <v>7290</v>
      </c>
      <c r="G195" s="645">
        <f>НЭВН!V290</f>
        <v>4670033318227</v>
      </c>
      <c r="H195" s="645">
        <f>НЭВН!U290</f>
        <v>111381</v>
      </c>
      <c r="I195" s="645" t="s">
        <v>272</v>
      </c>
      <c r="J195" s="645"/>
      <c r="K195" s="436">
        <v>7590</v>
      </c>
      <c r="L195" s="635">
        <f t="shared" si="7"/>
        <v>-3.9525691699604737E-2</v>
      </c>
      <c r="M195" s="162"/>
      <c r="N195" t="str">
        <f>IFERROR(VLOOKUP(B195,Сток!A:B,2,FALSE),"")</f>
        <v/>
      </c>
      <c r="O195"/>
      <c r="P195"/>
    </row>
    <row r="196" spans="1:16" ht="12" customHeight="1" x14ac:dyDescent="0.25">
      <c r="A196" s="647" t="str">
        <f>НЭВН!C293</f>
        <v>THERMEX Day 7 O</v>
      </c>
      <c r="B196" s="643" t="str">
        <f>НЭВН!T293</f>
        <v>ЭдЭБ03505</v>
      </c>
      <c r="C196" s="644">
        <f>VLOOKUP('Печать Заказа'!A196,НЭВН!$C:$R,12,FALSE)</f>
        <v>0</v>
      </c>
      <c r="D196" s="645">
        <f>VLOOKUP(A196,НЭВН!$C:$R,13,FALSE)</f>
        <v>0</v>
      </c>
      <c r="E196" s="436">
        <f>НЭВН!Q293</f>
        <v>6290</v>
      </c>
      <c r="F196" s="645">
        <v>6290</v>
      </c>
      <c r="G196" s="645">
        <f>НЭВН!V293</f>
        <v>4670033316032</v>
      </c>
      <c r="H196" s="645">
        <f>НЭВН!U293</f>
        <v>111208</v>
      </c>
      <c r="I196" s="645" t="s">
        <v>272</v>
      </c>
      <c r="J196" s="645"/>
      <c r="K196" s="645">
        <v>5890</v>
      </c>
      <c r="L196" s="635">
        <f t="shared" si="7"/>
        <v>6.7911714770797937E-2</v>
      </c>
      <c r="M196" s="162"/>
      <c r="N196" t="str">
        <f>IFERROR(VLOOKUP(B196,Сток!A:B,2,FALSE),"")</f>
        <v/>
      </c>
      <c r="O196"/>
      <c r="P196"/>
    </row>
    <row r="197" spans="1:16" ht="12" customHeight="1" x14ac:dyDescent="0.25">
      <c r="A197" s="647" t="str">
        <f>НЭВН!C294</f>
        <v>THERMEX Day 7 U</v>
      </c>
      <c r="B197" s="643" t="str">
        <f>НЭВН!T294</f>
        <v>ЭдЭБ03506</v>
      </c>
      <c r="C197" s="644">
        <f>VLOOKUP('Печать Заказа'!A197,НЭВН!$C:$R,12,FALSE)</f>
        <v>0</v>
      </c>
      <c r="D197" s="645">
        <f>VLOOKUP(A197,НЭВН!$C:$R,13,FALSE)</f>
        <v>0</v>
      </c>
      <c r="E197" s="436">
        <f>НЭВН!Q294</f>
        <v>6290</v>
      </c>
      <c r="F197" s="645">
        <v>6290</v>
      </c>
      <c r="G197" s="645">
        <f>НЭВН!V294</f>
        <v>4670033316025</v>
      </c>
      <c r="H197" s="645">
        <f>НЭВН!U294</f>
        <v>111209</v>
      </c>
      <c r="I197" s="645" t="s">
        <v>272</v>
      </c>
      <c r="J197" s="645"/>
      <c r="K197" s="645">
        <v>5890</v>
      </c>
      <c r="L197" s="635">
        <f t="shared" si="7"/>
        <v>6.7911714770797937E-2</v>
      </c>
      <c r="M197" s="162"/>
      <c r="N197" t="str">
        <f>IFERROR(VLOOKUP(B197,Сток!A:B,2,FALSE),"")</f>
        <v/>
      </c>
      <c r="O197"/>
      <c r="P197"/>
    </row>
    <row r="198" spans="1:16" ht="12" customHeight="1" x14ac:dyDescent="0.25">
      <c r="A198" s="647" t="str">
        <f>НЭВН!C295</f>
        <v>THERMEX Day 10 O</v>
      </c>
      <c r="B198" s="643" t="str">
        <f>НЭВН!T295</f>
        <v>ЭдЭБ03507</v>
      </c>
      <c r="C198" s="644">
        <f>VLOOKUP('Печать Заказа'!A198,НЭВН!$C:$R,12,FALSE)</f>
        <v>0</v>
      </c>
      <c r="D198" s="645">
        <f>VLOOKUP(A198,НЭВН!$C:$R,13,FALSE)</f>
        <v>0</v>
      </c>
      <c r="E198" s="436">
        <f>НЭВН!Q295</f>
        <v>7390</v>
      </c>
      <c r="F198" s="645">
        <v>7390</v>
      </c>
      <c r="G198" s="645">
        <f>НЭВН!V295</f>
        <v>4670033316049</v>
      </c>
      <c r="H198" s="645">
        <f>НЭВН!U295</f>
        <v>111210</v>
      </c>
      <c r="I198" s="645" t="s">
        <v>272</v>
      </c>
      <c r="J198" s="645"/>
      <c r="K198" s="645">
        <v>6690</v>
      </c>
      <c r="L198" s="635">
        <f t="shared" si="7"/>
        <v>0.10463378176382654</v>
      </c>
      <c r="M198" s="162"/>
      <c r="N198" t="str">
        <f>IFERROR(VLOOKUP(B198,Сток!A:B,2,FALSE),"")</f>
        <v/>
      </c>
      <c r="O198"/>
      <c r="P198"/>
    </row>
    <row r="199" spans="1:16" ht="12" customHeight="1" x14ac:dyDescent="0.25">
      <c r="A199" s="647" t="str">
        <f>НЭВН!C296</f>
        <v>THERMEX Day 10 U</v>
      </c>
      <c r="B199" s="643" t="str">
        <f>НЭВН!T296</f>
        <v>ЭдЭБ03508</v>
      </c>
      <c r="C199" s="644">
        <f>VLOOKUP('Печать Заказа'!A199,НЭВН!$C:$R,12,FALSE)</f>
        <v>0</v>
      </c>
      <c r="D199" s="645">
        <f>VLOOKUP(A199,НЭВН!$C:$R,13,FALSE)</f>
        <v>0</v>
      </c>
      <c r="E199" s="436">
        <f>НЭВН!Q296</f>
        <v>7390</v>
      </c>
      <c r="F199" s="645">
        <v>7390</v>
      </c>
      <c r="G199" s="645">
        <f>НЭВН!V296</f>
        <v>4670033316056</v>
      </c>
      <c r="H199" s="645">
        <f>НЭВН!U296</f>
        <v>111211</v>
      </c>
      <c r="I199" s="645" t="s">
        <v>272</v>
      </c>
      <c r="J199" s="645"/>
      <c r="K199" s="645">
        <v>6690</v>
      </c>
      <c r="L199" s="635">
        <f t="shared" si="7"/>
        <v>0.10463378176382654</v>
      </c>
      <c r="M199" s="162"/>
      <c r="N199" t="str">
        <f>IFERROR(VLOOKUP(B199,Сток!A:B,2,FALSE),"")</f>
        <v/>
      </c>
      <c r="O199"/>
      <c r="P199"/>
    </row>
    <row r="200" spans="1:16" ht="12" customHeight="1" x14ac:dyDescent="0.25">
      <c r="A200" s="647" t="str">
        <f>НЭВН!C297</f>
        <v>THERMEX Day 15 O</v>
      </c>
      <c r="B200" s="643" t="str">
        <f>НЭВН!T297</f>
        <v>ЭдЭБ03509</v>
      </c>
      <c r="C200" s="644">
        <f>VLOOKUP('Печать Заказа'!A200,НЭВН!$C:$R,12,FALSE)</f>
        <v>0</v>
      </c>
      <c r="D200" s="645">
        <f>VLOOKUP(A200,НЭВН!$C:$R,13,FALSE)</f>
        <v>0</v>
      </c>
      <c r="E200" s="436">
        <f>НЭВН!Q297</f>
        <v>8590</v>
      </c>
      <c r="F200" s="645">
        <v>8590</v>
      </c>
      <c r="G200" s="645">
        <f>НЭВН!V297</f>
        <v>4670033316063</v>
      </c>
      <c r="H200" s="645">
        <f>НЭВН!U297</f>
        <v>111212</v>
      </c>
      <c r="I200" s="645" t="s">
        <v>272</v>
      </c>
      <c r="J200" s="645"/>
      <c r="K200" s="645">
        <v>7490</v>
      </c>
      <c r="L200" s="635">
        <f t="shared" si="7"/>
        <v>0.14686248331108143</v>
      </c>
      <c r="M200" s="162"/>
      <c r="N200" t="str">
        <f>IFERROR(VLOOKUP(B200,Сток!A:B,2,FALSE),"")</f>
        <v/>
      </c>
      <c r="O200"/>
      <c r="P200"/>
    </row>
    <row r="201" spans="1:16" ht="12" customHeight="1" x14ac:dyDescent="0.25">
      <c r="A201" s="647" t="str">
        <f>НЭВН!C298</f>
        <v>THERMEX Day 15 U</v>
      </c>
      <c r="B201" s="643" t="str">
        <f>НЭВН!T298</f>
        <v>ЭдЭБ03510</v>
      </c>
      <c r="C201" s="644">
        <f>VLOOKUP('Печать Заказа'!A201,НЭВН!$C:$R,12,FALSE)</f>
        <v>0</v>
      </c>
      <c r="D201" s="645">
        <f>VLOOKUP(A201,НЭВН!$C:$R,13,FALSE)</f>
        <v>0</v>
      </c>
      <c r="E201" s="436">
        <f>НЭВН!Q298</f>
        <v>8590</v>
      </c>
      <c r="F201" s="645">
        <v>8590</v>
      </c>
      <c r="G201" s="645">
        <f>НЭВН!V298</f>
        <v>4670033316070</v>
      </c>
      <c r="H201" s="645">
        <f>НЭВН!U298</f>
        <v>111213</v>
      </c>
      <c r="I201" s="645" t="s">
        <v>272</v>
      </c>
      <c r="J201" s="645"/>
      <c r="K201" s="645">
        <v>7490</v>
      </c>
      <c r="L201" s="635">
        <f t="shared" si="7"/>
        <v>0.14686248331108143</v>
      </c>
      <c r="M201" s="162"/>
      <c r="N201" t="str">
        <f>IFERROR(VLOOKUP(B201,Сток!A:B,2,FALSE),"")</f>
        <v/>
      </c>
      <c r="O201"/>
      <c r="P201"/>
    </row>
    <row r="202" spans="1:16" ht="12" customHeight="1" x14ac:dyDescent="0.25">
      <c r="A202" s="647" t="str">
        <f>НЭВН!S301</f>
        <v>THERMEX Yona 7 U</v>
      </c>
      <c r="B202" s="643" t="str">
        <f>НЭВН!T301</f>
        <v>ЭдЭБ03553</v>
      </c>
      <c r="C202" s="644">
        <f>VLOOKUP('Печать Заказа'!A202,НЭВН!$C:$R,12,FALSE)</f>
        <v>0</v>
      </c>
      <c r="D202" s="645">
        <f>VLOOKUP(A202,НЭВН!$C:$R,13,FALSE)</f>
        <v>0</v>
      </c>
      <c r="E202" s="436">
        <f>НЭВН!Q301</f>
        <v>6290</v>
      </c>
      <c r="F202" s="645">
        <v>6290</v>
      </c>
      <c r="G202" s="645">
        <f>НЭВН!V301</f>
        <v>4670033316131</v>
      </c>
      <c r="H202" s="645">
        <f>НЭВН!U301</f>
        <v>111223</v>
      </c>
      <c r="I202" s="645" t="s">
        <v>272</v>
      </c>
      <c r="J202" s="645"/>
      <c r="K202" s="646">
        <v>5990</v>
      </c>
      <c r="L202" s="635">
        <f t="shared" si="7"/>
        <v>5.0083472454090172E-2</v>
      </c>
      <c r="M202" s="162"/>
      <c r="N202" t="str">
        <f>IFERROR(VLOOKUP(B202,Сток!A:B,2,FALSE),"")</f>
        <v/>
      </c>
      <c r="O202"/>
      <c r="P202"/>
    </row>
    <row r="203" spans="1:16" ht="12" customHeight="1" x14ac:dyDescent="0.25">
      <c r="A203" s="647" t="str">
        <f>НЭВН!S304</f>
        <v>THERMEX H 5 O (pro)</v>
      </c>
      <c r="B203" s="643" t="str">
        <f>НЭВН!T304</f>
        <v>ЭдЭБ03016</v>
      </c>
      <c r="C203" s="653">
        <f>VLOOKUP('Печать Заказа'!A203,НЭВН!$C:$R,12,FALSE)</f>
        <v>0</v>
      </c>
      <c r="D203" s="654">
        <f>VLOOKUP(A203,НЭВН!$C:$R,13,FALSE)</f>
        <v>0</v>
      </c>
      <c r="E203" s="436">
        <f>НЭВН!Q304</f>
        <v>5890</v>
      </c>
      <c r="F203" s="645">
        <v>5890</v>
      </c>
      <c r="G203" s="645">
        <f>НЭВН!V304</f>
        <v>4670033315875</v>
      </c>
      <c r="H203" s="645">
        <f>НЭВН!F304</f>
        <v>111098</v>
      </c>
      <c r="I203" s="645" t="s">
        <v>272</v>
      </c>
      <c r="J203" s="645"/>
      <c r="K203" s="645">
        <v>5590</v>
      </c>
      <c r="L203" s="635">
        <f t="shared" si="7"/>
        <v>5.3667262969588458E-2</v>
      </c>
      <c r="M203" s="162"/>
      <c r="N203" t="str">
        <f>IFERROR(VLOOKUP(B203,Сток!A:B,2,FALSE),"")</f>
        <v/>
      </c>
      <c r="O203"/>
      <c r="P203"/>
    </row>
    <row r="204" spans="1:16" ht="12" customHeight="1" x14ac:dyDescent="0.25">
      <c r="A204" s="647" t="str">
        <f>НЭВН!S305</f>
        <v>THERMEX H 10 O (pro)</v>
      </c>
      <c r="B204" s="643" t="str">
        <f>НЭВН!T305</f>
        <v>ЭдЭБ00118</v>
      </c>
      <c r="C204" s="653">
        <f>VLOOKUP('Печать Заказа'!A204,НЭВН!$C:$R,12,FALSE)</f>
        <v>0</v>
      </c>
      <c r="D204" s="654">
        <f>VLOOKUP(A204,НЭВН!$C:$R,13,FALSE)</f>
        <v>0</v>
      </c>
      <c r="E204" s="436">
        <f>НЭВН!Q305</f>
        <v>7090</v>
      </c>
      <c r="F204" s="645">
        <v>7090</v>
      </c>
      <c r="G204" s="645">
        <f>НЭВН!V305</f>
        <v>4670007714680</v>
      </c>
      <c r="H204" s="645">
        <v>111001</v>
      </c>
      <c r="I204" s="645" t="s">
        <v>272</v>
      </c>
      <c r="J204" s="645"/>
      <c r="K204" s="645">
        <v>6390</v>
      </c>
      <c r="L204" s="635">
        <f t="shared" si="7"/>
        <v>0.10954616588419408</v>
      </c>
      <c r="M204" s="162"/>
      <c r="N204" t="str">
        <f>IFERROR(VLOOKUP(B204,Сток!A:B,2,FALSE),"")</f>
        <v/>
      </c>
      <c r="O204"/>
      <c r="P204"/>
    </row>
    <row r="205" spans="1:16" ht="12" customHeight="1" x14ac:dyDescent="0.25">
      <c r="A205" s="647" t="str">
        <f>НЭВН!S306</f>
        <v>THERMEX H 15 O (pro)</v>
      </c>
      <c r="B205" s="643" t="str">
        <f>НЭВН!T306</f>
        <v>ЭдЭБ00120</v>
      </c>
      <c r="C205" s="653">
        <f>VLOOKUP('Печать Заказа'!A205,НЭВН!$C:$R,12,FALSE)</f>
        <v>0</v>
      </c>
      <c r="D205" s="654">
        <f>VLOOKUP(A205,НЭВН!$C:$R,13,FALSE)</f>
        <v>0</v>
      </c>
      <c r="E205" s="436">
        <f>НЭВН!Q306</f>
        <v>8290</v>
      </c>
      <c r="F205" s="645">
        <v>8290</v>
      </c>
      <c r="G205" s="645">
        <f>НЭВН!V306</f>
        <v>4670007714703</v>
      </c>
      <c r="H205" s="645">
        <v>111003</v>
      </c>
      <c r="I205" s="645" t="s">
        <v>272</v>
      </c>
      <c r="J205" s="645"/>
      <c r="K205" s="645">
        <v>7590</v>
      </c>
      <c r="L205" s="635">
        <f t="shared" si="7"/>
        <v>9.2226613965744386E-2</v>
      </c>
      <c r="M205" s="162"/>
      <c r="N205" t="str">
        <f>IFERROR(VLOOKUP(B205,Сток!A:B,2,FALSE),"")</f>
        <v/>
      </c>
      <c r="O205"/>
      <c r="P205"/>
    </row>
    <row r="206" spans="1:16" ht="12" customHeight="1" x14ac:dyDescent="0.25">
      <c r="A206" s="647" t="str">
        <f>НЭВН!S307</f>
        <v>THERMEX H 30 O (pro)</v>
      </c>
      <c r="B206" s="643" t="str">
        <f>НЭВН!T307</f>
        <v>ЭдЭБ00122</v>
      </c>
      <c r="C206" s="653">
        <f>VLOOKUP('Печать Заказа'!A206,НЭВН!$C:$R,12,FALSE)</f>
        <v>0</v>
      </c>
      <c r="D206" s="654">
        <f>VLOOKUP(A206,НЭВН!$C:$R,13,FALSE)</f>
        <v>0</v>
      </c>
      <c r="E206" s="436">
        <f>НЭВН!Q307</f>
        <v>10590</v>
      </c>
      <c r="F206" s="645">
        <v>10590</v>
      </c>
      <c r="G206" s="645">
        <f>НЭВН!V307</f>
        <v>4670007714727</v>
      </c>
      <c r="H206" s="645">
        <v>111005</v>
      </c>
      <c r="I206" s="645" t="s">
        <v>272</v>
      </c>
      <c r="J206" s="645"/>
      <c r="K206" s="645">
        <v>9590</v>
      </c>
      <c r="L206" s="635">
        <f t="shared" si="7"/>
        <v>0.10427528675703868</v>
      </c>
      <c r="M206" s="162"/>
      <c r="N206" t="str">
        <f>IFERROR(VLOOKUP(B206,Сток!A:B,2,FALSE),"")</f>
        <v/>
      </c>
      <c r="O206"/>
      <c r="P206"/>
    </row>
    <row r="207" spans="1:16" ht="12" customHeight="1" x14ac:dyDescent="0.25">
      <c r="A207" s="647" t="str">
        <f>НЭВН!S308</f>
        <v>THERMEX H 5 U (pro)</v>
      </c>
      <c r="B207" s="643" t="str">
        <f>НЭВН!T308</f>
        <v>ЭдЭБ03017</v>
      </c>
      <c r="C207" s="653">
        <f>VLOOKUP('Печать Заказа'!A207,НЭВН!$C:$R,12,FALSE)</f>
        <v>0</v>
      </c>
      <c r="D207" s="654">
        <f>VLOOKUP(A207,НЭВН!$C:$R,13,FALSE)</f>
        <v>0</v>
      </c>
      <c r="E207" s="436">
        <f>НЭВН!Q308</f>
        <v>5890</v>
      </c>
      <c r="F207" s="645">
        <v>5890</v>
      </c>
      <c r="G207" s="645">
        <f>НЭВН!V308</f>
        <v>4670033315882</v>
      </c>
      <c r="H207" s="645">
        <f>НЭВН!F308</f>
        <v>111099</v>
      </c>
      <c r="I207" s="645" t="s">
        <v>272</v>
      </c>
      <c r="J207" s="645"/>
      <c r="K207" s="645">
        <v>5590</v>
      </c>
      <c r="L207" s="635">
        <f t="shared" si="7"/>
        <v>5.3667262969588458E-2</v>
      </c>
      <c r="M207" s="162"/>
      <c r="N207" t="str">
        <f>IFERROR(VLOOKUP(B207,Сток!A:B,2,FALSE),"")</f>
        <v/>
      </c>
      <c r="O207"/>
      <c r="P207"/>
    </row>
    <row r="208" spans="1:16" ht="12" customHeight="1" x14ac:dyDescent="0.25">
      <c r="A208" s="647" t="str">
        <f>НЭВН!S309</f>
        <v>THERMEX H 10 U (pro)</v>
      </c>
      <c r="B208" s="643" t="str">
        <f>НЭВН!T309</f>
        <v>ЭдЭБ00119</v>
      </c>
      <c r="C208" s="653">
        <f>VLOOKUP('Печать Заказа'!A208,НЭВН!$C:$R,12,FALSE)</f>
        <v>0</v>
      </c>
      <c r="D208" s="654">
        <f>VLOOKUP(A208,НЭВН!$C:$R,13,FALSE)</f>
        <v>0</v>
      </c>
      <c r="E208" s="436">
        <f>НЭВН!Q309</f>
        <v>7090</v>
      </c>
      <c r="F208" s="645">
        <v>7090</v>
      </c>
      <c r="G208" s="645">
        <f>НЭВН!V309</f>
        <v>4670007714697</v>
      </c>
      <c r="H208" s="645">
        <v>111002</v>
      </c>
      <c r="I208" s="645" t="s">
        <v>272</v>
      </c>
      <c r="J208" s="645"/>
      <c r="K208" s="645">
        <v>6390</v>
      </c>
      <c r="L208" s="635">
        <f t="shared" si="7"/>
        <v>0.10954616588419408</v>
      </c>
      <c r="M208" s="162"/>
      <c r="N208" t="str">
        <f>IFERROR(VLOOKUP(B208,Сток!A:B,2,FALSE),"")</f>
        <v/>
      </c>
      <c r="O208"/>
      <c r="P208"/>
    </row>
    <row r="209" spans="1:16" ht="12" customHeight="1" x14ac:dyDescent="0.25">
      <c r="A209" s="647" t="str">
        <f>НЭВН!S310</f>
        <v>THERMEX H 15 U (pro)</v>
      </c>
      <c r="B209" s="643" t="str">
        <f>НЭВН!T310</f>
        <v>ЭдЭБ00121</v>
      </c>
      <c r="C209" s="653">
        <f>VLOOKUP('Печать Заказа'!A209,НЭВН!$C:$R,12,FALSE)</f>
        <v>0</v>
      </c>
      <c r="D209" s="654">
        <f>VLOOKUP(A209,НЭВН!$C:$R,13,FALSE)</f>
        <v>0</v>
      </c>
      <c r="E209" s="436">
        <f>НЭВН!Q310</f>
        <v>8290</v>
      </c>
      <c r="F209" s="645">
        <v>8290</v>
      </c>
      <c r="G209" s="645">
        <f>НЭВН!V310</f>
        <v>4670007714710</v>
      </c>
      <c r="H209" s="645">
        <v>111004</v>
      </c>
      <c r="I209" s="645" t="s">
        <v>272</v>
      </c>
      <c r="J209" s="645"/>
      <c r="K209" s="645">
        <v>7590</v>
      </c>
      <c r="L209" s="635">
        <f t="shared" si="7"/>
        <v>9.2226613965744386E-2</v>
      </c>
      <c r="M209" s="162"/>
      <c r="N209" t="str">
        <f>IFERROR(VLOOKUP(B209,Сток!A:B,2,FALSE),"")</f>
        <v/>
      </c>
      <c r="O209"/>
      <c r="P209"/>
    </row>
    <row r="210" spans="1:16" ht="12" customHeight="1" x14ac:dyDescent="0.25">
      <c r="A210" s="647" t="str">
        <f>НЭВН!S311</f>
        <v>THERMEX H 30 U (pro)</v>
      </c>
      <c r="B210" s="643" t="str">
        <f>НЭВН!T311</f>
        <v>ЭдЭБ00671</v>
      </c>
      <c r="C210" s="653">
        <f>VLOOKUP('Печать Заказа'!A210,НЭВН!$C:$R,12,FALSE)</f>
        <v>0</v>
      </c>
      <c r="D210" s="654">
        <f>VLOOKUP(A210,НЭВН!$C:$R,13,FALSE)</f>
        <v>0</v>
      </c>
      <c r="E210" s="436">
        <f>НЭВН!Q311</f>
        <v>10590</v>
      </c>
      <c r="F210" s="645">
        <v>10590</v>
      </c>
      <c r="G210" s="645">
        <f>НЭВН!V311</f>
        <v>4670007717971</v>
      </c>
      <c r="H210" s="645">
        <v>111062</v>
      </c>
      <c r="I210" s="645" t="s">
        <v>272</v>
      </c>
      <c r="J210" s="645"/>
      <c r="K210" s="645">
        <v>9590</v>
      </c>
      <c r="L210" s="635">
        <f t="shared" si="7"/>
        <v>0.10427528675703868</v>
      </c>
      <c r="M210" s="162"/>
      <c r="N210" t="str">
        <f>IFERROR(VLOOKUP(B210,Сток!A:B,2,FALSE),"")</f>
        <v/>
      </c>
      <c r="O210"/>
      <c r="P210"/>
    </row>
    <row r="211" spans="1:16" ht="12" customHeight="1" x14ac:dyDescent="0.25">
      <c r="A211" s="647" t="str">
        <f>НЭВН!S314</f>
        <v>Garanterm Zulu 10 O</v>
      </c>
      <c r="B211" s="643" t="str">
        <f>НЭВН!T314</f>
        <v>ЭдЭБ03630</v>
      </c>
      <c r="C211" s="644">
        <f>VLOOKUP('Печать Заказа'!A211,НЭВН!$C:$R,12,FALSE)</f>
        <v>0</v>
      </c>
      <c r="D211" s="645">
        <f>VLOOKUP(A211,НЭВН!$C:$R,13,FALSE)</f>
        <v>0</v>
      </c>
      <c r="E211" s="436">
        <f>НЭВН!Q314</f>
        <v>6790</v>
      </c>
      <c r="F211" s="645">
        <v>6790</v>
      </c>
      <c r="G211" s="645">
        <f>НЭВН!V314</f>
        <v>4670033316285</v>
      </c>
      <c r="H211" s="645">
        <f>НЭВН!U314</f>
        <v>111252</v>
      </c>
      <c r="I211" s="645" t="s">
        <v>272</v>
      </c>
      <c r="J211" s="645"/>
      <c r="K211" s="645">
        <v>6090</v>
      </c>
      <c r="L211" s="635">
        <f t="shared" si="7"/>
        <v>0.11494252873563227</v>
      </c>
      <c r="M211" s="162"/>
      <c r="N211" t="str">
        <f>IFERROR(VLOOKUP(B211,Сток!A:B,2,FALSE),"")</f>
        <v/>
      </c>
      <c r="O211"/>
      <c r="P211"/>
    </row>
    <row r="212" spans="1:16" ht="12" customHeight="1" x14ac:dyDescent="0.25">
      <c r="A212" s="647" t="str">
        <f>НЭВН!S315</f>
        <v>Garanterm Zulu 15 O</v>
      </c>
      <c r="B212" s="643" t="str">
        <f>НЭВН!T315</f>
        <v>ЭдЭБ03632</v>
      </c>
      <c r="C212" s="644">
        <f>VLOOKUP('Печать Заказа'!A212,НЭВН!$C:$R,12,FALSE)</f>
        <v>0</v>
      </c>
      <c r="D212" s="645">
        <f>VLOOKUP(A212,НЭВН!$C:$R,13,FALSE)</f>
        <v>0</v>
      </c>
      <c r="E212" s="436">
        <f>НЭВН!Q315</f>
        <v>7690</v>
      </c>
      <c r="F212" s="645">
        <v>7690</v>
      </c>
      <c r="G212" s="645">
        <f>НЭВН!V315</f>
        <v>4670033316322</v>
      </c>
      <c r="H212" s="645">
        <f>НЭВН!U315</f>
        <v>111254</v>
      </c>
      <c r="I212" s="645" t="s">
        <v>272</v>
      </c>
      <c r="J212" s="645"/>
      <c r="K212" s="645">
        <v>7090</v>
      </c>
      <c r="L212" s="635">
        <f t="shared" si="7"/>
        <v>8.4626234132581191E-2</v>
      </c>
      <c r="M212" s="162"/>
      <c r="N212" t="str">
        <f>IFERROR(VLOOKUP(B212,Сток!A:B,2,FALSE),"")</f>
        <v/>
      </c>
      <c r="O212"/>
      <c r="P212"/>
    </row>
    <row r="213" spans="1:16" ht="12" customHeight="1" x14ac:dyDescent="0.25">
      <c r="A213" s="647" t="str">
        <f>НЭВН!S316</f>
        <v>Garanterm Zulu 30 O</v>
      </c>
      <c r="B213" s="643" t="str">
        <f>НЭВН!T316</f>
        <v>ЭдЭБ03634</v>
      </c>
      <c r="C213" s="644">
        <f>VLOOKUP('Печать Заказа'!A213,НЭВН!$C:$R,12,FALSE)</f>
        <v>0</v>
      </c>
      <c r="D213" s="645">
        <f>VLOOKUP(A213,НЭВН!$C:$R,13,FALSE)</f>
        <v>0</v>
      </c>
      <c r="E213" s="436">
        <f>НЭВН!Q316</f>
        <v>10090</v>
      </c>
      <c r="F213" s="645">
        <v>10090</v>
      </c>
      <c r="G213" s="645">
        <f>НЭВН!V316</f>
        <v>4670033316346</v>
      </c>
      <c r="H213" s="645">
        <f>НЭВН!U316</f>
        <v>111256</v>
      </c>
      <c r="I213" s="645" t="s">
        <v>272</v>
      </c>
      <c r="J213" s="645"/>
      <c r="K213" s="645">
        <v>8890</v>
      </c>
      <c r="L213" s="635">
        <f t="shared" si="7"/>
        <v>0.13498312710911131</v>
      </c>
      <c r="M213" s="162"/>
      <c r="N213" t="str">
        <f>IFERROR(VLOOKUP(B213,Сток!A:B,2,FALSE),"")</f>
        <v/>
      </c>
      <c r="O213"/>
      <c r="P213"/>
    </row>
    <row r="214" spans="1:16" ht="12" customHeight="1" x14ac:dyDescent="0.25">
      <c r="A214" s="647" t="str">
        <f>НЭВН!S317</f>
        <v>Garanterm Zulu 10 U</v>
      </c>
      <c r="B214" s="643" t="str">
        <f>НЭВН!T317</f>
        <v>ЭдЭБ03628</v>
      </c>
      <c r="C214" s="644">
        <f>VLOOKUP('Печать Заказа'!A214,НЭВН!$C:$R,12,FALSE)</f>
        <v>0</v>
      </c>
      <c r="D214" s="645">
        <f>VLOOKUP(A214,НЭВН!$C:$R,13,FALSE)</f>
        <v>0</v>
      </c>
      <c r="E214" s="436">
        <f>НЭВН!Q317</f>
        <v>6790</v>
      </c>
      <c r="F214" s="645">
        <v>6790</v>
      </c>
      <c r="G214" s="645">
        <f>НЭВН!V317</f>
        <v>4670033316315</v>
      </c>
      <c r="H214" s="645">
        <f>НЭВН!U317</f>
        <v>111251</v>
      </c>
      <c r="I214" s="645" t="s">
        <v>272</v>
      </c>
      <c r="J214" s="645"/>
      <c r="K214" s="645">
        <v>6090</v>
      </c>
      <c r="L214" s="635">
        <f t="shared" si="7"/>
        <v>0.11494252873563227</v>
      </c>
      <c r="M214" s="162"/>
      <c r="N214" t="str">
        <f>IFERROR(VLOOKUP(B214,Сток!A:B,2,FALSE),"")</f>
        <v/>
      </c>
      <c r="O214"/>
      <c r="P214"/>
    </row>
    <row r="215" spans="1:16" ht="12" customHeight="1" x14ac:dyDescent="0.25">
      <c r="A215" s="647" t="str">
        <f>НЭВН!S318</f>
        <v>Garanterm Zulu 15 U</v>
      </c>
      <c r="B215" s="643" t="str">
        <f>НЭВН!T318</f>
        <v>ЭдЭБ03631</v>
      </c>
      <c r="C215" s="644">
        <f>VLOOKUP('Печать Заказа'!A215,НЭВН!$C:$R,12,FALSE)</f>
        <v>0</v>
      </c>
      <c r="D215" s="645">
        <f>VLOOKUP(A215,НЭВН!$C:$R,13,FALSE)</f>
        <v>0</v>
      </c>
      <c r="E215" s="436">
        <f>НЭВН!Q318</f>
        <v>7690</v>
      </c>
      <c r="F215" s="645">
        <v>7690</v>
      </c>
      <c r="G215" s="645">
        <f>НЭВН!V318</f>
        <v>4670033316339</v>
      </c>
      <c r="H215" s="645">
        <f>НЭВН!U318</f>
        <v>111253</v>
      </c>
      <c r="I215" s="645" t="s">
        <v>272</v>
      </c>
      <c r="J215" s="645"/>
      <c r="K215" s="645">
        <v>7090</v>
      </c>
      <c r="L215" s="635">
        <f t="shared" si="7"/>
        <v>8.4626234132581191E-2</v>
      </c>
      <c r="M215" s="162"/>
      <c r="N215" t="str">
        <f>IFERROR(VLOOKUP(B215,Сток!A:B,2,FALSE),"")</f>
        <v/>
      </c>
      <c r="O215"/>
      <c r="P215"/>
    </row>
    <row r="216" spans="1:16" ht="12" customHeight="1" x14ac:dyDescent="0.25">
      <c r="A216" s="647" t="str">
        <f>НЭВН!S319</f>
        <v>Garanterm Zulu 30 U</v>
      </c>
      <c r="B216" s="643" t="str">
        <f>НЭВН!T319</f>
        <v>ЭдЭБ03633</v>
      </c>
      <c r="C216" s="644">
        <f>VLOOKUP('Печать Заказа'!A216,НЭВН!$C:$R,12,FALSE)</f>
        <v>0</v>
      </c>
      <c r="D216" s="645">
        <f>VLOOKUP(A216,НЭВН!$C:$R,13,FALSE)</f>
        <v>0</v>
      </c>
      <c r="E216" s="436">
        <f>НЭВН!Q319</f>
        <v>10090</v>
      </c>
      <c r="F216" s="645">
        <v>10090</v>
      </c>
      <c r="G216" s="645">
        <f>НЭВН!V319</f>
        <v>4670033316353</v>
      </c>
      <c r="H216" s="645">
        <f>НЭВН!U319</f>
        <v>111255</v>
      </c>
      <c r="I216" s="645" t="s">
        <v>272</v>
      </c>
      <c r="J216" s="645"/>
      <c r="K216" s="645">
        <v>8890</v>
      </c>
      <c r="L216" s="635">
        <f t="shared" si="7"/>
        <v>0.13498312710911131</v>
      </c>
      <c r="M216" s="162"/>
      <c r="N216" t="str">
        <f>IFERROR(VLOOKUP(B216,Сток!A:B,2,FALSE),"")</f>
        <v/>
      </c>
      <c r="O216"/>
      <c r="P216"/>
    </row>
    <row r="217" spans="1:16" ht="12" customHeight="1" x14ac:dyDescent="0.25">
      <c r="A217" s="647" t="str">
        <f>'НЭВН нап.'!S7</f>
        <v>THERMEX IR 150 V</v>
      </c>
      <c r="B217" s="643" t="str">
        <f>'НЭВН нап.'!T7</f>
        <v>ЭдЭБ00949</v>
      </c>
      <c r="C217" s="644">
        <f>VLOOKUP(A217,'НЭВН нап.'!$C:$R,12,FALSE)</f>
        <v>0</v>
      </c>
      <c r="D217" s="645">
        <f>VLOOKUP(A217,'НЭВН нап.'!$C:$R,13,FALSE)</f>
        <v>0</v>
      </c>
      <c r="E217" s="436">
        <f>'НЭВН нап.'!Q7</f>
        <v>53190</v>
      </c>
      <c r="F217" s="645">
        <v>53190</v>
      </c>
      <c r="G217" s="645">
        <f>'НЭВН нап.'!V7</f>
        <v>4670007712563</v>
      </c>
      <c r="H217" s="645">
        <f>'НЭВН нап.'!U7</f>
        <v>151122</v>
      </c>
      <c r="I217" s="645" t="s">
        <v>1005</v>
      </c>
      <c r="J217" s="645"/>
      <c r="K217" s="646">
        <v>48990</v>
      </c>
      <c r="L217" s="635">
        <f t="shared" si="7"/>
        <v>8.5731781996325696E-2</v>
      </c>
      <c r="M217" s="162"/>
      <c r="N217" t="str">
        <f>IFERROR(VLOOKUP(B217,Сток!A:B,2,FALSE),"")</f>
        <v/>
      </c>
      <c r="O217"/>
      <c r="P217"/>
    </row>
    <row r="218" spans="1:16" ht="12" customHeight="1" x14ac:dyDescent="0.25">
      <c r="A218" s="647" t="str">
        <f>'НЭВН нап.'!S8</f>
        <v>THERMEX IR  200 V</v>
      </c>
      <c r="B218" s="643" t="str">
        <f>'НЭВН нап.'!T8</f>
        <v>SpT068697</v>
      </c>
      <c r="C218" s="644">
        <f>VLOOKUP(A218,'НЭВН нап.'!$C:$R,12,FALSE)</f>
        <v>0</v>
      </c>
      <c r="D218" s="645">
        <f>VLOOKUP(A218,'НЭВН нап.'!$C:$R,13,FALSE)</f>
        <v>0</v>
      </c>
      <c r="E218" s="436">
        <f>'НЭВН нап.'!Q8</f>
        <v>60190</v>
      </c>
      <c r="F218" s="645">
        <v>60190</v>
      </c>
      <c r="G218" s="645">
        <f>'НЭВН нап.'!V8</f>
        <v>4607084197808</v>
      </c>
      <c r="H218" s="645">
        <f>'НЭВН нап.'!U8</f>
        <v>151054</v>
      </c>
      <c r="I218" s="645" t="s">
        <v>1005</v>
      </c>
      <c r="J218" s="645"/>
      <c r="K218" s="631">
        <v>55390</v>
      </c>
      <c r="L218" s="635">
        <f t="shared" si="7"/>
        <v>8.6658241559848248E-2</v>
      </c>
      <c r="M218" s="162"/>
      <c r="N218" t="str">
        <f>IFERROR(VLOOKUP(B218,Сток!A:B,2,FALSE),"")</f>
        <v/>
      </c>
      <c r="O218"/>
      <c r="P218"/>
    </row>
    <row r="219" spans="1:16" ht="12" customHeight="1" x14ac:dyDescent="0.25">
      <c r="A219" s="647" t="str">
        <f>'НЭВН нап.'!S9</f>
        <v>THERMEX IR  300 V</v>
      </c>
      <c r="B219" s="643" t="str">
        <f>'НЭВН нап.'!T9</f>
        <v>SpT068698</v>
      </c>
      <c r="C219" s="644">
        <f>VLOOKUP(A219,'НЭВН нап.'!$C:$R,12,FALSE)</f>
        <v>0</v>
      </c>
      <c r="D219" s="645">
        <f>VLOOKUP(A219,'НЭВН нап.'!$C:$R,13,FALSE)</f>
        <v>0</v>
      </c>
      <c r="E219" s="436">
        <f>'НЭВН нап.'!Q9</f>
        <v>74790</v>
      </c>
      <c r="F219" s="645">
        <v>74790</v>
      </c>
      <c r="G219" s="645">
        <f>'НЭВН нап.'!V9</f>
        <v>4607084197860</v>
      </c>
      <c r="H219" s="645">
        <f>'НЭВН нап.'!F9</f>
        <v>151055</v>
      </c>
      <c r="I219" s="645" t="s">
        <v>1005</v>
      </c>
      <c r="J219" s="645"/>
      <c r="K219" s="631">
        <v>68990</v>
      </c>
      <c r="L219" s="635">
        <f t="shared" si="7"/>
        <v>8.4070155094941201E-2</v>
      </c>
      <c r="M219" s="162"/>
      <c r="N219" t="str">
        <f>IFERROR(VLOOKUP(B219,Сток!A:B,2,FALSE),"")</f>
        <v/>
      </c>
      <c r="O219"/>
      <c r="P219"/>
    </row>
    <row r="220" spans="1:16" ht="12" customHeight="1" x14ac:dyDescent="0.25">
      <c r="A220" s="647" t="str">
        <f>'НЭВН нап.'!C16</f>
        <v>THERMEX Kelpie 150 F</v>
      </c>
      <c r="B220" s="643" t="str">
        <f>'НЭВН нап.'!T16</f>
        <v>ЭдЭБ04033</v>
      </c>
      <c r="C220" s="644">
        <f>VLOOKUP(A220,'НЭВН нап.'!$C:$R,12,FALSE)</f>
        <v>0</v>
      </c>
      <c r="D220" s="645">
        <f>VLOOKUP(A220,'НЭВН нап.'!$C:$R,13,FALSE)</f>
        <v>0</v>
      </c>
      <c r="E220" s="436">
        <f>'НЭВН нап.'!Q16</f>
        <v>48390</v>
      </c>
      <c r="F220" s="645">
        <v>48390</v>
      </c>
      <c r="G220" s="645">
        <f>'НЭВН нап.'!V16</f>
        <v>4670033316827</v>
      </c>
      <c r="H220" s="645">
        <f>'НЭВН нап.'!U16</f>
        <v>151238</v>
      </c>
      <c r="I220" s="645" t="s">
        <v>1005</v>
      </c>
      <c r="J220" s="645"/>
      <c r="K220" s="645">
        <v>45290</v>
      </c>
      <c r="L220" s="635">
        <f t="shared" si="7"/>
        <v>6.8447780967100913E-2</v>
      </c>
      <c r="M220" s="162"/>
      <c r="N220" t="str">
        <f>IFERROR(VLOOKUP(B220,Сток!A:B,2,FALSE),"")</f>
        <v/>
      </c>
      <c r="O220"/>
      <c r="P220"/>
    </row>
    <row r="221" spans="1:16" ht="12" customHeight="1" x14ac:dyDescent="0.25">
      <c r="A221" s="647" t="str">
        <f>'НЭВН нап.'!C17</f>
        <v>THERMEX Kelpie 200 F</v>
      </c>
      <c r="B221" s="643" t="str">
        <f>'НЭВН нап.'!T17</f>
        <v>ЭдЭБ04034</v>
      </c>
      <c r="C221" s="644">
        <f>VLOOKUP(A221,'НЭВН нап.'!$C:$R,12,FALSE)</f>
        <v>0</v>
      </c>
      <c r="D221" s="645">
        <f>VLOOKUP(A221,'НЭВН нап.'!$C:$R,13,FALSE)</f>
        <v>0</v>
      </c>
      <c r="E221" s="436">
        <f>'НЭВН нап.'!Q17</f>
        <v>59190</v>
      </c>
      <c r="F221" s="645">
        <v>59190</v>
      </c>
      <c r="G221" s="645">
        <f>'НЭВН нап.'!V17</f>
        <v>4670033316841</v>
      </c>
      <c r="H221" s="645">
        <f>'НЭВН нап.'!U17</f>
        <v>151239</v>
      </c>
      <c r="I221" s="645" t="s">
        <v>1005</v>
      </c>
      <c r="J221" s="645"/>
      <c r="K221" s="645">
        <v>57090</v>
      </c>
      <c r="L221" s="635">
        <f t="shared" si="7"/>
        <v>3.6784025223331573E-2</v>
      </c>
      <c r="M221" s="162"/>
      <c r="N221" t="str">
        <f>IFERROR(VLOOKUP(B221,Сток!A:B,2,FALSE),"")</f>
        <v/>
      </c>
      <c r="O221"/>
      <c r="P221"/>
    </row>
    <row r="222" spans="1:16" ht="12" customHeight="1" x14ac:dyDescent="0.25">
      <c r="A222" s="647" t="str">
        <f>'НЭВН нап.'!C18</f>
        <v>THERMEX Kelpie 300 F</v>
      </c>
      <c r="B222" s="643" t="str">
        <f>'НЭВН нап.'!T18</f>
        <v>ЭдЭБ04035</v>
      </c>
      <c r="C222" s="644">
        <f>VLOOKUP(A222,'НЭВН нап.'!$C:$R,12,FALSE)</f>
        <v>0</v>
      </c>
      <c r="D222" s="645">
        <f>VLOOKUP(A222,'НЭВН нап.'!$C:$R,13,FALSE)</f>
        <v>0</v>
      </c>
      <c r="E222" s="436">
        <f>'НЭВН нап.'!Q18</f>
        <v>69790</v>
      </c>
      <c r="F222" s="645">
        <v>69790</v>
      </c>
      <c r="G222" s="645">
        <f>'НЭВН нап.'!V18</f>
        <v>4670033316858</v>
      </c>
      <c r="H222" s="645">
        <f>'НЭВН нап.'!U18</f>
        <v>151240</v>
      </c>
      <c r="I222" s="645" t="s">
        <v>1005</v>
      </c>
      <c r="J222" s="645"/>
      <c r="K222" s="645">
        <v>64590</v>
      </c>
      <c r="L222" s="635">
        <f t="shared" si="7"/>
        <v>8.0507818547762788E-2</v>
      </c>
      <c r="M222" s="162"/>
      <c r="N222" t="str">
        <f>IFERROR(VLOOKUP(B222,Сток!A:B,2,FALSE),"")</f>
        <v/>
      </c>
      <c r="O222"/>
      <c r="P222"/>
    </row>
    <row r="223" spans="1:16" ht="12" customHeight="1" x14ac:dyDescent="0.25">
      <c r="A223" s="651" t="str">
        <f>'НЭВН нап.'!S12</f>
        <v>THERMEX IRP 200 F</v>
      </c>
      <c r="B223" s="643" t="str">
        <f>'НЭВН нап.'!T12</f>
        <v>ЭдЭ001193</v>
      </c>
      <c r="C223" s="644">
        <f>VLOOKUP(A223,'НЭВН нап.'!$C:$R,12,FALSE)</f>
        <v>0</v>
      </c>
      <c r="D223" s="645">
        <f>VLOOKUP(A223,'НЭВН нап.'!$C:$R,13,FALSE)</f>
        <v>0</v>
      </c>
      <c r="E223" s="436">
        <v>37590</v>
      </c>
      <c r="F223" s="645" t="s">
        <v>60</v>
      </c>
      <c r="G223" s="645">
        <f>'НЭВН нап.'!V12</f>
        <v>4670007713249</v>
      </c>
      <c r="H223" s="645">
        <f>'НЭВН нап.'!U12</f>
        <v>151056</v>
      </c>
      <c r="I223" s="645" t="s">
        <v>1005</v>
      </c>
      <c r="J223" s="645"/>
      <c r="K223" s="631">
        <f>'НЭВН нап.'!W12</f>
        <v>0</v>
      </c>
      <c r="L223" s="635"/>
      <c r="M223" s="162"/>
      <c r="N223" t="str">
        <f>IFERROR(VLOOKUP(B223,Сток!A:B,2,FALSE),"")</f>
        <v/>
      </c>
      <c r="O223"/>
      <c r="P223"/>
    </row>
    <row r="224" spans="1:16" ht="12" customHeight="1" x14ac:dyDescent="0.25">
      <c r="A224" s="651" t="str">
        <f>'НЭВН нап.'!S13</f>
        <v>THERMEX IRP 300 F</v>
      </c>
      <c r="B224" s="643" t="str">
        <f>'НЭВН нап.'!T13</f>
        <v>ЭдЭБ03975</v>
      </c>
      <c r="C224" s="644">
        <f>VLOOKUP(A224,'НЭВН нап.'!$C:$R,12,FALSE)</f>
        <v>0</v>
      </c>
      <c r="D224" s="645">
        <f>VLOOKUP(A224,'НЭВН нап.'!$C:$R,13,FALSE)</f>
        <v>0</v>
      </c>
      <c r="E224" s="436">
        <v>47590</v>
      </c>
      <c r="F224" s="645" t="s">
        <v>60</v>
      </c>
      <c r="G224" s="645">
        <f>'НЭВН нап.'!V13</f>
        <v>4670033316728</v>
      </c>
      <c r="H224" s="645">
        <f>'НЭВН нап.'!F13</f>
        <v>151237</v>
      </c>
      <c r="I224" s="645" t="s">
        <v>1005</v>
      </c>
      <c r="J224" s="645"/>
      <c r="K224" s="631">
        <f>'НЭВН нап.'!W13</f>
        <v>0</v>
      </c>
      <c r="L224" s="635"/>
      <c r="M224" s="162"/>
      <c r="O224"/>
      <c r="P224"/>
    </row>
    <row r="225" spans="1:16" ht="12" customHeight="1" x14ac:dyDescent="0.25">
      <c r="A225" s="651" t="str">
        <f>'НЭВН нап.'!S21</f>
        <v>THERMEX ER 200 V</v>
      </c>
      <c r="B225" s="643" t="str">
        <f>'НЭВН нап.'!T21</f>
        <v>SpT071017</v>
      </c>
      <c r="C225" s="644">
        <f>VLOOKUP(A225,'НЭВН нап.'!$C:$R,12,FALSE)</f>
        <v>0</v>
      </c>
      <c r="D225" s="645">
        <f>VLOOKUP(A225,'НЭВН нап.'!$C:$R,13,FALSE)</f>
        <v>0</v>
      </c>
      <c r="E225" s="657">
        <v>27590</v>
      </c>
      <c r="F225" s="436" t="s">
        <v>60</v>
      </c>
      <c r="G225" s="645">
        <f>'НЭВН нап.'!V21</f>
        <v>4607084199444</v>
      </c>
      <c r="H225" s="645">
        <f>'НЭВН нап.'!U21</f>
        <v>111040</v>
      </c>
      <c r="I225" s="645" t="s">
        <v>1005</v>
      </c>
      <c r="J225" s="645"/>
      <c r="K225" s="646"/>
      <c r="L225" s="635"/>
      <c r="M225" s="162"/>
      <c r="N225" t="str">
        <f>IFERROR(VLOOKUP(B225,Сток!A:B,2,FALSE),"")</f>
        <v/>
      </c>
      <c r="O225"/>
      <c r="P225"/>
    </row>
    <row r="226" spans="1:16" ht="12" customHeight="1" x14ac:dyDescent="0.25">
      <c r="A226" s="651" t="str">
        <f>'НЭВН нап.'!S22</f>
        <v>THERMEX ER 300 V</v>
      </c>
      <c r="B226" s="643" t="str">
        <f>'НЭВН нап.'!T22</f>
        <v>SpT071018</v>
      </c>
      <c r="C226" s="644">
        <f>VLOOKUP(A226,'НЭВН нап.'!$C:$R,12,FALSE)</f>
        <v>0</v>
      </c>
      <c r="D226" s="645">
        <f>VLOOKUP(A226,'НЭВН нап.'!$C:$R,13,FALSE)</f>
        <v>0</v>
      </c>
      <c r="E226" s="657">
        <v>32790</v>
      </c>
      <c r="F226" s="436" t="s">
        <v>60</v>
      </c>
      <c r="G226" s="645">
        <f>'НЭВН нап.'!V22</f>
        <v>4607084199451</v>
      </c>
      <c r="H226" s="645">
        <f>'НЭВН нап.'!U22</f>
        <v>111041</v>
      </c>
      <c r="I226" s="645" t="s">
        <v>1005</v>
      </c>
      <c r="J226" s="645"/>
      <c r="K226" s="646"/>
      <c r="L226" s="635"/>
      <c r="M226" s="162"/>
      <c r="N226" t="str">
        <f>IFERROR(VLOOKUP(B226,Сток!A:B,2,FALSE),"")</f>
        <v/>
      </c>
      <c r="O226"/>
      <c r="P226"/>
    </row>
    <row r="227" spans="1:16" ht="12" customHeight="1" x14ac:dyDescent="0.25">
      <c r="A227" s="651" t="str">
        <f>КЭВН!C7</f>
        <v>THERMEX IRP 200 V (combi) PRO</v>
      </c>
      <c r="B227" s="643" t="str">
        <f>КЭВН!T7</f>
        <v>ЭдЭБ01583</v>
      </c>
      <c r="C227" s="644">
        <f>VLOOKUP(A227,КЭВН!$C:$R,12,FALSE)</f>
        <v>0</v>
      </c>
      <c r="D227" s="645">
        <f>VLOOKUP(A227,КЭВН!$C:$R,13,FALSE)</f>
        <v>0</v>
      </c>
      <c r="E227" s="657">
        <f>КЭВН!Q7</f>
        <v>64490</v>
      </c>
      <c r="F227" s="645" t="s">
        <v>60</v>
      </c>
      <c r="G227" s="645">
        <f>КЭВН!V7</f>
        <v>4670033311860</v>
      </c>
      <c r="H227" s="645">
        <f>КЭВН!U7</f>
        <v>151160</v>
      </c>
      <c r="I227" s="645" t="s">
        <v>1005</v>
      </c>
      <c r="J227" s="645"/>
      <c r="K227" s="631"/>
      <c r="L227" s="635"/>
      <c r="M227" s="162"/>
      <c r="N227" t="str">
        <f>IFERROR(VLOOKUP(B227,Сток!A:B,2,FALSE),"")</f>
        <v/>
      </c>
      <c r="O227"/>
      <c r="P227"/>
    </row>
    <row r="228" spans="1:16" ht="12" customHeight="1" x14ac:dyDescent="0.25">
      <c r="A228" s="651" t="str">
        <f>КЭВН!C8</f>
        <v>THERMEX IRP 300 V (combi) PRO</v>
      </c>
      <c r="B228" s="643" t="str">
        <f>КЭВН!T8</f>
        <v>ЭдЭБ03970</v>
      </c>
      <c r="C228" s="644">
        <f>VLOOKUP(A228,КЭВН!$C:$R,12,FALSE)</f>
        <v>0</v>
      </c>
      <c r="D228" s="645">
        <f>VLOOKUP(A228,КЭВН!$C:$R,13,FALSE)</f>
        <v>0</v>
      </c>
      <c r="E228" s="657">
        <f>КЭВН!Q8</f>
        <v>69490</v>
      </c>
      <c r="F228" s="645" t="s">
        <v>60</v>
      </c>
      <c r="G228" s="645">
        <f>КЭВН!V8</f>
        <v>4670033316773</v>
      </c>
      <c r="H228" s="645">
        <f>КЭВН!U8</f>
        <v>151236</v>
      </c>
      <c r="I228" s="645" t="s">
        <v>1005</v>
      </c>
      <c r="J228" s="645"/>
      <c r="K228" s="631"/>
      <c r="L228" s="635"/>
      <c r="M228" s="162"/>
      <c r="N228" t="str">
        <f>IFERROR(VLOOKUP(B228,Сток!A:B,2,FALSE),"")</f>
        <v/>
      </c>
      <c r="O228"/>
      <c r="P228"/>
    </row>
    <row r="229" spans="1:16" ht="12" customHeight="1" x14ac:dyDescent="0.25">
      <c r="A229" s="651" t="str">
        <f>КЭВН!S21</f>
        <v>THERMEX Nixen 150 F (combi)</v>
      </c>
      <c r="B229" s="643" t="str">
        <f>КЭВН!T21</f>
        <v>ЭдЭБ03358</v>
      </c>
      <c r="C229" s="644">
        <f>VLOOKUP(A229,КЭВН!$C:$R,12,FALSE)</f>
        <v>0</v>
      </c>
      <c r="D229" s="645"/>
      <c r="E229" s="436">
        <f>КЭВН!Q21</f>
        <v>50590</v>
      </c>
      <c r="F229" s="645">
        <v>46790</v>
      </c>
      <c r="G229" s="645">
        <f>КЭВН!V21</f>
        <v>4670033316643</v>
      </c>
      <c r="H229" s="645">
        <f>КЭВН!U21</f>
        <v>151221</v>
      </c>
      <c r="I229" s="645" t="s">
        <v>1005</v>
      </c>
      <c r="J229" s="645"/>
      <c r="K229" s="645">
        <v>51190</v>
      </c>
      <c r="L229" s="635">
        <f t="shared" ref="L229:L246" si="10">F229/K229-1</f>
        <v>-8.595428794686466E-2</v>
      </c>
      <c r="M229" s="162"/>
      <c r="N229" t="str">
        <f>IFERROR(VLOOKUP(B229,Сток!A:B,2,FALSE),"")</f>
        <v/>
      </c>
      <c r="O229"/>
      <c r="P229"/>
    </row>
    <row r="230" spans="1:16" ht="12" customHeight="1" x14ac:dyDescent="0.25">
      <c r="A230" s="651" t="str">
        <f>КЭВН!S22</f>
        <v>THERMEX Nixen 200 F (combi)</v>
      </c>
      <c r="B230" s="643" t="str">
        <f>КЭВН!T22</f>
        <v>ЭдЭБ03361</v>
      </c>
      <c r="C230" s="644">
        <f>VLOOKUP(A230,КЭВН!$C:$R,12,FALSE)</f>
        <v>0</v>
      </c>
      <c r="D230" s="645">
        <f>VLOOKUP(A230,КЭВН!$C:$R,13,FALSE)</f>
        <v>0</v>
      </c>
      <c r="E230" s="436">
        <f>КЭВН!Q22</f>
        <v>62090</v>
      </c>
      <c r="F230" s="645">
        <v>57990</v>
      </c>
      <c r="G230" s="645">
        <f>КЭВН!V22</f>
        <v>4670033316650</v>
      </c>
      <c r="H230" s="645">
        <f>КЭВН!U22</f>
        <v>151222</v>
      </c>
      <c r="I230" s="645" t="s">
        <v>1005</v>
      </c>
      <c r="J230" s="645"/>
      <c r="K230" s="645"/>
      <c r="L230" s="635"/>
      <c r="M230" s="162"/>
      <c r="N230" t="str">
        <f>IFERROR(VLOOKUP(B230,Сток!A:B,2,FALSE),"")</f>
        <v/>
      </c>
      <c r="O230"/>
      <c r="P230"/>
    </row>
    <row r="231" spans="1:16" ht="12" customHeight="1" x14ac:dyDescent="0.25">
      <c r="A231" s="651" t="str">
        <f>КЭВН!S23</f>
        <v>THERMEX Nixen 250 F (combi)</v>
      </c>
      <c r="B231" s="643" t="str">
        <f>КЭВН!T23</f>
        <v>ЭдЭБ03362</v>
      </c>
      <c r="C231" s="644">
        <f>VLOOKUP(A231,КЭВН!$C:$R,12,FALSE)</f>
        <v>0</v>
      </c>
      <c r="D231" s="645">
        <f>VLOOKUP(A231,КЭВН!$C:$R,13,FALSE)</f>
        <v>0</v>
      </c>
      <c r="E231" s="436">
        <f>КЭВН!Q23</f>
        <v>72590</v>
      </c>
      <c r="F231" s="645">
        <v>67490</v>
      </c>
      <c r="G231" s="645">
        <f>КЭВН!V23</f>
        <v>4670033316667</v>
      </c>
      <c r="H231" s="645">
        <f>КЭВН!U23</f>
        <v>151223</v>
      </c>
      <c r="I231" s="645" t="s">
        <v>1005</v>
      </c>
      <c r="J231" s="645"/>
      <c r="K231" s="645">
        <v>64590</v>
      </c>
      <c r="L231" s="635">
        <f t="shared" si="10"/>
        <v>4.4898591113175401E-2</v>
      </c>
      <c r="M231" s="162"/>
      <c r="N231" t="str">
        <f>IFERROR(VLOOKUP(B231,Сток!A:B,2,FALSE),"")</f>
        <v/>
      </c>
      <c r="O231"/>
      <c r="P231"/>
    </row>
    <row r="232" spans="1:16" ht="12" customHeight="1" x14ac:dyDescent="0.25">
      <c r="A232" s="651" t="str">
        <f>КЭВН!S24</f>
        <v>THERMEX Nixen 300 F (combi)</v>
      </c>
      <c r="B232" s="643" t="str">
        <f>КЭВН!T24</f>
        <v>ЭдЭБ03363</v>
      </c>
      <c r="C232" s="644">
        <f>VLOOKUP(A232,КЭВН!$C:$R,12,FALSE)</f>
        <v>0</v>
      </c>
      <c r="D232" s="645">
        <f>VLOOKUP(A232,КЭВН!$C:$R,13,FALSE)</f>
        <v>0</v>
      </c>
      <c r="E232" s="436">
        <f>КЭВН!Q24</f>
        <v>78290</v>
      </c>
      <c r="F232" s="645">
        <v>72890</v>
      </c>
      <c r="G232" s="645">
        <f>КЭВН!V24</f>
        <v>4670033316674</v>
      </c>
      <c r="H232" s="645">
        <f>КЭВН!U24</f>
        <v>151224</v>
      </c>
      <c r="I232" s="645" t="s">
        <v>1005</v>
      </c>
      <c r="J232" s="645"/>
      <c r="K232" s="645">
        <v>70990</v>
      </c>
      <c r="L232" s="635">
        <f t="shared" si="10"/>
        <v>2.6764333004648533E-2</v>
      </c>
      <c r="M232" s="162"/>
      <c r="N232" t="str">
        <f>IFERROR(VLOOKUP(B232,Сток!A:B,2,FALSE),"")</f>
        <v/>
      </c>
      <c r="O232"/>
      <c r="P232"/>
    </row>
    <row r="233" spans="1:16" ht="12" customHeight="1" x14ac:dyDescent="0.25">
      <c r="A233" s="651" t="str">
        <f>КЭВН!S27</f>
        <v>THERMEX Kredo 150 F</v>
      </c>
      <c r="B233" s="643" t="str">
        <f>КЭВН!T27</f>
        <v>ЭдЭБ04663</v>
      </c>
      <c r="C233" s="644">
        <f>VLOOKUP(A233,КЭВН!$C:$R,12,FALSE)</f>
        <v>0</v>
      </c>
      <c r="D233" s="645">
        <f>VLOOKUP(A233,КЭВН!$C:$R,13,FALSE)</f>
        <v>0</v>
      </c>
      <c r="E233" s="436">
        <f>КЭВН!Q27</f>
        <v>45590</v>
      </c>
      <c r="F233" s="645">
        <v>40090</v>
      </c>
      <c r="G233" s="645">
        <f>КЭВН!V27</f>
        <v>4670033317671</v>
      </c>
      <c r="H233" s="645">
        <f>КЭВН!U27</f>
        <v>111358</v>
      </c>
      <c r="I233" s="645"/>
      <c r="J233" s="645"/>
      <c r="K233" s="645">
        <v>45590</v>
      </c>
      <c r="L233" s="635">
        <f t="shared" si="10"/>
        <v>-0.12064049133581922</v>
      </c>
      <c r="M233" s="162"/>
      <c r="O233"/>
      <c r="P233"/>
    </row>
    <row r="234" spans="1:16" ht="12" customHeight="1" x14ac:dyDescent="0.25">
      <c r="A234" s="651" t="str">
        <f>КЭВН!S28</f>
        <v>THERMEX Kredo 200 F</v>
      </c>
      <c r="B234" s="643" t="str">
        <f>КЭВН!T28</f>
        <v>ЭдЭБ04665</v>
      </c>
      <c r="C234" s="644">
        <f>VLOOKUP(A234,КЭВН!$C:$R,12,FALSE)</f>
        <v>0</v>
      </c>
      <c r="D234" s="645">
        <f>VLOOKUP(A234,КЭВН!$C:$R,13,FALSE)</f>
        <v>0</v>
      </c>
      <c r="E234" s="436">
        <f>КЭВН!Q28</f>
        <v>55390</v>
      </c>
      <c r="F234" s="645">
        <v>51990</v>
      </c>
      <c r="G234" s="645">
        <f>КЭВН!V28</f>
        <v>4670033317688</v>
      </c>
      <c r="H234" s="645">
        <f>КЭВН!U28</f>
        <v>111359</v>
      </c>
      <c r="I234" s="645"/>
      <c r="J234" s="645"/>
      <c r="K234" s="645">
        <v>55390</v>
      </c>
      <c r="L234" s="635">
        <f t="shared" si="10"/>
        <v>-6.1382921104892629E-2</v>
      </c>
      <c r="M234" s="162"/>
      <c r="O234"/>
      <c r="P234"/>
    </row>
    <row r="235" spans="1:16" ht="12" customHeight="1" x14ac:dyDescent="0.25">
      <c r="A235" s="651" t="str">
        <f>КЭВН!S29</f>
        <v>THERMEX Kredo 300 F</v>
      </c>
      <c r="B235" s="643" t="str">
        <f>КЭВН!T29</f>
        <v>ЭдЭБ04666</v>
      </c>
      <c r="C235" s="644">
        <f>VLOOKUP(A235,КЭВН!$C:$R,12,FALSE)</f>
        <v>0</v>
      </c>
      <c r="D235" s="645">
        <f>VLOOKUP(A235,КЭВН!$C:$R,13,FALSE)</f>
        <v>0</v>
      </c>
      <c r="E235" s="436">
        <f>КЭВН!Q29</f>
        <v>68990</v>
      </c>
      <c r="F235" s="645">
        <v>68990</v>
      </c>
      <c r="G235" s="645">
        <f>КЭВН!V29</f>
        <v>4670033317695</v>
      </c>
      <c r="H235" s="645">
        <f>КЭВН!U29</f>
        <v>111360</v>
      </c>
      <c r="I235" s="645"/>
      <c r="J235" s="645"/>
      <c r="K235" s="645"/>
      <c r="L235" s="635"/>
      <c r="M235" s="162"/>
      <c r="O235"/>
      <c r="P235"/>
    </row>
    <row r="236" spans="1:16" ht="12" customHeight="1" x14ac:dyDescent="0.25">
      <c r="A236" s="651" t="str">
        <f>КЭВН!C11</f>
        <v>THERMEX IRP 150 V (combi)</v>
      </c>
      <c r="B236" s="643" t="str">
        <f>КЭВН!T11</f>
        <v>ЭдЭБ00582</v>
      </c>
      <c r="C236" s="644">
        <f>VLOOKUP(A236,КЭВН!$C:$R,12,FALSE)</f>
        <v>0</v>
      </c>
      <c r="D236" s="645">
        <f>VLOOKUP(A236,КЭВН!$C:$R,13,FALSE)</f>
        <v>0</v>
      </c>
      <c r="E236" s="657">
        <f>КЭВН!Q11</f>
        <v>47590</v>
      </c>
      <c r="F236" s="645" t="s">
        <v>60</v>
      </c>
      <c r="G236" s="645">
        <f>КЭВН!V11</f>
        <v>4670007718350</v>
      </c>
      <c r="H236" s="645">
        <f>КЭВН!U11</f>
        <v>151082</v>
      </c>
      <c r="I236" s="645" t="s">
        <v>1005</v>
      </c>
      <c r="J236" s="645"/>
      <c r="K236" s="631"/>
      <c r="L236" s="635"/>
      <c r="M236" s="162"/>
      <c r="N236" t="str">
        <f>IFERROR(VLOOKUP(B236,Сток!A:B,2,FALSE),"")</f>
        <v/>
      </c>
      <c r="O236"/>
      <c r="P236"/>
    </row>
    <row r="237" spans="1:16" ht="12" customHeight="1" x14ac:dyDescent="0.25">
      <c r="A237" s="651" t="str">
        <f>КЭВН!C12</f>
        <v>THERMEX IRP 200 V (combi)</v>
      </c>
      <c r="B237" s="643" t="str">
        <f>КЭВН!T12</f>
        <v>ЭдЭБ00583</v>
      </c>
      <c r="C237" s="644">
        <f>VLOOKUP(A237,КЭВН!$C:$R,12,FALSE)</f>
        <v>0</v>
      </c>
      <c r="D237" s="645">
        <f>VLOOKUP(A237,КЭВН!$C:$R,13,FALSE)</f>
        <v>0</v>
      </c>
      <c r="E237" s="657">
        <f>КЭВН!Q12</f>
        <v>54190</v>
      </c>
      <c r="F237" s="645" t="s">
        <v>60</v>
      </c>
      <c r="G237" s="645">
        <f>КЭВН!V12</f>
        <v>4670007718251</v>
      </c>
      <c r="H237" s="645">
        <f>КЭВН!U12</f>
        <v>151083</v>
      </c>
      <c r="I237" s="645" t="s">
        <v>1005</v>
      </c>
      <c r="J237" s="645"/>
      <c r="K237" s="631"/>
      <c r="L237" s="635"/>
      <c r="M237" s="162"/>
      <c r="N237" t="str">
        <f>IFERROR(VLOOKUP(B237,Сток!A:B,2,FALSE),"")</f>
        <v/>
      </c>
      <c r="O237"/>
      <c r="P237"/>
    </row>
    <row r="238" spans="1:16" ht="12" customHeight="1" x14ac:dyDescent="0.25">
      <c r="A238" s="651" t="str">
        <f>КЭВН!S13</f>
        <v>THERMEX IRP 300 V (combi)</v>
      </c>
      <c r="B238" s="643" t="str">
        <f>КЭВН!T13</f>
        <v>ЭдЭБ00739</v>
      </c>
      <c r="C238" s="644">
        <f>VLOOKUP(A238,КЭВН!$C:$R,12,FALSE)</f>
        <v>0</v>
      </c>
      <c r="D238" s="645">
        <f>VLOOKUP(A238,КЭВН!$C:$R,13,FALSE)</f>
        <v>0</v>
      </c>
      <c r="E238" s="657">
        <f>КЭВН!Q13</f>
        <v>63090</v>
      </c>
      <c r="F238" s="645" t="s">
        <v>60</v>
      </c>
      <c r="G238" s="645">
        <f>КЭВН!V13</f>
        <v>4670007718244</v>
      </c>
      <c r="H238" s="645">
        <f>КЭВН!U13</f>
        <v>151104</v>
      </c>
      <c r="I238" s="645" t="s">
        <v>1005</v>
      </c>
      <c r="J238" s="645"/>
      <c r="K238" s="631"/>
      <c r="L238" s="635"/>
      <c r="M238" s="162"/>
      <c r="O238"/>
      <c r="P238"/>
    </row>
    <row r="239" spans="1:16" ht="12" customHeight="1" x14ac:dyDescent="0.25">
      <c r="A239" s="647" t="e">
        <f>#REF!</f>
        <v>#REF!</v>
      </c>
      <c r="B239" s="643" t="e">
        <f>#REF!</f>
        <v>#REF!</v>
      </c>
      <c r="C239" s="644" t="e">
        <f>VLOOKUP(A239,#REF!,10,FALSE)</f>
        <v>#REF!</v>
      </c>
      <c r="D239" s="645" t="e">
        <f>VLOOKUP(A239,#REF!,11,FALSE)</f>
        <v>#REF!</v>
      </c>
      <c r="E239" s="657">
        <v>30990</v>
      </c>
      <c r="F239" s="436" t="s">
        <v>60</v>
      </c>
      <c r="G239" s="645" t="e">
        <f>#REF!</f>
        <v>#REF!</v>
      </c>
      <c r="H239" s="645" t="e">
        <f>#REF!</f>
        <v>#REF!</v>
      </c>
      <c r="I239" s="645" t="s">
        <v>272</v>
      </c>
      <c r="J239" s="645"/>
      <c r="K239" s="631">
        <v>32990</v>
      </c>
      <c r="L239" s="635">
        <f>E239/K239-1</f>
        <v>-6.0624431645953325E-2</v>
      </c>
      <c r="M239" s="162"/>
      <c r="N239" t="str">
        <f>IFERROR(VLOOKUP(B239,Сток!A:B,2,FALSE),"")</f>
        <v/>
      </c>
      <c r="O239"/>
      <c r="P239"/>
    </row>
    <row r="240" spans="1:16" ht="12" customHeight="1" x14ac:dyDescent="0.25">
      <c r="A240" s="647" t="e">
        <f>#REF!</f>
        <v>#REF!</v>
      </c>
      <c r="B240" s="643" t="e">
        <f>#REF!</f>
        <v>#REF!</v>
      </c>
      <c r="C240" s="644" t="e">
        <f>VLOOKUP(A240,#REF!,10,FALSE)</f>
        <v>#REF!</v>
      </c>
      <c r="D240" s="645" t="e">
        <f>VLOOKUP(A240,#REF!,11,FALSE)</f>
        <v>#REF!</v>
      </c>
      <c r="E240" s="657">
        <v>31190</v>
      </c>
      <c r="F240" s="436" t="s">
        <v>60</v>
      </c>
      <c r="G240" s="645" t="e">
        <f>#REF!</f>
        <v>#REF!</v>
      </c>
      <c r="H240" s="645" t="e">
        <f>#REF!</f>
        <v>#REF!</v>
      </c>
      <c r="I240" s="645" t="s">
        <v>272</v>
      </c>
      <c r="J240" s="645"/>
      <c r="K240" s="631">
        <v>33990</v>
      </c>
      <c r="L240" s="635">
        <f t="shared" ref="L240:L244" si="11">E240/K240-1</f>
        <v>-8.2377169755810553E-2</v>
      </c>
      <c r="M240" s="162"/>
      <c r="N240" t="str">
        <f>IFERROR(VLOOKUP(B240,Сток!A:B,2,FALSE),"")</f>
        <v/>
      </c>
      <c r="O240"/>
      <c r="P240"/>
    </row>
    <row r="241" spans="1:16" ht="12" customHeight="1" x14ac:dyDescent="0.25">
      <c r="A241" s="647" t="e">
        <f>#REF!</f>
        <v>#REF!</v>
      </c>
      <c r="B241" s="643" t="e">
        <f>#REF!</f>
        <v>#REF!</v>
      </c>
      <c r="C241" s="644" t="e">
        <f>VLOOKUP(A241,#REF!,10,FALSE)</f>
        <v>#REF!</v>
      </c>
      <c r="D241" s="645" t="e">
        <f>VLOOKUP(A241,#REF!,11,FALSE)</f>
        <v>#REF!</v>
      </c>
      <c r="E241" s="657">
        <v>33890</v>
      </c>
      <c r="F241" s="436" t="s">
        <v>60</v>
      </c>
      <c r="G241" s="645" t="e">
        <f>#REF!</f>
        <v>#REF!</v>
      </c>
      <c r="H241" s="645" t="e">
        <f>#REF!</f>
        <v>#REF!</v>
      </c>
      <c r="I241" s="645" t="s">
        <v>272</v>
      </c>
      <c r="J241" s="645"/>
      <c r="K241" s="631">
        <v>36890</v>
      </c>
      <c r="L241" s="635">
        <f t="shared" si="11"/>
        <v>-8.1322851721333689E-2</v>
      </c>
      <c r="M241" s="162"/>
      <c r="N241" t="str">
        <f>IFERROR(VLOOKUP(B241,Сток!A:B,2,FALSE),"")</f>
        <v/>
      </c>
      <c r="O241"/>
      <c r="P241"/>
    </row>
    <row r="242" spans="1:16" ht="12" customHeight="1" x14ac:dyDescent="0.25">
      <c r="A242" s="647" t="str">
        <f>КЭВН!C16</f>
        <v>THERMEX ER 150 V (combi)</v>
      </c>
      <c r="B242" s="643" t="str">
        <f>КЭВН!T16</f>
        <v>UL0000271</v>
      </c>
      <c r="C242" s="644">
        <f>VLOOKUP(A242,КЭВН!$C:$R,12,FALSE)</f>
        <v>0</v>
      </c>
      <c r="D242" s="645">
        <f>VLOOKUP(A242,КЭВН!$C:$R,13,FALSE)</f>
        <v>0</v>
      </c>
      <c r="E242" s="657">
        <v>41890</v>
      </c>
      <c r="F242" s="645" t="s">
        <v>60</v>
      </c>
      <c r="G242" s="645">
        <f>КЭВН!V16</f>
        <v>4670007711931</v>
      </c>
      <c r="H242" s="645">
        <f>КЭВН!U16</f>
        <v>111045</v>
      </c>
      <c r="I242" s="645" t="s">
        <v>1005</v>
      </c>
      <c r="J242" s="645"/>
      <c r="K242" s="646">
        <v>38690</v>
      </c>
      <c r="L242" s="635">
        <f t="shared" si="11"/>
        <v>8.2708710261049312E-2</v>
      </c>
      <c r="M242" s="162"/>
      <c r="N242" t="str">
        <f>IFERROR(VLOOKUP(B242,Сток!A:B,2,FALSE),"")</f>
        <v/>
      </c>
      <c r="O242"/>
      <c r="P242"/>
    </row>
    <row r="243" spans="1:16" ht="12" customHeight="1" x14ac:dyDescent="0.25">
      <c r="A243" s="647" t="str">
        <f>КЭВН!C17</f>
        <v>THERMEX ER 200 V (combi)</v>
      </c>
      <c r="B243" s="643" t="str">
        <f>КЭВН!T17</f>
        <v>UL0000272</v>
      </c>
      <c r="C243" s="644">
        <f>VLOOKUP(A243,КЭВН!$C:$R,12,FALSE)</f>
        <v>0</v>
      </c>
      <c r="D243" s="645">
        <f>VLOOKUP(A243,КЭВН!$C:$R,13,FALSE)</f>
        <v>0</v>
      </c>
      <c r="E243" s="657">
        <v>48690</v>
      </c>
      <c r="F243" s="645" t="s">
        <v>60</v>
      </c>
      <c r="G243" s="645">
        <f>КЭВН!V17</f>
        <v>4670007711948</v>
      </c>
      <c r="H243" s="645">
        <f>КЭВН!U17</f>
        <v>111046</v>
      </c>
      <c r="I243" s="645" t="s">
        <v>1005</v>
      </c>
      <c r="J243" s="645"/>
      <c r="K243" s="646">
        <v>45990</v>
      </c>
      <c r="L243" s="635">
        <f t="shared" si="11"/>
        <v>5.8708414872798542E-2</v>
      </c>
      <c r="M243" s="162"/>
      <c r="N243" t="str">
        <f>IFERROR(VLOOKUP(B243,Сток!A:B,2,FALSE),"")</f>
        <v/>
      </c>
      <c r="O243"/>
      <c r="P243"/>
    </row>
    <row r="244" spans="1:16" ht="12" customHeight="1" x14ac:dyDescent="0.25">
      <c r="A244" s="647" t="str">
        <f>КЭВН!C18</f>
        <v>THERMEX ER 300 V (combi)</v>
      </c>
      <c r="B244" s="643" t="str">
        <f>КЭВН!T18</f>
        <v>UL0000273</v>
      </c>
      <c r="C244" s="644">
        <f>VLOOKUP(A244,КЭВН!$C:$R,12,FALSE)</f>
        <v>0</v>
      </c>
      <c r="D244" s="645">
        <f>VLOOKUP(A244,КЭВН!$C:$R,13,FALSE)</f>
        <v>0</v>
      </c>
      <c r="E244" s="657">
        <v>62390</v>
      </c>
      <c r="F244" s="645" t="s">
        <v>60</v>
      </c>
      <c r="G244" s="645">
        <f>КЭВН!V18</f>
        <v>4670007711955</v>
      </c>
      <c r="H244" s="645">
        <f>КЭВН!U18</f>
        <v>111047</v>
      </c>
      <c r="I244" s="645" t="s">
        <v>1005</v>
      </c>
      <c r="J244" s="645"/>
      <c r="K244" s="646">
        <v>56690</v>
      </c>
      <c r="L244" s="635">
        <f t="shared" si="11"/>
        <v>0.10054683365672967</v>
      </c>
      <c r="M244" s="162"/>
      <c r="N244" t="str">
        <f>IFERROR(VLOOKUP(B244,Сток!A:B,2,FALSE),"")</f>
        <v/>
      </c>
      <c r="O244"/>
      <c r="P244"/>
    </row>
    <row r="245" spans="1:16" ht="12" customHeight="1" x14ac:dyDescent="0.25">
      <c r="A245" s="647" t="str">
        <f>КЭВН!C33</f>
        <v>THERMEX Flat 80 V Combi</v>
      </c>
      <c r="B245" s="643" t="str">
        <f>КЭВН!T33</f>
        <v>ЭдЭБ02771</v>
      </c>
      <c r="C245" s="644">
        <f>VLOOKUP(A245,КЭВН!$C:$R,12,FALSE)</f>
        <v>0</v>
      </c>
      <c r="D245" s="645">
        <f>VLOOKUP(A245,КЭВН!$C:$R,13,FALSE)</f>
        <v>0</v>
      </c>
      <c r="E245" s="436">
        <f>КЭВН!Q33</f>
        <v>35090</v>
      </c>
      <c r="F245" s="645">
        <v>35090</v>
      </c>
      <c r="G245" s="645">
        <v>4670033314410</v>
      </c>
      <c r="H245" s="645">
        <v>151184</v>
      </c>
      <c r="I245" s="645" t="s">
        <v>1005</v>
      </c>
      <c r="J245" s="645"/>
      <c r="K245" s="645">
        <v>33390</v>
      </c>
      <c r="L245" s="635">
        <f t="shared" si="10"/>
        <v>5.0913447139862233E-2</v>
      </c>
      <c r="M245" s="162"/>
      <c r="N245" t="str">
        <f>IFERROR(VLOOKUP(B245,Сток!A:B,2,FALSE),"")</f>
        <v/>
      </c>
      <c r="O245"/>
      <c r="P245"/>
    </row>
    <row r="246" spans="1:16" ht="12" customHeight="1" x14ac:dyDescent="0.25">
      <c r="A246" s="647" t="str">
        <f>КЭВН!C34</f>
        <v>THERMEX Flat 100 V Combi</v>
      </c>
      <c r="B246" s="643" t="str">
        <f>КЭВН!T34</f>
        <v>ЭдЭБ02772</v>
      </c>
      <c r="C246" s="644">
        <f>VLOOKUP(A246,КЭВН!$C:$R,12,FALSE)</f>
        <v>0</v>
      </c>
      <c r="D246" s="645">
        <f>VLOOKUP(A246,КЭВН!$C:$R,13,FALSE)</f>
        <v>0</v>
      </c>
      <c r="E246" s="436">
        <f>КЭВН!Q34</f>
        <v>38890</v>
      </c>
      <c r="F246" s="645">
        <v>38890</v>
      </c>
      <c r="G246" s="645">
        <v>4670033314434</v>
      </c>
      <c r="H246" s="645">
        <v>151185</v>
      </c>
      <c r="I246" s="645" t="s">
        <v>1005</v>
      </c>
      <c r="J246" s="645"/>
      <c r="K246" s="645">
        <v>37190</v>
      </c>
      <c r="L246" s="635">
        <f t="shared" si="10"/>
        <v>4.5711212691583736E-2</v>
      </c>
      <c r="M246" s="162"/>
      <c r="N246" t="str">
        <f>IFERROR(VLOOKUP(B246,Сток!A:B,2,FALSE),"")</f>
        <v/>
      </c>
      <c r="O246"/>
      <c r="P246"/>
    </row>
    <row r="247" spans="1:16" ht="12" customHeight="1" x14ac:dyDescent="0.25">
      <c r="A247" s="647" t="s">
        <v>177</v>
      </c>
      <c r="B247" s="643" t="str">
        <f>ПЭВН!T7</f>
        <v>ЭдЭБ00394</v>
      </c>
      <c r="C247" s="644">
        <f>VLOOKUP(A247,ПЭВН!$C:$R,12,FALSE)</f>
        <v>0</v>
      </c>
      <c r="D247" s="645">
        <f>VLOOKUP(A247,ПЭВН!$C:$R,13,FALSE)</f>
        <v>0</v>
      </c>
      <c r="E247" s="436">
        <f>ПЭВН!Q7</f>
        <v>15090</v>
      </c>
      <c r="F247" s="645">
        <v>15090</v>
      </c>
      <c r="G247" s="645">
        <f>ПЭВН!V7</f>
        <v>4670007716134</v>
      </c>
      <c r="H247" s="645">
        <f>ПЭВН!U7</f>
        <v>211022</v>
      </c>
      <c r="I247" s="645" t="s">
        <v>272</v>
      </c>
      <c r="J247" s="645"/>
      <c r="K247" s="631"/>
      <c r="L247" s="635"/>
      <c r="M247" s="162"/>
      <c r="N247" t="str">
        <f>IFERROR(VLOOKUP(B247,Сток!A:B,2,FALSE),"")</f>
        <v/>
      </c>
      <c r="O247"/>
      <c r="P247"/>
    </row>
    <row r="248" spans="1:16" ht="12" customHeight="1" x14ac:dyDescent="0.25">
      <c r="A248" s="647" t="str">
        <f>ПЭВН!C8</f>
        <v>THERMEX Topflow Pro 24000</v>
      </c>
      <c r="B248" s="643" t="str">
        <f>ПЭВН!T8</f>
        <v>ЭдЭБ01057</v>
      </c>
      <c r="C248" s="644">
        <f>VLOOKUP(A248,ПЭВН!$C:$R,12,FALSE)</f>
        <v>0</v>
      </c>
      <c r="D248" s="645">
        <f>VLOOKUP(A248,ПЭВН!$C:$R,13,FALSE)</f>
        <v>0</v>
      </c>
      <c r="E248" s="436">
        <f>ПЭВН!Q8</f>
        <v>15590</v>
      </c>
      <c r="F248" s="645">
        <v>15590</v>
      </c>
      <c r="G248" s="645">
        <f>ПЭВН!V8</f>
        <v>4670007719715</v>
      </c>
      <c r="H248" s="645">
        <f>ПЭВН!U8</f>
        <v>211023</v>
      </c>
      <c r="I248" s="645" t="s">
        <v>272</v>
      </c>
      <c r="J248" s="645"/>
      <c r="K248" s="631"/>
      <c r="L248" s="635"/>
      <c r="M248" s="162"/>
      <c r="N248" t="str">
        <f>IFERROR(VLOOKUP(B248,Сток!A:B,2,FALSE),"")</f>
        <v/>
      </c>
      <c r="O248"/>
      <c r="P248"/>
    </row>
    <row r="249" spans="1:16" ht="12" customHeight="1" x14ac:dyDescent="0.25">
      <c r="A249" s="647" t="s">
        <v>188</v>
      </c>
      <c r="B249" s="643" t="s">
        <v>189</v>
      </c>
      <c r="C249" s="644">
        <f>VLOOKUP(A249,ПЭВН!$C:$R,12,FALSE)</f>
        <v>0</v>
      </c>
      <c r="D249" s="645">
        <f>VLOOKUP(A249,ПЭВН!$C:$R,13,FALSE)</f>
        <v>0</v>
      </c>
      <c r="E249" s="436">
        <f>ПЭВН!Q15</f>
        <v>11090</v>
      </c>
      <c r="F249" s="645">
        <v>11090</v>
      </c>
      <c r="G249" s="645">
        <f>ПЭВН!V15</f>
        <v>4670007716097</v>
      </c>
      <c r="H249" s="645">
        <v>211018</v>
      </c>
      <c r="I249" s="645" t="s">
        <v>272</v>
      </c>
      <c r="J249" s="645"/>
      <c r="K249" s="631"/>
      <c r="L249" s="635"/>
      <c r="M249" s="162"/>
      <c r="N249" t="str">
        <f>IFERROR(VLOOKUP(B249,Сток!A:B,2,FALSE),"")</f>
        <v/>
      </c>
      <c r="O249"/>
      <c r="P249"/>
    </row>
    <row r="250" spans="1:16" ht="12" customHeight="1" x14ac:dyDescent="0.25">
      <c r="A250" s="647" t="s">
        <v>190</v>
      </c>
      <c r="B250" s="643" t="s">
        <v>191</v>
      </c>
      <c r="C250" s="644">
        <f>VLOOKUP(A250,ПЭВН!$C:$R,12,FALSE)</f>
        <v>0</v>
      </c>
      <c r="D250" s="645">
        <f>VLOOKUP(A250,ПЭВН!$C:$R,13,FALSE)</f>
        <v>0</v>
      </c>
      <c r="E250" s="436">
        <f>ПЭВН!Q16</f>
        <v>11890</v>
      </c>
      <c r="F250" s="645">
        <v>11890</v>
      </c>
      <c r="G250" s="645">
        <f>ПЭВН!V16</f>
        <v>4670007716103</v>
      </c>
      <c r="H250" s="645">
        <v>211019</v>
      </c>
      <c r="I250" s="645" t="s">
        <v>272</v>
      </c>
      <c r="J250" s="645"/>
      <c r="K250" s="631"/>
      <c r="L250" s="635"/>
      <c r="M250" s="162"/>
      <c r="N250" t="str">
        <f>IFERROR(VLOOKUP(B250,Сток!A:B,2,FALSE),"")</f>
        <v/>
      </c>
      <c r="O250"/>
      <c r="P250"/>
    </row>
    <row r="251" spans="1:16" ht="12" customHeight="1" x14ac:dyDescent="0.25">
      <c r="A251" s="647" t="s">
        <v>184</v>
      </c>
      <c r="B251" s="643" t="s">
        <v>185</v>
      </c>
      <c r="C251" s="644">
        <f>VLOOKUP(A251,ПЭВН!$C:$R,12,FALSE)</f>
        <v>0</v>
      </c>
      <c r="D251" s="645">
        <f>VLOOKUP(A251,ПЭВН!$C:$R,13,FALSE)</f>
        <v>0</v>
      </c>
      <c r="E251" s="436">
        <f>ПЭВН!Q17</f>
        <v>12390</v>
      </c>
      <c r="F251" s="645">
        <v>12390</v>
      </c>
      <c r="G251" s="645">
        <f>ПЭВН!V17</f>
        <v>4670007716110</v>
      </c>
      <c r="H251" s="645">
        <v>211020</v>
      </c>
      <c r="I251" s="645" t="s">
        <v>272</v>
      </c>
      <c r="J251" s="645"/>
      <c r="K251" s="631"/>
      <c r="L251" s="635"/>
      <c r="M251" s="162"/>
      <c r="N251" t="str">
        <f>IFERROR(VLOOKUP(B251,Сток!A:B,2,FALSE),"")</f>
        <v/>
      </c>
      <c r="O251"/>
      <c r="P251"/>
    </row>
    <row r="252" spans="1:16" ht="12" customHeight="1" x14ac:dyDescent="0.25">
      <c r="A252" s="647" t="s">
        <v>186</v>
      </c>
      <c r="B252" s="643" t="s">
        <v>187</v>
      </c>
      <c r="C252" s="644">
        <f>VLOOKUP(A252,ПЭВН!$C:$R,12,FALSE)</f>
        <v>0</v>
      </c>
      <c r="D252" s="645">
        <f>VLOOKUP(A252,ПЭВН!$C:$R,13,FALSE)</f>
        <v>0</v>
      </c>
      <c r="E252" s="436">
        <f>ПЭВН!Q18</f>
        <v>14090</v>
      </c>
      <c r="F252" s="645">
        <v>14090</v>
      </c>
      <c r="G252" s="645">
        <f>ПЭВН!V18</f>
        <v>4670007716660</v>
      </c>
      <c r="H252" s="645">
        <v>211021</v>
      </c>
      <c r="I252" s="645" t="s">
        <v>272</v>
      </c>
      <c r="J252" s="645"/>
      <c r="K252" s="631"/>
      <c r="L252" s="635"/>
      <c r="M252" s="162"/>
      <c r="N252" t="str">
        <f>IFERROR(VLOOKUP(B252,Сток!A:B,2,FALSE),"")</f>
        <v/>
      </c>
      <c r="O252"/>
      <c r="P252"/>
    </row>
    <row r="253" spans="1:16" ht="12" customHeight="1" x14ac:dyDescent="0.25">
      <c r="A253" s="647" t="str">
        <f>ПЭВН!S11</f>
        <v>Thermex Hudson 7000</v>
      </c>
      <c r="B253" s="643" t="str">
        <f>ПЭВН!T11</f>
        <v>ЭдЭБ03837</v>
      </c>
      <c r="C253" s="644">
        <f>VLOOKUP(A253,ПЭВН!$C:$R,12,FALSE)</f>
        <v>0</v>
      </c>
      <c r="D253" s="645">
        <f>VLOOKUP(A253,ПЭВН!$C:$R,13,FALSE)</f>
        <v>0</v>
      </c>
      <c r="E253" s="436">
        <f>ПЭВН!Q11</f>
        <v>11390</v>
      </c>
      <c r="F253" s="645">
        <v>11390</v>
      </c>
      <c r="G253" s="645">
        <f>ПЭВН!V11</f>
        <v>4670033316759</v>
      </c>
      <c r="H253" s="645">
        <f>ПЭВН!U11</f>
        <v>211110</v>
      </c>
      <c r="I253" s="645" t="s">
        <v>272</v>
      </c>
      <c r="J253" s="645"/>
      <c r="K253" s="631"/>
      <c r="L253" s="635"/>
      <c r="M253" s="162"/>
      <c r="O253"/>
      <c r="P253"/>
    </row>
    <row r="254" spans="1:16" ht="12" customHeight="1" x14ac:dyDescent="0.25">
      <c r="A254" s="647" t="str">
        <f>ПЭВН!S12</f>
        <v>Thermex Hudson 8500</v>
      </c>
      <c r="B254" s="643" t="str">
        <f>ПЭВН!T12</f>
        <v>ЭдЭБ03838</v>
      </c>
      <c r="C254" s="644">
        <f>VLOOKUP(A254,ПЭВН!$C:$R,12,FALSE)</f>
        <v>0</v>
      </c>
      <c r="D254" s="645">
        <f>VLOOKUP(A254,ПЭВН!$C:$R,13,FALSE)</f>
        <v>0</v>
      </c>
      <c r="E254" s="436">
        <f>ПЭВН!Q12</f>
        <v>12190</v>
      </c>
      <c r="F254" s="645">
        <v>12190</v>
      </c>
      <c r="G254" s="645">
        <f>ПЭВН!V12</f>
        <v>4670033316766</v>
      </c>
      <c r="H254" s="645">
        <f>ПЭВН!U12</f>
        <v>211111</v>
      </c>
      <c r="I254" s="645" t="s">
        <v>272</v>
      </c>
      <c r="J254" s="645"/>
      <c r="K254" s="631"/>
      <c r="L254" s="635"/>
      <c r="M254" s="162"/>
      <c r="O254"/>
      <c r="P254"/>
    </row>
    <row r="255" spans="1:16" ht="12" customHeight="1" x14ac:dyDescent="0.25">
      <c r="A255" s="647" t="str">
        <f>ПЭВН!C25</f>
        <v>THERMEX Trend 4500</v>
      </c>
      <c r="B255" s="643" t="str">
        <f>ПЭВН!T25</f>
        <v>ЭдЭБ01711</v>
      </c>
      <c r="C255" s="644">
        <f>VLOOKUP(A255,ПЭВН!$C:$R,12,FALSE)</f>
        <v>0</v>
      </c>
      <c r="D255" s="645">
        <f>VLOOKUP(A255,ПЭВН!$C:$R,13,FALSE)</f>
        <v>0</v>
      </c>
      <c r="E255" s="436">
        <f>ПЭВН!Q25</f>
        <v>7890</v>
      </c>
      <c r="F255" s="645">
        <v>7890</v>
      </c>
      <c r="G255" s="645">
        <f>ПЭВН!V25</f>
        <v>4670033312102</v>
      </c>
      <c r="H255" s="645">
        <f>ПЭВН!U25</f>
        <v>211029</v>
      </c>
      <c r="I255" s="645" t="s">
        <v>272</v>
      </c>
      <c r="J255" s="645"/>
      <c r="K255" s="631"/>
      <c r="L255" s="635"/>
      <c r="M255" s="162"/>
      <c r="N255" t="str">
        <f>IFERROR(VLOOKUP(B255,Сток!A:B,2,FALSE),"")</f>
        <v/>
      </c>
      <c r="O255"/>
      <c r="P255"/>
    </row>
    <row r="256" spans="1:16" ht="12" customHeight="1" x14ac:dyDescent="0.25">
      <c r="A256" s="647" t="s">
        <v>291</v>
      </c>
      <c r="B256" s="643" t="s">
        <v>290</v>
      </c>
      <c r="C256" s="644">
        <f>VLOOKUP(A256,ПЭВН!$C:$R,12,FALSE)</f>
        <v>0</v>
      </c>
      <c r="D256" s="645">
        <f>VLOOKUP(A256,ПЭВН!$C:$R,13,FALSE)</f>
        <v>0</v>
      </c>
      <c r="E256" s="436">
        <f>ПЭВН!Q26</f>
        <v>8090</v>
      </c>
      <c r="F256" s="645">
        <v>8090</v>
      </c>
      <c r="G256" s="645">
        <f>ПЭВН!V26</f>
        <v>4670007719951</v>
      </c>
      <c r="H256" s="645">
        <f>ПЭВН!U26</f>
        <v>211024</v>
      </c>
      <c r="I256" s="645" t="s">
        <v>272</v>
      </c>
      <c r="J256" s="645"/>
      <c r="K256" s="631"/>
      <c r="L256" s="635"/>
      <c r="M256" s="162"/>
      <c r="N256" t="str">
        <f>IFERROR(VLOOKUP(B256,Сток!A:B,2,FALSE),"")</f>
        <v/>
      </c>
      <c r="O256"/>
      <c r="P256"/>
    </row>
    <row r="257" spans="1:16" ht="12" customHeight="1" x14ac:dyDescent="0.25">
      <c r="A257" s="647" t="str">
        <f>ПЭВН!S29</f>
        <v>THERMEX Balance 4500</v>
      </c>
      <c r="B257" s="643" t="str">
        <f>ПЭВН!T29</f>
        <v>ЭдЭБ01713</v>
      </c>
      <c r="C257" s="644">
        <f>VLOOKUP(A257,ПЭВН!$C:$R,12,FALSE)</f>
        <v>0</v>
      </c>
      <c r="D257" s="645">
        <f>VLOOKUP(A257,ПЭВН!$C:$R,13,FALSE)</f>
        <v>0</v>
      </c>
      <c r="E257" s="436">
        <f>ПЭВН!Q29</f>
        <v>5590</v>
      </c>
      <c r="F257" s="645">
        <v>5590</v>
      </c>
      <c r="G257" s="645">
        <f>ПЭВН!V29</f>
        <v>4670033312119</v>
      </c>
      <c r="H257" s="645">
        <f>ПЭВН!U29</f>
        <v>211030</v>
      </c>
      <c r="I257" s="645" t="s">
        <v>272</v>
      </c>
      <c r="J257" s="645"/>
      <c r="K257" s="631"/>
      <c r="L257" s="635"/>
      <c r="M257" s="162"/>
      <c r="N257" t="str">
        <f>IFERROR(VLOOKUP(B257,Сток!A:B,2,FALSE),"")</f>
        <v/>
      </c>
      <c r="O257"/>
      <c r="P257"/>
    </row>
    <row r="258" spans="1:16" ht="12" customHeight="1" x14ac:dyDescent="0.25">
      <c r="A258" s="647" t="str">
        <f>ПЭВН!S30</f>
        <v>THERMEX Balance 6000</v>
      </c>
      <c r="B258" s="643" t="str">
        <f>ПЭВН!T30</f>
        <v>ЭдЭБ01714</v>
      </c>
      <c r="C258" s="644">
        <f>VLOOKUP(A258,ПЭВН!$C:$R,12,FALSE)</f>
        <v>0</v>
      </c>
      <c r="D258" s="645">
        <f>VLOOKUP(A258,ПЭВН!$C:$R,13,FALSE)</f>
        <v>0</v>
      </c>
      <c r="E258" s="436">
        <f>ПЭВН!Q30</f>
        <v>6090</v>
      </c>
      <c r="F258" s="645">
        <v>6090</v>
      </c>
      <c r="G258" s="645">
        <f>ПЭВН!V30</f>
        <v>4670033312126</v>
      </c>
      <c r="H258" s="645">
        <f>ПЭВН!U30</f>
        <v>211031</v>
      </c>
      <c r="I258" s="645" t="s">
        <v>272</v>
      </c>
      <c r="J258" s="645"/>
      <c r="K258" s="631"/>
      <c r="L258" s="635"/>
      <c r="M258" s="162"/>
      <c r="N258" t="str">
        <f>IFERROR(VLOOKUP(B258,Сток!A:B,2,FALSE),"")</f>
        <v/>
      </c>
      <c r="O258"/>
      <c r="P258"/>
    </row>
    <row r="259" spans="1:16" ht="12" customHeight="1" x14ac:dyDescent="0.25">
      <c r="A259" s="647" t="str">
        <f>ПЭВН!S42</f>
        <v>THERMEX Hitch 3500</v>
      </c>
      <c r="B259" s="643" t="str">
        <f>ПЭВН!T42</f>
        <v>ЭдЭБ03853</v>
      </c>
      <c r="C259" s="644">
        <f>VLOOKUP(A259,ПЭВН!$C:$R,12,FALSE)</f>
        <v>0</v>
      </c>
      <c r="D259" s="645">
        <f>VLOOKUP(A259,ПЭВН!$C:$R,13,FALSE)</f>
        <v>0</v>
      </c>
      <c r="E259" s="657">
        <v>1790</v>
      </c>
      <c r="F259" s="436" t="s">
        <v>60</v>
      </c>
      <c r="G259" s="645">
        <f>ПЭВН!V42</f>
        <v>4670033316735</v>
      </c>
      <c r="H259" s="645">
        <f>ПЭВН!U42</f>
        <v>211217</v>
      </c>
      <c r="I259" s="645" t="s">
        <v>272</v>
      </c>
      <c r="J259" s="645"/>
      <c r="K259" s="631"/>
      <c r="L259" s="635"/>
      <c r="M259" s="162"/>
      <c r="N259" t="str">
        <f>IFERROR(VLOOKUP(B259,Сток!A:B,2,FALSE),"")</f>
        <v/>
      </c>
      <c r="O259"/>
      <c r="P259"/>
    </row>
    <row r="260" spans="1:16" ht="12" customHeight="1" x14ac:dyDescent="0.25">
      <c r="A260" s="647" t="str">
        <f>ПЭВН!S33</f>
        <v>THERMEX Artflow 6000</v>
      </c>
      <c r="B260" s="643" t="str">
        <f>ПЭВН!T33</f>
        <v>ЭдЭБ02566</v>
      </c>
      <c r="C260" s="644">
        <f>VLOOKUP(A260,ПЭВН!$C:$R,12,FALSE)</f>
        <v>0</v>
      </c>
      <c r="D260" s="645">
        <f>VLOOKUP(A260,ПЭВН!$C:$R,13,FALSE)</f>
        <v>0</v>
      </c>
      <c r="E260" s="436">
        <f>ПЭВН!Q33</f>
        <v>5290</v>
      </c>
      <c r="F260" s="436">
        <v>5290</v>
      </c>
      <c r="G260" s="645">
        <f>ПЭВН!V33</f>
        <v>4670033314045</v>
      </c>
      <c r="H260" s="645">
        <f>ПЭВН!U33</f>
        <v>211035</v>
      </c>
      <c r="I260" s="645" t="s">
        <v>272</v>
      </c>
      <c r="J260" s="645"/>
      <c r="K260" s="631"/>
      <c r="L260" s="635"/>
      <c r="M260" s="162"/>
      <c r="N260" t="str">
        <f>IFERROR(VLOOKUP(B260,Сток!A:B,2,FALSE),"")</f>
        <v/>
      </c>
      <c r="O260"/>
      <c r="P260"/>
    </row>
    <row r="261" spans="1:16" ht="12" customHeight="1" x14ac:dyDescent="0.25">
      <c r="A261" s="647" t="str">
        <f>ПЭВН!S34</f>
        <v>THERMEX Artflow 8000</v>
      </c>
      <c r="B261" s="643" t="str">
        <f>ПЭВН!T34</f>
        <v>ЭдЭБ02565</v>
      </c>
      <c r="C261" s="644">
        <f>VLOOKUP(A261,ПЭВН!$C:$R,12,FALSE)</f>
        <v>0</v>
      </c>
      <c r="D261" s="645">
        <f>VLOOKUP(A261,ПЭВН!$C:$R,13,FALSE)</f>
        <v>0</v>
      </c>
      <c r="E261" s="436">
        <f>ПЭВН!Q34</f>
        <v>5690</v>
      </c>
      <c r="F261" s="436">
        <v>5690</v>
      </c>
      <c r="G261" s="645">
        <f>ПЭВН!V34</f>
        <v>4670033314038</v>
      </c>
      <c r="H261" s="645">
        <f>ПЭВН!U34</f>
        <v>211036</v>
      </c>
      <c r="I261" s="645" t="s">
        <v>272</v>
      </c>
      <c r="J261" s="645"/>
      <c r="K261" s="631"/>
      <c r="L261" s="635"/>
      <c r="M261" s="162"/>
      <c r="N261" t="str">
        <f>IFERROR(VLOOKUP(B261,Сток!A:B,2,FALSE),"")</f>
        <v/>
      </c>
      <c r="O261"/>
      <c r="P261"/>
    </row>
    <row r="262" spans="1:16" ht="12" customHeight="1" x14ac:dyDescent="0.25">
      <c r="A262" s="647" t="str">
        <f>ПЭВН!S35</f>
        <v>THERMEX Artflow 10500</v>
      </c>
      <c r="B262" s="643" t="str">
        <f>ПЭВН!T35</f>
        <v>ЭдЭБ02567</v>
      </c>
      <c r="C262" s="644">
        <f>VLOOKUP(A262,ПЭВН!$C:$R,12,FALSE)</f>
        <v>0</v>
      </c>
      <c r="D262" s="645">
        <f>VLOOKUP(A262,ПЭВН!$C:$R,13,FALSE)</f>
        <v>0</v>
      </c>
      <c r="E262" s="436">
        <f>ПЭВН!Q35</f>
        <v>7690</v>
      </c>
      <c r="F262" s="436">
        <v>7690</v>
      </c>
      <c r="G262" s="645">
        <f>ПЭВН!V35</f>
        <v>4670033314052</v>
      </c>
      <c r="H262" s="645">
        <f>ПЭВН!U35</f>
        <v>211037</v>
      </c>
      <c r="I262" s="645" t="s">
        <v>272</v>
      </c>
      <c r="J262" s="645"/>
      <c r="K262" s="631"/>
      <c r="L262" s="635"/>
      <c r="M262" s="162"/>
      <c r="N262" t="str">
        <f>IFERROR(VLOOKUP(B262,Сток!A:B,2,FALSE),"")</f>
        <v/>
      </c>
      <c r="O262"/>
      <c r="P262"/>
    </row>
    <row r="263" spans="1:16" ht="12" customHeight="1" x14ac:dyDescent="0.25">
      <c r="A263" s="647" t="str">
        <f>ПЭВН!S21</f>
        <v>Thermex Oberon 6000</v>
      </c>
      <c r="B263" s="643" t="str">
        <f>ПЭВН!T21</f>
        <v>ЭдЭБ04875</v>
      </c>
      <c r="C263" s="644">
        <f>VLOOKUP(A263,ПЭВН!$C:$R,12,FALSE)</f>
        <v>0</v>
      </c>
      <c r="D263" s="645">
        <f>VLOOKUP(A263,ПЭВН!$C:$R,13,FALSE)</f>
        <v>0</v>
      </c>
      <c r="E263" s="436">
        <f>ПЭВН!Q21</f>
        <v>8290</v>
      </c>
      <c r="F263" s="436">
        <v>8290</v>
      </c>
      <c r="G263" s="645">
        <f>ПЭВН!V21</f>
        <v>4670033318555</v>
      </c>
      <c r="H263" s="645">
        <f>ПЭВН!U21</f>
        <v>211112</v>
      </c>
      <c r="I263" s="645" t="s">
        <v>272</v>
      </c>
      <c r="J263" s="645"/>
      <c r="K263" s="631"/>
      <c r="L263" s="635"/>
      <c r="M263" s="162"/>
      <c r="O263"/>
      <c r="P263"/>
    </row>
    <row r="264" spans="1:16" ht="12" customHeight="1" x14ac:dyDescent="0.25">
      <c r="A264" s="647" t="str">
        <f>ПЭВН!S22</f>
        <v>Thermex Oberon 8000</v>
      </c>
      <c r="B264" s="643" t="str">
        <f>ПЭВН!T22</f>
        <v>ЭдЭБ04876</v>
      </c>
      <c r="C264" s="644">
        <f>VLOOKUP(A264,ПЭВН!$C:$R,12,FALSE)</f>
        <v>0</v>
      </c>
      <c r="D264" s="645">
        <f>VLOOKUP(A264,ПЭВН!$C:$R,13,FALSE)</f>
        <v>0</v>
      </c>
      <c r="E264" s="436">
        <f>ПЭВН!Q22</f>
        <v>8490</v>
      </c>
      <c r="F264" s="436">
        <v>8490</v>
      </c>
      <c r="G264" s="645">
        <f>ПЭВН!V22</f>
        <v>4670033318562</v>
      </c>
      <c r="H264" s="645">
        <f>ПЭВН!U22</f>
        <v>211113</v>
      </c>
      <c r="I264" s="645" t="s">
        <v>272</v>
      </c>
      <c r="J264" s="645"/>
      <c r="K264" s="631"/>
      <c r="L264" s="635"/>
      <c r="M264" s="162"/>
      <c r="O264"/>
      <c r="P264"/>
    </row>
    <row r="265" spans="1:16" ht="12" customHeight="1" x14ac:dyDescent="0.25">
      <c r="A265" s="647" t="str">
        <f>ПЭВН!S38</f>
        <v>THERMEX Onyx 6500</v>
      </c>
      <c r="B265" s="643" t="str">
        <f>ПЭВН!T38</f>
        <v>ЭдЭБ02569</v>
      </c>
      <c r="C265" s="644">
        <f>VLOOKUP(A265,ПЭВН!$C:$R,12,FALSE)</f>
        <v>0</v>
      </c>
      <c r="D265" s="645">
        <f>VLOOKUP(A265,ПЭВН!$C:$R,13,FALSE)</f>
        <v>0</v>
      </c>
      <c r="E265" s="436">
        <f>ПЭВН!Q38</f>
        <v>5290</v>
      </c>
      <c r="F265" s="645">
        <v>5290</v>
      </c>
      <c r="G265" s="645">
        <f>ПЭВН!V38</f>
        <v>4670033314212</v>
      </c>
      <c r="H265" s="645">
        <f>ПЭВН!U38</f>
        <v>211038</v>
      </c>
      <c r="I265" s="645" t="s">
        <v>272</v>
      </c>
      <c r="J265" s="645"/>
      <c r="K265" s="631"/>
      <c r="L265" s="635"/>
      <c r="M265" s="162"/>
      <c r="N265" t="str">
        <f>IFERROR(VLOOKUP(B265,Сток!A:B,2,FALSE),"")</f>
        <v/>
      </c>
      <c r="O265"/>
      <c r="P265"/>
    </row>
    <row r="266" spans="1:16" ht="12" customHeight="1" x14ac:dyDescent="0.25">
      <c r="A266" s="647" t="str">
        <f>ПЭВН!S39</f>
        <v>THERMEX Onyx 8000</v>
      </c>
      <c r="B266" s="643" t="str">
        <f>ПЭВН!T39</f>
        <v>ЭдЭБ02570</v>
      </c>
      <c r="C266" s="644">
        <f>VLOOKUP(A266,ПЭВН!$C:$R,12,FALSE)</f>
        <v>0</v>
      </c>
      <c r="D266" s="645">
        <f>VLOOKUP(A266,ПЭВН!$C:$R,13,FALSE)</f>
        <v>0</v>
      </c>
      <c r="E266" s="436">
        <f>ПЭВН!Q39</f>
        <v>5690</v>
      </c>
      <c r="F266" s="645">
        <v>5690</v>
      </c>
      <c r="G266" s="645">
        <f>ПЭВН!V39</f>
        <v>4670033314229</v>
      </c>
      <c r="H266" s="645">
        <f>ПЭВН!U39</f>
        <v>211039</v>
      </c>
      <c r="I266" s="645" t="s">
        <v>272</v>
      </c>
      <c r="J266" s="645"/>
      <c r="K266" s="631"/>
      <c r="L266" s="635"/>
      <c r="M266" s="162"/>
      <c r="N266" t="str">
        <f>IFERROR(VLOOKUP(B266,Сток!A:B,2,FALSE),"")</f>
        <v/>
      </c>
      <c r="O266"/>
      <c r="P266"/>
    </row>
    <row r="267" spans="1:16" ht="12" customHeight="1" x14ac:dyDescent="0.25">
      <c r="A267" s="647" t="str">
        <f>ПЭВН!S49</f>
        <v>THERMEX Ruby 3000</v>
      </c>
      <c r="B267" s="643" t="str">
        <f>ПЭВН!T49</f>
        <v>ЭдЭБ01993</v>
      </c>
      <c r="C267" s="644">
        <f>VLOOKUP(A267,ПЭВН!$C:$R,12,FALSE)</f>
        <v>0</v>
      </c>
      <c r="D267" s="645">
        <f>VLOOKUP(A267,ПЭВН!$C:$R,13,FALSE)</f>
        <v>0</v>
      </c>
      <c r="E267" s="436">
        <f>ПЭВН!Q49</f>
        <v>3890</v>
      </c>
      <c r="F267" s="645">
        <v>3890</v>
      </c>
      <c r="G267" s="645">
        <f>ПЭВН!V49</f>
        <v>4670033313130</v>
      </c>
      <c r="H267" s="645">
        <f>ПЭВН!U49</f>
        <v>211034</v>
      </c>
      <c r="I267" s="645" t="s">
        <v>272</v>
      </c>
      <c r="J267" s="645"/>
      <c r="K267" s="631"/>
      <c r="L267" s="635"/>
      <c r="M267" s="162"/>
      <c r="N267" t="str">
        <f>IFERROR(VLOOKUP(B267,Сток!A:B,2,FALSE),"")</f>
        <v/>
      </c>
      <c r="O267"/>
      <c r="P267"/>
    </row>
    <row r="268" spans="1:16" ht="12" customHeight="1" x14ac:dyDescent="0.25">
      <c r="A268" s="647" t="str">
        <f>ПЭВН!S52</f>
        <v>THERMEX Ton 3000</v>
      </c>
      <c r="B268" s="643" t="str">
        <f>ПЭВН!T52</f>
        <v>ЭдЭБ04929</v>
      </c>
      <c r="C268" s="644">
        <f>VLOOKUP(A268,ПЭВН!$C:$R,12,FALSE)</f>
        <v>0</v>
      </c>
      <c r="D268" s="645">
        <f>VLOOKUP(A268,ПЭВН!$C:$R,13,FALSE)</f>
        <v>0</v>
      </c>
      <c r="E268" s="436">
        <f>ПЭВН!Q52</f>
        <v>3390</v>
      </c>
      <c r="F268" s="645">
        <v>3390</v>
      </c>
      <c r="G268" s="645">
        <f>ПЭВН!V52</f>
        <v>4670033318296</v>
      </c>
      <c r="H268" s="645">
        <f>ПЭВН!U52</f>
        <v>211085</v>
      </c>
      <c r="I268" s="645" t="s">
        <v>272</v>
      </c>
      <c r="J268" s="645"/>
      <c r="K268" s="631"/>
      <c r="L268" s="635"/>
      <c r="M268" s="162"/>
      <c r="N268" t="str">
        <f>IFERROR(VLOOKUP(B268,Сток!A:B,2,FALSE),"")</f>
        <v/>
      </c>
      <c r="O268"/>
      <c r="P268"/>
    </row>
    <row r="269" spans="1:16" ht="12" customHeight="1" x14ac:dyDescent="0.25">
      <c r="A269" s="647" t="str">
        <f>ПЭВН!S55</f>
        <v>THERMEX Focus 3000</v>
      </c>
      <c r="B269" s="643" t="str">
        <f>ПЭВН!T55</f>
        <v>ЭдЭБ01991</v>
      </c>
      <c r="C269" s="644">
        <f>VLOOKUP(A269,ПЭВН!$C:$R,12,FALSE)</f>
        <v>0</v>
      </c>
      <c r="D269" s="645">
        <f>VLOOKUP(A269,ПЭВН!$C:$R,13,FALSE)</f>
        <v>0</v>
      </c>
      <c r="E269" s="436">
        <f>ПЭВН!Q55</f>
        <v>3290</v>
      </c>
      <c r="F269" s="645">
        <v>3290</v>
      </c>
      <c r="G269" s="645">
        <f>ПЭВН!V55</f>
        <v>4670033313123</v>
      </c>
      <c r="H269" s="645">
        <f>ПЭВН!U55</f>
        <v>211033</v>
      </c>
      <c r="I269" s="645" t="s">
        <v>272</v>
      </c>
      <c r="J269" s="645"/>
      <c r="K269" s="631"/>
      <c r="L269" s="635"/>
      <c r="M269" s="162"/>
      <c r="N269" t="str">
        <f>IFERROR(VLOOKUP(B269,Сток!A:B,2,FALSE),"")</f>
        <v/>
      </c>
      <c r="O269"/>
      <c r="P269"/>
    </row>
    <row r="270" spans="1:16" ht="12" customHeight="1" x14ac:dyDescent="0.25">
      <c r="A270" s="647" t="str">
        <f>ПЭВН!S61</f>
        <v>THERMEX Hotty 3000</v>
      </c>
      <c r="B270" s="643" t="str">
        <f>ПЭВН!T61</f>
        <v>ЭдЭБ01154</v>
      </c>
      <c r="C270" s="644">
        <f>VLOOKUP(A270,ПЭВН!$C:$R,12,FALSE)</f>
        <v>0</v>
      </c>
      <c r="D270" s="645">
        <f>VLOOKUP(A270,ПЭВН!$C:$R,13,FALSE)</f>
        <v>0</v>
      </c>
      <c r="E270" s="436">
        <f>ПЭВН!Q61</f>
        <v>3090</v>
      </c>
      <c r="F270" s="645">
        <v>3090</v>
      </c>
      <c r="G270" s="645">
        <f>ПЭВН!V61</f>
        <v>4670033310023</v>
      </c>
      <c r="H270" s="645">
        <f>ПЭВН!U61</f>
        <v>211027</v>
      </c>
      <c r="I270" s="645" t="s">
        <v>272</v>
      </c>
      <c r="J270" s="645"/>
      <c r="K270" s="631"/>
      <c r="L270" s="635"/>
      <c r="M270" s="162"/>
      <c r="N270" t="str">
        <f>IFERROR(VLOOKUP(B270,Сток!A:B,2,FALSE),"")</f>
        <v/>
      </c>
      <c r="O270"/>
      <c r="P270"/>
    </row>
    <row r="271" spans="1:16" ht="12" customHeight="1" x14ac:dyDescent="0.25">
      <c r="A271" s="647" t="e">
        <f>#REF!</f>
        <v>#REF!</v>
      </c>
      <c r="B271" s="643" t="e">
        <f>#REF!</f>
        <v>#REF!</v>
      </c>
      <c r="C271" s="644" t="e">
        <f>VLOOKUP(A271,#REF!,10,FALSE)</f>
        <v>#REF!</v>
      </c>
      <c r="D271" s="645" t="e">
        <f>VLOOKUP(A271,#REF!,11,FALSE)</f>
        <v>#REF!</v>
      </c>
      <c r="E271" s="657">
        <v>1690</v>
      </c>
      <c r="F271" s="645" t="s">
        <v>60</v>
      </c>
      <c r="G271" s="645" t="e">
        <f>#REF!</f>
        <v>#REF!</v>
      </c>
      <c r="H271" s="645" t="e">
        <f>#REF!</f>
        <v>#REF!</v>
      </c>
      <c r="I271" s="645" t="s">
        <v>272</v>
      </c>
      <c r="J271" s="645"/>
      <c r="K271" s="631"/>
      <c r="L271" s="635"/>
      <c r="M271" s="162"/>
      <c r="N271" t="str">
        <f>IFERROR(VLOOKUP(B271,Сток!A:B,2,FALSE),"")</f>
        <v/>
      </c>
      <c r="O271"/>
      <c r="P271"/>
    </row>
    <row r="272" spans="1:16" ht="12" customHeight="1" x14ac:dyDescent="0.25">
      <c r="A272" s="647" t="str">
        <f>ПЭВН!S67</f>
        <v>THERMEX Amber 3000</v>
      </c>
      <c r="B272" s="643" t="str">
        <f>ПЭВН!T67</f>
        <v>ЭдЭБ02733</v>
      </c>
      <c r="C272" s="644">
        <f>VLOOKUP(A272,ПЭВН!$C:$R,12,FALSE)</f>
        <v>0</v>
      </c>
      <c r="D272" s="645">
        <f>VLOOKUP(A272,ПЭВН!$C:$R,13,FALSE)</f>
        <v>0</v>
      </c>
      <c r="E272" s="436">
        <f>ПЭВН!Q67</f>
        <v>2690</v>
      </c>
      <c r="F272" s="645">
        <v>2690</v>
      </c>
      <c r="G272" s="645">
        <f>ПЭВН!V67</f>
        <v>4670033314069</v>
      </c>
      <c r="H272" s="645">
        <f>ПЭВН!U67</f>
        <v>211057</v>
      </c>
      <c r="I272" s="645" t="s">
        <v>272</v>
      </c>
      <c r="J272" s="645"/>
      <c r="K272" s="631"/>
      <c r="L272" s="635"/>
      <c r="M272" s="162"/>
      <c r="N272" t="str">
        <f>IFERROR(VLOOKUP(B272,Сток!A:B,2,FALSE),"")</f>
        <v/>
      </c>
      <c r="O272"/>
      <c r="P272"/>
    </row>
    <row r="273" spans="1:16" ht="12" customHeight="1" x14ac:dyDescent="0.25">
      <c r="A273" s="647" t="str">
        <f>ПЭВН!S70</f>
        <v>THERMEX Rio 3000</v>
      </c>
      <c r="B273" s="643" t="str">
        <f>ПЭВН!T70</f>
        <v>ЭдЭБ04930</v>
      </c>
      <c r="C273" s="644">
        <f>VLOOKUP(A273,ПЭВН!$C:$R,12,FALSE)</f>
        <v>0</v>
      </c>
      <c r="D273" s="645">
        <f>VLOOKUP(A273,ПЭВН!$C:$R,13,FALSE)</f>
        <v>0</v>
      </c>
      <c r="E273" s="657">
        <v>1890</v>
      </c>
      <c r="F273" s="436" t="s">
        <v>60</v>
      </c>
      <c r="G273" s="645">
        <f>ПЭВН!V70</f>
        <v>4670033318456</v>
      </c>
      <c r="H273" s="645">
        <f>ПЭВН!U70</f>
        <v>211086</v>
      </c>
      <c r="I273" s="645" t="s">
        <v>272</v>
      </c>
      <c r="J273" s="645"/>
      <c r="K273" s="631"/>
      <c r="L273" s="635"/>
      <c r="M273" s="162"/>
      <c r="N273" t="str">
        <f>IFERROR(VLOOKUP(B273,Сток!A:B,2,FALSE),"")</f>
        <v/>
      </c>
      <c r="O273"/>
      <c r="P273"/>
    </row>
    <row r="274" spans="1:16" ht="12" customHeight="1" x14ac:dyDescent="0.25">
      <c r="A274" s="647" t="str">
        <f>ПЭВН!S46</f>
        <v>THERMEX Tesoro 3500</v>
      </c>
      <c r="B274" s="643" t="str">
        <f>ПЭВН!T46</f>
        <v>ЭдЭБ03851</v>
      </c>
      <c r="C274" s="644">
        <f>VLOOKUP(A274,ПЭВН!$C:$R,12,FALSE)</f>
        <v>0</v>
      </c>
      <c r="D274" s="645">
        <f>VLOOKUP(A274,ПЭВН!$C:$R,13,FALSE)</f>
        <v>0</v>
      </c>
      <c r="E274" s="436">
        <f>ПЭВН!Q46</f>
        <v>6790</v>
      </c>
      <c r="F274" s="645">
        <v>6790</v>
      </c>
      <c r="G274" s="645">
        <f>ПЭВН!V46</f>
        <v>4670033317473</v>
      </c>
      <c r="H274" s="645">
        <f>ПЭВН!U46</f>
        <v>211216</v>
      </c>
      <c r="I274" s="645" t="s">
        <v>272</v>
      </c>
      <c r="J274" s="645"/>
      <c r="K274" s="631"/>
      <c r="L274" s="635"/>
      <c r="M274" s="162"/>
      <c r="N274" t="str">
        <f>IFERROR(VLOOKUP(B274,Сток!A:B,2,FALSE),"")</f>
        <v/>
      </c>
      <c r="O274"/>
      <c r="P274"/>
    </row>
    <row r="275" spans="1:16" ht="12" customHeight="1" x14ac:dyDescent="0.25">
      <c r="A275" s="647" t="str">
        <f>ПЭВН!S58</f>
        <v>THERMEX Runa 3000</v>
      </c>
      <c r="B275" s="643" t="str">
        <f>ПЭВН!T58</f>
        <v>ЭдЭБ04417</v>
      </c>
      <c r="C275" s="644">
        <f>VLOOKUP(A275,ПЭВН!$C:$R,12,FALSE)</f>
        <v>0</v>
      </c>
      <c r="D275" s="645">
        <f>VLOOKUP(A275,ПЭВН!$C:$R,13,FALSE)</f>
        <v>0</v>
      </c>
      <c r="E275" s="436">
        <f>ПЭВН!Q58</f>
        <v>3290</v>
      </c>
      <c r="F275" s="645">
        <v>3290</v>
      </c>
      <c r="G275" s="645">
        <f>ПЭВН!V58</f>
        <v>4670033317459</v>
      </c>
      <c r="H275" s="645">
        <f>ПЭВН!U58</f>
        <v>221010</v>
      </c>
      <c r="I275" s="645" t="s">
        <v>272</v>
      </c>
      <c r="J275" s="645"/>
      <c r="K275" s="631"/>
      <c r="L275" s="635"/>
      <c r="M275" s="162"/>
      <c r="N275" t="str">
        <f>IFERROR(VLOOKUP(B275,Сток!A:B,2,FALSE),"")</f>
        <v/>
      </c>
      <c r="O275"/>
      <c r="P275"/>
    </row>
    <row r="276" spans="1:16" ht="12" customHeight="1" x14ac:dyDescent="0.25">
      <c r="A276" s="647" t="str">
        <f>ПЭВН!S64</f>
        <v>THERMEX Nord 3500</v>
      </c>
      <c r="B276" s="643" t="str">
        <f>ПЭВН!T64</f>
        <v>ЭдЭБ04419</v>
      </c>
      <c r="C276" s="644">
        <f>VLOOKUP(A276,ПЭВН!$C:$R,12,FALSE)</f>
        <v>0</v>
      </c>
      <c r="D276" s="645">
        <f>VLOOKUP(A276,ПЭВН!$C:$R,13,FALSE)</f>
        <v>0</v>
      </c>
      <c r="E276" s="436">
        <f>ПЭВН!Q64</f>
        <v>2790</v>
      </c>
      <c r="F276" s="645">
        <v>2790</v>
      </c>
      <c r="G276" s="645">
        <f>ПЭВН!V64</f>
        <v>4670033317480</v>
      </c>
      <c r="H276" s="645">
        <f>ПЭВН!U64</f>
        <v>221011</v>
      </c>
      <c r="I276" s="645" t="s">
        <v>272</v>
      </c>
      <c r="J276" s="645"/>
      <c r="K276" s="631"/>
      <c r="L276" s="635"/>
      <c r="M276" s="162"/>
      <c r="N276" t="str">
        <f>IFERROR(VLOOKUP(B276,Сток!A:B,2,FALSE),"")</f>
        <v/>
      </c>
      <c r="O276"/>
      <c r="P276"/>
    </row>
    <row r="277" spans="1:16" ht="12" customHeight="1" x14ac:dyDescent="0.25">
      <c r="A277" s="647" t="str">
        <f>ПЭВН!S73</f>
        <v>EDISSON Bruni 3500</v>
      </c>
      <c r="B277" s="643" t="str">
        <f>ПЭВН!T73</f>
        <v>ЭдЭБ04415</v>
      </c>
      <c r="C277" s="644">
        <f>VLOOKUP(A277,ПЭВН!$C:$R,12,FALSE)</f>
        <v>0</v>
      </c>
      <c r="D277" s="645">
        <f>VLOOKUP(A277,ПЭВН!$C:$R,13,FALSE)</f>
        <v>0</v>
      </c>
      <c r="E277" s="657">
        <v>1490</v>
      </c>
      <c r="F277" s="436" t="s">
        <v>60</v>
      </c>
      <c r="G277" s="645">
        <f>ПЭВН!V73</f>
        <v>4670033317497</v>
      </c>
      <c r="H277" s="645">
        <f>ПЭВН!U73</f>
        <v>221009</v>
      </c>
      <c r="I277" s="645" t="s">
        <v>272</v>
      </c>
      <c r="J277" s="645"/>
      <c r="K277" s="631"/>
      <c r="L277" s="635"/>
      <c r="M277" s="162"/>
      <c r="N277" t="str">
        <f>IFERROR(VLOOKUP(B277,Сток!A:B,2,FALSE),"")</f>
        <v/>
      </c>
      <c r="O277"/>
      <c r="P277"/>
    </row>
    <row r="278" spans="1:16" ht="12" customHeight="1" x14ac:dyDescent="0.25">
      <c r="A278" s="647" t="str">
        <f>ПЭВН!S76</f>
        <v>EDISSON Cora 3000</v>
      </c>
      <c r="B278" s="643" t="str">
        <f>ПЭВН!T76</f>
        <v>ЭдЭБ04413</v>
      </c>
      <c r="C278" s="644">
        <f>VLOOKUP(A278,ПЭВН!$C:$R,12,FALSE)</f>
        <v>0</v>
      </c>
      <c r="D278" s="645">
        <f>VLOOKUP(A278,ПЭВН!$C:$R,13,FALSE)</f>
        <v>0</v>
      </c>
      <c r="E278" s="657">
        <v>1490</v>
      </c>
      <c r="F278" s="436" t="s">
        <v>60</v>
      </c>
      <c r="G278" s="645">
        <f>ПЭВН!V76</f>
        <v>4670033317503</v>
      </c>
      <c r="H278" s="645">
        <f>ПЭВН!U76</f>
        <v>221008</v>
      </c>
      <c r="I278" s="645" t="s">
        <v>272</v>
      </c>
      <c r="J278" s="645"/>
      <c r="K278" s="631"/>
      <c r="L278" s="635"/>
      <c r="M278" s="162"/>
      <c r="N278" t="str">
        <f>IFERROR(VLOOKUP(B278,Сток!A:B,2,FALSE),"")</f>
        <v/>
      </c>
      <c r="O278"/>
      <c r="P278"/>
    </row>
    <row r="279" spans="1:16" ht="12" customHeight="1" x14ac:dyDescent="0.25">
      <c r="A279" s="647" t="s">
        <v>178</v>
      </c>
      <c r="B279" s="643" t="s">
        <v>179</v>
      </c>
      <c r="C279" s="644">
        <f>VLOOKUP(A279,ПЭВН!$C:$R,12,FALSE)</f>
        <v>0</v>
      </c>
      <c r="D279" s="645">
        <f>VLOOKUP(A279,ПЭВН!$C:$R,13,FALSE)</f>
        <v>0</v>
      </c>
      <c r="E279" s="436">
        <f>ПЭВН!Q84</f>
        <v>4990</v>
      </c>
      <c r="F279" s="645">
        <v>4990</v>
      </c>
      <c r="G279" s="645">
        <f>ПЭВН!V84</f>
        <v>4670007716042</v>
      </c>
      <c r="H279" s="645">
        <v>211013</v>
      </c>
      <c r="I279" s="645" t="s">
        <v>272</v>
      </c>
      <c r="J279" s="645"/>
      <c r="K279" s="631"/>
      <c r="L279" s="635"/>
      <c r="M279" s="162"/>
      <c r="N279" t="str">
        <f>IFERROR(VLOOKUP(B279,Сток!A:B,2,FALSE),"")</f>
        <v/>
      </c>
      <c r="O279"/>
      <c r="P279"/>
    </row>
    <row r="280" spans="1:16" ht="12" customHeight="1" x14ac:dyDescent="0.25">
      <c r="A280" s="647" t="s">
        <v>180</v>
      </c>
      <c r="B280" s="643" t="s">
        <v>181</v>
      </c>
      <c r="C280" s="644">
        <f>VLOOKUP(A280,ПЭВН!$C:$R,12,FALSE)</f>
        <v>0</v>
      </c>
      <c r="D280" s="645">
        <f>VLOOKUP(A280,ПЭВН!$C:$R,13,FALSE)</f>
        <v>0</v>
      </c>
      <c r="E280" s="436">
        <f>ПЭВН!Q85</f>
        <v>5290</v>
      </c>
      <c r="F280" s="645">
        <v>5290</v>
      </c>
      <c r="G280" s="645">
        <f>ПЭВН!V85</f>
        <v>4670007716059</v>
      </c>
      <c r="H280" s="645">
        <v>211014</v>
      </c>
      <c r="I280" s="645" t="s">
        <v>272</v>
      </c>
      <c r="J280" s="645"/>
      <c r="K280" s="631"/>
      <c r="L280" s="635"/>
      <c r="M280" s="162"/>
      <c r="N280" t="str">
        <f>IFERROR(VLOOKUP(B280,Сток!A:B,2,FALSE),"")</f>
        <v/>
      </c>
      <c r="O280"/>
      <c r="P280"/>
    </row>
    <row r="281" spans="1:16" ht="12" customHeight="1" x14ac:dyDescent="0.25">
      <c r="A281" s="647" t="s">
        <v>182</v>
      </c>
      <c r="B281" s="643" t="s">
        <v>183</v>
      </c>
      <c r="C281" s="644">
        <f>VLOOKUP(A281,ПЭВН!$C:$R,12,FALSE)</f>
        <v>0</v>
      </c>
      <c r="D281" s="645">
        <f>VLOOKUP(A281,ПЭВН!$C:$R,13,FALSE)</f>
        <v>0</v>
      </c>
      <c r="E281" s="436">
        <f>ПЭВН!Q86</f>
        <v>5990</v>
      </c>
      <c r="F281" s="645">
        <v>5990</v>
      </c>
      <c r="G281" s="645">
        <f>ПЭВН!V86</f>
        <v>4670007716066</v>
      </c>
      <c r="H281" s="645">
        <v>211015</v>
      </c>
      <c r="I281" s="645" t="s">
        <v>272</v>
      </c>
      <c r="J281" s="645"/>
      <c r="K281" s="631"/>
      <c r="L281" s="635"/>
      <c r="M281" s="162"/>
      <c r="N281" t="str">
        <f>IFERROR(VLOOKUP(B281,Сток!A:B,2,FALSE),"")</f>
        <v/>
      </c>
      <c r="O281"/>
      <c r="P281"/>
    </row>
    <row r="282" spans="1:16" ht="12" customHeight="1" x14ac:dyDescent="0.25">
      <c r="A282" s="647" t="str">
        <f>ПЭВН!S80</f>
        <v>THERMEX Vox 4500</v>
      </c>
      <c r="B282" s="643" t="str">
        <f>ПЭВН!T80</f>
        <v>ЭдЭБ05035</v>
      </c>
      <c r="C282" s="644">
        <f>VLOOKUP(A282,ПЭВН!$C:$R,12,FALSE)</f>
        <v>0</v>
      </c>
      <c r="D282" s="645">
        <f>VLOOKUP(A282,ПЭВН!$C:$R,13,FALSE)</f>
        <v>0</v>
      </c>
      <c r="E282" s="436">
        <f>ПЭВН!Q80</f>
        <v>7090</v>
      </c>
      <c r="F282" s="645">
        <v>7090</v>
      </c>
      <c r="G282" s="645">
        <f>ПЭВН!V80</f>
        <v>4670033318708</v>
      </c>
      <c r="H282" s="645">
        <f>ПЭВН!U80</f>
        <v>211083</v>
      </c>
      <c r="I282" s="645" t="s">
        <v>1005</v>
      </c>
      <c r="J282" s="645"/>
      <c r="K282" s="631"/>
      <c r="L282" s="635"/>
      <c r="M282" s="162"/>
      <c r="N282" t="str">
        <f>IFERROR(VLOOKUP(B282,Сток!A:B,2,FALSE),"")</f>
        <v/>
      </c>
      <c r="O282"/>
      <c r="P282"/>
    </row>
    <row r="283" spans="1:16" ht="12" customHeight="1" x14ac:dyDescent="0.25">
      <c r="A283" s="647" t="str">
        <f>ПЭВН!S81</f>
        <v>THERMEX Vox 5500</v>
      </c>
      <c r="B283" s="643" t="str">
        <f>ПЭВН!T81</f>
        <v>ЭдЭБ05036</v>
      </c>
      <c r="C283" s="644">
        <f>VLOOKUP(A283,ПЭВН!$C:$R,12,FALSE)</f>
        <v>0</v>
      </c>
      <c r="D283" s="645">
        <f>VLOOKUP(A283,ПЭВН!$C:$R,13,FALSE)</f>
        <v>0</v>
      </c>
      <c r="E283" s="436">
        <f>ПЭВН!Q81</f>
        <v>7290</v>
      </c>
      <c r="F283" s="645">
        <v>7290</v>
      </c>
      <c r="G283" s="645">
        <f>ПЭВН!V81</f>
        <v>4670033318715</v>
      </c>
      <c r="H283" s="645">
        <f>ПЭВН!U81</f>
        <v>211084</v>
      </c>
      <c r="I283" s="645" t="s">
        <v>1005</v>
      </c>
      <c r="J283" s="645"/>
      <c r="K283" s="631"/>
      <c r="L283" s="635"/>
      <c r="M283" s="162"/>
      <c r="N283" t="str">
        <f>IFERROR(VLOOKUP(B283,Сток!A:B,2,FALSE),"")</f>
        <v/>
      </c>
      <c r="O283"/>
      <c r="P283"/>
    </row>
    <row r="284" spans="1:16" ht="12" customHeight="1" x14ac:dyDescent="0.25">
      <c r="A284" s="647" t="str">
        <f>ПЭВН!C89</f>
        <v>THERMEX Oscar 3500</v>
      </c>
      <c r="B284" s="643" t="str">
        <f>ПЭВН!T89</f>
        <v>ЭдЭБ03448</v>
      </c>
      <c r="C284" s="644">
        <f>VLOOKUP(A284,ПЭВН!$C:$R,12,FALSE)</f>
        <v>0</v>
      </c>
      <c r="D284" s="645">
        <f>VLOOKUP(A284,ПЭВН!$C:$R,13,FALSE)</f>
        <v>0</v>
      </c>
      <c r="E284" s="436">
        <f>ПЭВН!Q89</f>
        <v>3090</v>
      </c>
      <c r="F284" s="645">
        <v>3090</v>
      </c>
      <c r="G284" s="645">
        <f>ПЭВН!V89</f>
        <v>4670033316308</v>
      </c>
      <c r="H284" s="645">
        <f>ПЭВН!U89</f>
        <v>211211</v>
      </c>
      <c r="I284" s="645" t="s">
        <v>272</v>
      </c>
      <c r="J284" s="645"/>
      <c r="K284" s="631"/>
      <c r="L284" s="635"/>
      <c r="M284" s="162"/>
      <c r="N284" t="str">
        <f>IFERROR(VLOOKUP(B284,Сток!A:B,2,FALSE),"")</f>
        <v/>
      </c>
      <c r="O284"/>
      <c r="P284"/>
    </row>
    <row r="285" spans="1:16" ht="12" customHeight="1" x14ac:dyDescent="0.25">
      <c r="A285" s="647" t="str">
        <f>ПЭВН!C90</f>
        <v>THERMEX Oscar 5500</v>
      </c>
      <c r="B285" s="643" t="str">
        <f>ПЭВН!T90</f>
        <v>ЭдЭБ03449</v>
      </c>
      <c r="C285" s="644">
        <f>VLOOKUP(A285,ПЭВН!$C:$R,12,FALSE)</f>
        <v>0</v>
      </c>
      <c r="D285" s="645">
        <f>VLOOKUP(A285,ПЭВН!$C:$R,13,FALSE)</f>
        <v>0</v>
      </c>
      <c r="E285" s="436">
        <f>ПЭВН!Q90</f>
        <v>3990</v>
      </c>
      <c r="F285" s="645">
        <v>3990</v>
      </c>
      <c r="G285" s="645">
        <f>ПЭВН!V90</f>
        <v>4670033316360</v>
      </c>
      <c r="H285" s="645">
        <f>ПЭВН!U90</f>
        <v>211212</v>
      </c>
      <c r="I285" s="645" t="s">
        <v>272</v>
      </c>
      <c r="J285" s="645"/>
      <c r="K285" s="631"/>
      <c r="L285" s="635"/>
      <c r="M285" s="162"/>
      <c r="N285" t="str">
        <f>IFERROR(VLOOKUP(B285,Сток!A:B,2,FALSE),"")</f>
        <v/>
      </c>
      <c r="O285"/>
      <c r="P285"/>
    </row>
    <row r="286" spans="1:16" ht="12" customHeight="1" x14ac:dyDescent="0.25">
      <c r="A286" s="647" t="str">
        <f>ПЭВН!C91</f>
        <v>THERMEX Oscar 6500</v>
      </c>
      <c r="B286" s="643" t="str">
        <f>ПЭВН!T91</f>
        <v>ЭдЭБ03450</v>
      </c>
      <c r="C286" s="644">
        <f>VLOOKUP(A286,ПЭВН!$C:$R,12,FALSE)</f>
        <v>0</v>
      </c>
      <c r="D286" s="645">
        <f>VLOOKUP(A286,ПЭВН!$C:$R,13,FALSE)</f>
        <v>0</v>
      </c>
      <c r="E286" s="436">
        <f>ПЭВН!Q91</f>
        <v>4190</v>
      </c>
      <c r="F286" s="645">
        <v>4190</v>
      </c>
      <c r="G286" s="645">
        <f>ПЭВН!V91</f>
        <v>4670033316377</v>
      </c>
      <c r="H286" s="645">
        <f>ПЭВН!U91</f>
        <v>211213</v>
      </c>
      <c r="I286" s="645" t="s">
        <v>272</v>
      </c>
      <c r="J286" s="645"/>
      <c r="K286" s="631"/>
      <c r="L286" s="635"/>
      <c r="M286" s="162"/>
      <c r="N286" t="str">
        <f>IFERROR(VLOOKUP(B286,Сток!A:B,2,FALSE),"")</f>
        <v/>
      </c>
      <c r="O286"/>
      <c r="P286"/>
    </row>
    <row r="287" spans="1:16" ht="12" customHeight="1" x14ac:dyDescent="0.25">
      <c r="A287" s="647" t="str">
        <f>ПЭВН!S94</f>
        <v>THERMEX Vetro 3500 tap</v>
      </c>
      <c r="B287" s="643" t="str">
        <f>ПЭВН!T94</f>
        <v>ЭдЭБ04859</v>
      </c>
      <c r="C287" s="644">
        <f>VLOOKUP(A287,ПЭВН!$C:$R,12,FALSE)</f>
        <v>0</v>
      </c>
      <c r="D287" s="645">
        <f>VLOOKUP(A287,ПЭВН!$C:$R,13,FALSE)</f>
        <v>0</v>
      </c>
      <c r="E287" s="657">
        <v>2190</v>
      </c>
      <c r="F287" s="436" t="s">
        <v>60</v>
      </c>
      <c r="G287" s="645">
        <f>ПЭВН!V94</f>
        <v>4670033317992</v>
      </c>
      <c r="H287" s="645">
        <f>ПЭВН!U94</f>
        <v>211066</v>
      </c>
      <c r="I287" s="645" t="s">
        <v>272</v>
      </c>
      <c r="J287" s="645"/>
      <c r="K287" s="631"/>
      <c r="L287" s="635"/>
      <c r="M287" s="162"/>
      <c r="N287" t="str">
        <f>IFERROR(VLOOKUP(B287,Сток!A:B,2,FALSE),"")</f>
        <v/>
      </c>
      <c r="O287"/>
      <c r="P287"/>
    </row>
    <row r="288" spans="1:16" ht="12" customHeight="1" x14ac:dyDescent="0.25">
      <c r="A288" s="647" t="str">
        <f>ПЭВН!S95</f>
        <v>THERMEX Vetro 3500 shower</v>
      </c>
      <c r="B288" s="643" t="str">
        <f>ПЭВН!T95</f>
        <v>ЭдЭБ04858</v>
      </c>
      <c r="C288" s="644">
        <f>VLOOKUP(A288,ПЭВН!$C:$R,12,FALSE)</f>
        <v>0</v>
      </c>
      <c r="D288" s="645">
        <f>VLOOKUP(A288,ПЭВН!$C:$R,13,FALSE)</f>
        <v>0</v>
      </c>
      <c r="E288" s="657">
        <v>2190</v>
      </c>
      <c r="F288" s="436" t="s">
        <v>60</v>
      </c>
      <c r="G288" s="645">
        <f>ПЭВН!V95</f>
        <v>4670033317985</v>
      </c>
      <c r="H288" s="645">
        <f>ПЭВН!U95</f>
        <v>211065</v>
      </c>
      <c r="I288" s="645" t="s">
        <v>272</v>
      </c>
      <c r="J288" s="645"/>
      <c r="K288" s="631"/>
      <c r="L288" s="635"/>
      <c r="M288" s="162"/>
      <c r="N288" t="str">
        <f>IFERROR(VLOOKUP(B288,Сток!A:B,2,FALSE),"")</f>
        <v/>
      </c>
      <c r="O288"/>
      <c r="P288"/>
    </row>
    <row r="289" spans="1:16" ht="12" customHeight="1" x14ac:dyDescent="0.25">
      <c r="A289" s="647" t="str">
        <f>ПЭВН!S96</f>
        <v>THERMEX Vetro 3500 combi</v>
      </c>
      <c r="B289" s="643" t="str">
        <f>ПЭВН!T96</f>
        <v>ЭдЭБ04860</v>
      </c>
      <c r="C289" s="644">
        <f>VLOOKUP(A289,ПЭВН!$C:$R,12,FALSE)</f>
        <v>0</v>
      </c>
      <c r="D289" s="645">
        <f>VLOOKUP(A289,ПЭВН!$C:$R,13,FALSE)</f>
        <v>0</v>
      </c>
      <c r="E289" s="657">
        <v>2290</v>
      </c>
      <c r="F289" s="436" t="s">
        <v>60</v>
      </c>
      <c r="G289" s="645">
        <f>ПЭВН!V96</f>
        <v>4670033317978</v>
      </c>
      <c r="H289" s="645">
        <f>ПЭВН!U96</f>
        <v>211067</v>
      </c>
      <c r="I289" s="645" t="s">
        <v>272</v>
      </c>
      <c r="J289" s="645"/>
      <c r="K289" s="631"/>
      <c r="L289" s="635"/>
      <c r="M289" s="162"/>
      <c r="N289" t="str">
        <f>IFERROR(VLOOKUP(B289,Сток!A:B,2,FALSE),"")</f>
        <v/>
      </c>
      <c r="O289"/>
      <c r="P289"/>
    </row>
    <row r="290" spans="1:16" ht="12" customHeight="1" x14ac:dyDescent="0.25">
      <c r="A290" s="647" t="str">
        <f>ПЭВН!S97</f>
        <v>THERMEX Vetro 5500 tap</v>
      </c>
      <c r="B290" s="643" t="str">
        <f>ПЭВН!T97</f>
        <v>ЭдЭБ04863</v>
      </c>
      <c r="C290" s="644">
        <f>VLOOKUP(A290,ПЭВН!$C:$R,12,FALSE)</f>
        <v>0</v>
      </c>
      <c r="D290" s="645">
        <f>VLOOKUP(A290,ПЭВН!$C:$R,13,FALSE)</f>
        <v>0</v>
      </c>
      <c r="E290" s="657">
        <v>2290</v>
      </c>
      <c r="F290" s="436" t="s">
        <v>60</v>
      </c>
      <c r="G290" s="645">
        <f>ПЭВН!V97</f>
        <v>4670033318029</v>
      </c>
      <c r="H290" s="645">
        <f>ПЭВН!U97</f>
        <v>211069</v>
      </c>
      <c r="I290" s="645" t="s">
        <v>272</v>
      </c>
      <c r="J290" s="645"/>
      <c r="K290" s="631"/>
      <c r="L290" s="635"/>
      <c r="M290" s="162"/>
      <c r="N290" t="str">
        <f>IFERROR(VLOOKUP(B290,Сток!A:B,2,FALSE),"")</f>
        <v/>
      </c>
      <c r="O290"/>
      <c r="P290"/>
    </row>
    <row r="291" spans="1:16" ht="12" customHeight="1" x14ac:dyDescent="0.25">
      <c r="A291" s="647" t="str">
        <f>ПЭВН!S98</f>
        <v>THERMEX Vetro 5500 shower</v>
      </c>
      <c r="B291" s="643" t="str">
        <f>ПЭВН!T98</f>
        <v>ЭдЭБ04862</v>
      </c>
      <c r="C291" s="644">
        <f>VLOOKUP(A291,ПЭВН!$C:$R,12,FALSE)</f>
        <v>0</v>
      </c>
      <c r="D291" s="645">
        <f>VLOOKUP(A291,ПЭВН!$C:$R,13,FALSE)</f>
        <v>0</v>
      </c>
      <c r="E291" s="657">
        <v>2290</v>
      </c>
      <c r="F291" s="436" t="s">
        <v>60</v>
      </c>
      <c r="G291" s="645">
        <f>ПЭВН!V98</f>
        <v>4670033318012</v>
      </c>
      <c r="H291" s="645">
        <f>ПЭВН!U98</f>
        <v>211068</v>
      </c>
      <c r="I291" s="645" t="s">
        <v>272</v>
      </c>
      <c r="J291" s="645"/>
      <c r="K291" s="631"/>
      <c r="L291" s="635"/>
      <c r="M291" s="162"/>
      <c r="N291" t="str">
        <f>IFERROR(VLOOKUP(B291,Сток!A:B,2,FALSE),"")</f>
        <v/>
      </c>
      <c r="O291"/>
      <c r="P291"/>
    </row>
    <row r="292" spans="1:16" ht="12" customHeight="1" x14ac:dyDescent="0.25">
      <c r="A292" s="647" t="str">
        <f>ПЭВН!S99</f>
        <v>THERMEX Vetro 5500 combi</v>
      </c>
      <c r="B292" s="643" t="str">
        <f>ПЭВН!T99</f>
        <v>ЭдЭБ04861</v>
      </c>
      <c r="C292" s="644">
        <f>VLOOKUP(A292,ПЭВН!$C:$R,12,FALSE)</f>
        <v>0</v>
      </c>
      <c r="D292" s="645">
        <f>VLOOKUP(A292,ПЭВН!$C:$R,13,FALSE)</f>
        <v>0</v>
      </c>
      <c r="E292" s="657">
        <v>2390</v>
      </c>
      <c r="F292" s="436" t="s">
        <v>60</v>
      </c>
      <c r="G292" s="645">
        <f>ПЭВН!V99</f>
        <v>4670033318005</v>
      </c>
      <c r="H292" s="645">
        <f>ПЭВН!U99</f>
        <v>211070</v>
      </c>
      <c r="I292" s="645" t="s">
        <v>272</v>
      </c>
      <c r="J292" s="645"/>
      <c r="K292" s="631"/>
      <c r="L292" s="635"/>
      <c r="M292" s="162"/>
      <c r="N292" t="str">
        <f>IFERROR(VLOOKUP(B292,Сток!A:B,2,FALSE),"")</f>
        <v/>
      </c>
      <c r="O292"/>
      <c r="P292"/>
    </row>
    <row r="293" spans="1:16" ht="12" customHeight="1" x14ac:dyDescent="0.25">
      <c r="A293" s="647" t="str">
        <f>ПЭВН!S100</f>
        <v>THERMEX Vetro 6500 tap</v>
      </c>
      <c r="B293" s="643" t="str">
        <f>ПЭВН!T100</f>
        <v>ЭдЭБ04865</v>
      </c>
      <c r="C293" s="644">
        <f>VLOOKUP(A293,ПЭВН!$C:$R,12,FALSE)</f>
        <v>0</v>
      </c>
      <c r="D293" s="645">
        <f>VLOOKUP(A293,ПЭВН!$C:$R,13,FALSE)</f>
        <v>0</v>
      </c>
      <c r="E293" s="657">
        <v>2390</v>
      </c>
      <c r="F293" s="436" t="s">
        <v>60</v>
      </c>
      <c r="G293" s="645">
        <f>ПЭВН!V100</f>
        <v>4670033318050</v>
      </c>
      <c r="H293" s="645">
        <f>ПЭВН!U100</f>
        <v>211072</v>
      </c>
      <c r="I293" s="645" t="s">
        <v>272</v>
      </c>
      <c r="J293" s="645"/>
      <c r="K293" s="631"/>
      <c r="L293" s="635"/>
      <c r="M293" s="162"/>
      <c r="N293" t="str">
        <f>IFERROR(VLOOKUP(B293,Сток!A:B,2,FALSE),"")</f>
        <v/>
      </c>
      <c r="O293"/>
      <c r="P293"/>
    </row>
    <row r="294" spans="1:16" ht="12" customHeight="1" x14ac:dyDescent="0.25">
      <c r="A294" s="647" t="str">
        <f>ПЭВН!S101</f>
        <v>THERMEX Vetro 6500 shower</v>
      </c>
      <c r="B294" s="643" t="str">
        <f>ПЭВН!T101</f>
        <v>ЭдЭБ04864</v>
      </c>
      <c r="C294" s="644">
        <f>VLOOKUP(A294,ПЭВН!$C:$R,12,FALSE)</f>
        <v>0</v>
      </c>
      <c r="D294" s="645">
        <f>VLOOKUP(A294,ПЭВН!$C:$R,13,FALSE)</f>
        <v>0</v>
      </c>
      <c r="E294" s="657">
        <v>2390</v>
      </c>
      <c r="F294" s="436" t="s">
        <v>60</v>
      </c>
      <c r="G294" s="645">
        <f>ПЭВН!V101</f>
        <v>4670033318043</v>
      </c>
      <c r="H294" s="645">
        <f>ПЭВН!U101</f>
        <v>211071</v>
      </c>
      <c r="I294" s="645" t="s">
        <v>272</v>
      </c>
      <c r="J294" s="645"/>
      <c r="K294" s="631"/>
      <c r="L294" s="635"/>
      <c r="M294" s="162"/>
      <c r="N294" t="str">
        <f>IFERROR(VLOOKUP(B294,Сток!A:B,2,FALSE),"")</f>
        <v/>
      </c>
      <c r="O294"/>
      <c r="P294"/>
    </row>
    <row r="295" spans="1:16" ht="12" customHeight="1" x14ac:dyDescent="0.25">
      <c r="A295" s="647" t="str">
        <f>ПЭВН!S102</f>
        <v>THERMEX Vetro 6500 combi</v>
      </c>
      <c r="B295" s="643" t="str">
        <f>ПЭВН!T102</f>
        <v>ЭдЭБ04866</v>
      </c>
      <c r="C295" s="644">
        <f>VLOOKUP(A295,ПЭВН!$C:$R,12,FALSE)</f>
        <v>0</v>
      </c>
      <c r="D295" s="645">
        <f>VLOOKUP(A295,ПЭВН!$C:$R,13,FALSE)</f>
        <v>0</v>
      </c>
      <c r="E295" s="657">
        <v>2490</v>
      </c>
      <c r="F295" s="436" t="s">
        <v>60</v>
      </c>
      <c r="G295" s="645">
        <f>ПЭВН!V102</f>
        <v>4670033318036</v>
      </c>
      <c r="H295" s="645">
        <f>ПЭВН!U102</f>
        <v>211073</v>
      </c>
      <c r="I295" s="645" t="s">
        <v>272</v>
      </c>
      <c r="J295" s="645"/>
      <c r="K295" s="631"/>
      <c r="L295" s="635"/>
      <c r="M295" s="162"/>
      <c r="N295" t="str">
        <f>IFERROR(VLOOKUP(B295,Сток!A:B,2,FALSE),"")</f>
        <v/>
      </c>
      <c r="O295"/>
      <c r="P295"/>
    </row>
    <row r="296" spans="1:16" ht="12" customHeight="1" x14ac:dyDescent="0.25">
      <c r="A296" s="647" t="str">
        <f>ГПВН!S16</f>
        <v>THERMEX E 22 MD</v>
      </c>
      <c r="B296" s="643" t="str">
        <f>ГПВН!T16</f>
        <v>ЭдЭБ02622</v>
      </c>
      <c r="C296" s="644">
        <f>VLOOKUP(A296,ГПВН!$C:$R,12,FALSE)</f>
        <v>0</v>
      </c>
      <c r="D296" s="645">
        <f>VLOOKUP(A296,ГПВН!$C:$R,13,FALSE)</f>
        <v>0</v>
      </c>
      <c r="E296" s="436">
        <f>ГПВН!Q16</f>
        <v>17290</v>
      </c>
      <c r="F296" s="436">
        <v>17290</v>
      </c>
      <c r="G296" s="645">
        <f>ГПВН!V16</f>
        <v>4670033313741</v>
      </c>
      <c r="H296" s="645">
        <f>ГПВН!U16</f>
        <v>351110</v>
      </c>
      <c r="I296" s="645" t="s">
        <v>272</v>
      </c>
      <c r="J296" s="645"/>
      <c r="K296" s="631"/>
      <c r="L296" s="635"/>
      <c r="M296" s="162"/>
      <c r="N296" t="str">
        <f>IFERROR(VLOOKUP(B296,Сток!A:B,2,FALSE),"")</f>
        <v/>
      </c>
      <c r="O296"/>
      <c r="P296"/>
    </row>
    <row r="297" spans="1:16" ht="12" customHeight="1" x14ac:dyDescent="0.25">
      <c r="A297" s="647" t="str">
        <f>ГПВН!S7</f>
        <v>THERMEX G 20 TD (Pro)</v>
      </c>
      <c r="B297" s="643" t="str">
        <f>ГПВН!T7</f>
        <v>ЭдЭБ01324</v>
      </c>
      <c r="C297" s="644">
        <f>VLOOKUP(A297,ГПВН!$C:$R,12,FALSE)</f>
        <v>0</v>
      </c>
      <c r="D297" s="645">
        <f>VLOOKUP(A297,ГПВН!$C:$R,13,FALSE)</f>
        <v>0</v>
      </c>
      <c r="E297" s="436">
        <f>ГПВН!Q7</f>
        <v>16990</v>
      </c>
      <c r="F297" s="436">
        <v>16990</v>
      </c>
      <c r="G297" s="645">
        <f>ГПВН!V7</f>
        <v>4670033310122</v>
      </c>
      <c r="H297" s="645">
        <f>ГПВН!U7</f>
        <v>351104</v>
      </c>
      <c r="I297" s="645" t="s">
        <v>272</v>
      </c>
      <c r="J297" s="645"/>
      <c r="K297" s="631"/>
      <c r="L297" s="635"/>
      <c r="M297" s="162"/>
      <c r="N297" t="str">
        <f>IFERROR(VLOOKUP(B297,Сток!A:B,2,FALSE),"")</f>
        <v/>
      </c>
      <c r="O297"/>
      <c r="P297"/>
    </row>
    <row r="298" spans="1:16" ht="12" customHeight="1" x14ac:dyDescent="0.25">
      <c r="A298" s="647" t="str">
        <f>ГПВН!S36</f>
        <v>THERMEX B 20 D Pro</v>
      </c>
      <c r="B298" s="643" t="str">
        <f>ГПВН!T36</f>
        <v>ЭдЭБ05377</v>
      </c>
      <c r="C298" s="644">
        <f>VLOOKUP(A298,ГПВН!$C:$R,12,FALSE)</f>
        <v>0</v>
      </c>
      <c r="D298" s="645">
        <f>VLOOKUP(A298,ГПВН!$C:$R,13,FALSE)</f>
        <v>0</v>
      </c>
      <c r="E298" s="436">
        <f>ГПВН!Q36</f>
        <v>12990</v>
      </c>
      <c r="F298" s="436">
        <v>12990</v>
      </c>
      <c r="G298" s="645">
        <f>ГПВН!V36</f>
        <v>4670033319477</v>
      </c>
      <c r="H298" s="645">
        <f>ГПВН!U36</f>
        <v>351114</v>
      </c>
      <c r="I298" s="645"/>
      <c r="J298" s="645"/>
      <c r="K298" s="631"/>
      <c r="L298" s="635"/>
      <c r="M298" s="162"/>
      <c r="O298"/>
      <c r="P298"/>
    </row>
    <row r="299" spans="1:16" ht="12" customHeight="1" x14ac:dyDescent="0.25">
      <c r="A299" s="647" t="str">
        <f>ГПВН!S13</f>
        <v xml:space="preserve">THERMEX F 20 MD </v>
      </c>
      <c r="B299" s="643" t="str">
        <f>ГПВН!T13</f>
        <v>ЭдЭБ04296</v>
      </c>
      <c r="C299" s="644">
        <f>VLOOKUP(A299,ГПВН!$C:$R,12,FALSE)</f>
        <v>0</v>
      </c>
      <c r="D299" s="645">
        <f>VLOOKUP(A299,ГПВН!$C:$R,13,FALSE)</f>
        <v>0</v>
      </c>
      <c r="E299" s="436">
        <f>ГПВН!Q13</f>
        <v>17990</v>
      </c>
      <c r="F299" s="436">
        <v>17990</v>
      </c>
      <c r="G299" s="645">
        <f>ГПВН!V13</f>
        <v>4670033317329</v>
      </c>
      <c r="H299" s="645">
        <f>ГПВН!U13</f>
        <v>351120</v>
      </c>
      <c r="I299" s="645" t="s">
        <v>1005</v>
      </c>
      <c r="J299" s="645"/>
      <c r="K299" s="631"/>
      <c r="L299" s="635"/>
      <c r="M299" s="162"/>
      <c r="N299" t="str">
        <f>IFERROR(VLOOKUP(B299,Сток!A:B,2,FALSE),"")</f>
        <v/>
      </c>
      <c r="O299"/>
      <c r="P299"/>
    </row>
    <row r="300" spans="1:16" ht="12" customHeight="1" x14ac:dyDescent="0.25">
      <c r="A300" s="647" t="str">
        <f>ГПВН!C19</f>
        <v>THERMEX S 20 MD (Art Black)</v>
      </c>
      <c r="B300" s="643" t="str">
        <f>ГПВН!T19</f>
        <v>ЭдЭБ02974</v>
      </c>
      <c r="C300" s="644">
        <f>VLOOKUP(A300,ГПВН!$C:$R,12,FALSE)</f>
        <v>0</v>
      </c>
      <c r="D300" s="645">
        <f>VLOOKUP(A300,ГПВН!$C:$R,13,FALSE)</f>
        <v>0</v>
      </c>
      <c r="E300" s="436">
        <f>ГПВН!Q19</f>
        <v>16990</v>
      </c>
      <c r="F300" s="436">
        <v>16990</v>
      </c>
      <c r="G300" s="645">
        <f>ГПВН!V19</f>
        <v>4670033314564</v>
      </c>
      <c r="H300" s="645">
        <v>351111</v>
      </c>
      <c r="I300" s="645" t="s">
        <v>272</v>
      </c>
      <c r="J300" s="645"/>
      <c r="K300" s="631"/>
      <c r="L300" s="635"/>
      <c r="M300" s="162"/>
      <c r="N300" t="str">
        <f>IFERROR(VLOOKUP(B300,Сток!A:B,2,FALSE),"")</f>
        <v/>
      </c>
      <c r="O300"/>
      <c r="P300"/>
    </row>
    <row r="301" spans="1:16" ht="12" customHeight="1" x14ac:dyDescent="0.25">
      <c r="A301" s="647" t="str">
        <f>ГПВН!C20</f>
        <v>THERMEX S 20 MD (Art Red)</v>
      </c>
      <c r="B301" s="643" t="str">
        <f>ГПВН!T20</f>
        <v>ЭдЭБ02975</v>
      </c>
      <c r="C301" s="644">
        <f>VLOOKUP(A301,ГПВН!$C:$R,12,FALSE)</f>
        <v>0</v>
      </c>
      <c r="D301" s="645">
        <f>VLOOKUP(A301,ГПВН!$C:$R,13,FALSE)</f>
        <v>0</v>
      </c>
      <c r="E301" s="436">
        <f>ГПВН!Q20</f>
        <v>16990</v>
      </c>
      <c r="F301" s="436">
        <v>16990</v>
      </c>
      <c r="G301" s="645">
        <f>ГПВН!V20</f>
        <v>4670033314557</v>
      </c>
      <c r="H301" s="645">
        <v>351112</v>
      </c>
      <c r="I301" s="645" t="s">
        <v>272</v>
      </c>
      <c r="J301" s="645"/>
      <c r="K301" s="631"/>
      <c r="L301" s="635"/>
      <c r="M301" s="162"/>
      <c r="N301" t="str">
        <f>IFERROR(VLOOKUP(B301,Сток!A:B,2,FALSE),"")</f>
        <v/>
      </c>
      <c r="O301"/>
      <c r="P301"/>
    </row>
    <row r="302" spans="1:16" ht="12" customHeight="1" x14ac:dyDescent="0.25">
      <c r="A302" s="647" t="str">
        <f>ГПВН!S23</f>
        <v>THERMEX S 20 MD</v>
      </c>
      <c r="B302" s="643" t="str">
        <f>ГПВН!T23</f>
        <v>ЭдЭБ01773</v>
      </c>
      <c r="C302" s="644">
        <f>VLOOKUP(A302,ГПВН!$C:$R,12,FALSE)</f>
        <v>0</v>
      </c>
      <c r="D302" s="645">
        <f>VLOOKUP(A302,ГПВН!$C:$R,13,FALSE)</f>
        <v>0</v>
      </c>
      <c r="E302" s="436">
        <f>ГПВН!Q23</f>
        <v>16790</v>
      </c>
      <c r="F302" s="436">
        <v>16790</v>
      </c>
      <c r="G302" s="645">
        <f>ГПВН!V23</f>
        <v>4670033312096</v>
      </c>
      <c r="H302" s="645">
        <f>ГПВН!U23</f>
        <v>351107</v>
      </c>
      <c r="I302" s="645" t="s">
        <v>272</v>
      </c>
      <c r="J302" s="645"/>
      <c r="K302" s="631"/>
      <c r="L302" s="635"/>
      <c r="M302" s="162"/>
      <c r="N302" t="str">
        <f>IFERROR(VLOOKUP(B302,Сток!A:B,2,FALSE),"")</f>
        <v/>
      </c>
      <c r="O302"/>
      <c r="P302"/>
    </row>
    <row r="303" spans="1:16" ht="12" customHeight="1" x14ac:dyDescent="0.25">
      <c r="A303" s="647" t="e">
        <f>#REF!</f>
        <v>#REF!</v>
      </c>
      <c r="B303" s="643" t="e">
        <f>#REF!</f>
        <v>#REF!</v>
      </c>
      <c r="C303" s="644" t="e">
        <f>VLOOKUP(A303,#REF!,10,FALSE)</f>
        <v>#REF!</v>
      </c>
      <c r="D303" s="645" t="e">
        <f>VLOOKUP(A303,#REF!,11,FALSE)</f>
        <v>#REF!</v>
      </c>
      <c r="E303" s="657">
        <v>8990</v>
      </c>
      <c r="F303" s="436" t="s">
        <v>60</v>
      </c>
      <c r="G303" s="645" t="e">
        <f>#REF!</f>
        <v>#REF!</v>
      </c>
      <c r="H303" s="645" t="e">
        <f>#REF!</f>
        <v>#REF!</v>
      </c>
      <c r="I303" s="645" t="s">
        <v>272</v>
      </c>
      <c r="J303" s="645"/>
      <c r="K303" s="631"/>
      <c r="L303" s="635"/>
      <c r="M303" s="162"/>
      <c r="N303" t="str">
        <f>IFERROR(VLOOKUP(B303,Сток!A:B,2,FALSE),"")</f>
        <v/>
      </c>
      <c r="O303"/>
      <c r="P303"/>
    </row>
    <row r="304" spans="1:16" ht="12" customHeight="1" x14ac:dyDescent="0.25">
      <c r="A304" s="647" t="e">
        <f>#REF!</f>
        <v>#REF!</v>
      </c>
      <c r="B304" s="643" t="e">
        <f>#REF!</f>
        <v>#REF!</v>
      </c>
      <c r="C304" s="644" t="e">
        <f>VLOOKUP(A304,#REF!,10,FALSE)</f>
        <v>#REF!</v>
      </c>
      <c r="D304" s="645" t="e">
        <f>VLOOKUP(A304,#REF!,11,FALSE)</f>
        <v>#REF!</v>
      </c>
      <c r="E304" s="657">
        <v>8990</v>
      </c>
      <c r="F304" s="436" t="s">
        <v>60</v>
      </c>
      <c r="G304" s="645" t="e">
        <f>#REF!</f>
        <v>#REF!</v>
      </c>
      <c r="H304" s="645" t="e">
        <f>#REF!</f>
        <v>#REF!</v>
      </c>
      <c r="I304" s="645" t="s">
        <v>272</v>
      </c>
      <c r="J304" s="645"/>
      <c r="K304" s="631"/>
      <c r="L304" s="635"/>
      <c r="M304" s="162"/>
      <c r="N304" t="str">
        <f>IFERROR(VLOOKUP(B304,Сток!A:B,2,FALSE),"")</f>
        <v/>
      </c>
      <c r="O304"/>
      <c r="P304"/>
    </row>
    <row r="305" spans="1:16" ht="12" customHeight="1" x14ac:dyDescent="0.25">
      <c r="A305" s="647" t="e">
        <f>#REF!</f>
        <v>#REF!</v>
      </c>
      <c r="B305" s="643" t="e">
        <f>#REF!</f>
        <v>#REF!</v>
      </c>
      <c r="C305" s="644" t="e">
        <f>VLOOKUP(A305,#REF!,10,FALSE)</f>
        <v>#REF!</v>
      </c>
      <c r="D305" s="645" t="e">
        <f>VLOOKUP(A305,#REF!,11,FALSE)</f>
        <v>#REF!</v>
      </c>
      <c r="E305" s="657">
        <v>8990</v>
      </c>
      <c r="F305" s="436" t="s">
        <v>60</v>
      </c>
      <c r="G305" s="645" t="e">
        <f>#REF!</f>
        <v>#REF!</v>
      </c>
      <c r="H305" s="645" t="e">
        <f>#REF!</f>
        <v>#REF!</v>
      </c>
      <c r="I305" s="645" t="s">
        <v>272</v>
      </c>
      <c r="J305" s="645"/>
      <c r="K305" s="631"/>
      <c r="L305" s="635"/>
      <c r="M305" s="162"/>
      <c r="N305" t="str">
        <f>IFERROR(VLOOKUP(B305,Сток!A:B,2,FALSE),"")</f>
        <v/>
      </c>
      <c r="O305"/>
      <c r="P305"/>
    </row>
    <row r="306" spans="1:16" ht="12" customHeight="1" x14ac:dyDescent="0.25">
      <c r="A306" s="647" t="str">
        <f>ГПВН!S39</f>
        <v>THERMEX G 20 D Eco</v>
      </c>
      <c r="B306" s="643" t="str">
        <f>ГПВН!T39</f>
        <v>ЭдЭБ01710</v>
      </c>
      <c r="C306" s="644">
        <f>VLOOKUP(A306,ГПВН!$C:$R,12,FALSE)</f>
        <v>0</v>
      </c>
      <c r="D306" s="645">
        <f>VLOOKUP(A306,ГПВН!$C:$R,13,FALSE)</f>
        <v>0</v>
      </c>
      <c r="E306" s="436">
        <f>ГПВН!Q39</f>
        <v>12990</v>
      </c>
      <c r="F306" s="436">
        <v>12990</v>
      </c>
      <c r="G306" s="645">
        <f>ГПВН!V39</f>
        <v>4670033312003</v>
      </c>
      <c r="H306" s="645">
        <f>ГПВН!U39</f>
        <v>351106</v>
      </c>
      <c r="I306" s="645" t="s">
        <v>272</v>
      </c>
      <c r="J306" s="645"/>
      <c r="K306" s="631"/>
      <c r="L306" s="635"/>
      <c r="M306" s="162"/>
      <c r="N306" t="str">
        <f>IFERROR(VLOOKUP(B306,Сток!A:B,2,FALSE),"")</f>
        <v/>
      </c>
      <c r="O306"/>
      <c r="P306"/>
    </row>
    <row r="307" spans="1:16" ht="12" customHeight="1" x14ac:dyDescent="0.25">
      <c r="A307" s="647" t="str">
        <f>ГПВН!S42</f>
        <v>THERMEX B 20 D</v>
      </c>
      <c r="B307" s="643" t="str">
        <f>ГПВН!T42</f>
        <v>ЭдЭБ02407</v>
      </c>
      <c r="C307" s="644">
        <f>VLOOKUP(A307,ГПВН!$C:$R,12,FALSE)</f>
        <v>0</v>
      </c>
      <c r="D307" s="645">
        <f>VLOOKUP(A307,ГПВН!$C:$R,13,FALSE)</f>
        <v>0</v>
      </c>
      <c r="E307" s="436">
        <f>ГПВН!Q42</f>
        <v>12990</v>
      </c>
      <c r="F307" s="436">
        <v>12990</v>
      </c>
      <c r="G307" s="645">
        <f>ГПВН!V42</f>
        <v>4670033313420</v>
      </c>
      <c r="H307" s="645">
        <f>ГПВН!U42</f>
        <v>351108</v>
      </c>
      <c r="I307" s="645" t="s">
        <v>272</v>
      </c>
      <c r="J307" s="645"/>
      <c r="K307" s="631"/>
      <c r="L307" s="635"/>
      <c r="M307" s="162"/>
      <c r="N307" t="str">
        <f>IFERROR(VLOOKUP(B307,Сток!A:B,2,FALSE),"")</f>
        <v/>
      </c>
      <c r="O307"/>
      <c r="P307"/>
    </row>
    <row r="308" spans="1:16" ht="12" customHeight="1" x14ac:dyDescent="0.25">
      <c r="A308" s="647" t="str">
        <f>ГПВН!S43</f>
        <v>THERMEX B 20 D (Silver)</v>
      </c>
      <c r="B308" s="643" t="str">
        <f>ГПВН!T43</f>
        <v>ЭдЭБ02408</v>
      </c>
      <c r="C308" s="644">
        <f>VLOOKUP(A308,ГПВН!$C:$R,12,FALSE)</f>
        <v>0</v>
      </c>
      <c r="D308" s="645">
        <f>VLOOKUP(A308,ГПВН!$C:$R,13,FALSE)</f>
        <v>0</v>
      </c>
      <c r="E308" s="436">
        <f>ГПВН!Q43</f>
        <v>12990</v>
      </c>
      <c r="F308" s="436">
        <v>12990</v>
      </c>
      <c r="G308" s="645">
        <f>ГПВН!V43</f>
        <v>4670033313437</v>
      </c>
      <c r="H308" s="645">
        <f>ГПВН!U43</f>
        <v>351109</v>
      </c>
      <c r="I308" s="645" t="s">
        <v>272</v>
      </c>
      <c r="J308" s="645"/>
      <c r="K308" s="631"/>
      <c r="L308" s="635"/>
      <c r="M308" s="162"/>
      <c r="N308" t="str">
        <f>IFERROR(VLOOKUP(B308,Сток!A:B,2,FALSE),"")</f>
        <v/>
      </c>
      <c r="O308"/>
      <c r="P308"/>
    </row>
    <row r="309" spans="1:16" ht="12" customHeight="1" x14ac:dyDescent="0.25">
      <c r="A309" s="647" t="str">
        <f>ГПВН!S10</f>
        <v>THERMEX T 20 TD Pro</v>
      </c>
      <c r="B309" s="643" t="str">
        <f>ГПВН!T10</f>
        <v>ЭдЭБ05373</v>
      </c>
      <c r="C309" s="644">
        <f>VLOOKUP(A309,ГПВН!$C:$R,12,FALSE)</f>
        <v>0</v>
      </c>
      <c r="D309" s="645">
        <f>VLOOKUP(A309,ГПВН!$C:$R,13,FALSE)</f>
        <v>0</v>
      </c>
      <c r="E309" s="436">
        <f>ГПВН!Q10</f>
        <v>18390</v>
      </c>
      <c r="F309" s="436">
        <v>18390</v>
      </c>
      <c r="G309" s="645">
        <f>ГПВН!V10</f>
        <v>4670033319545</v>
      </c>
      <c r="H309" s="645">
        <f>ГПВН!U10</f>
        <v>351124</v>
      </c>
      <c r="I309" s="645" t="s">
        <v>1005</v>
      </c>
      <c r="J309" s="645"/>
      <c r="K309" s="631"/>
      <c r="L309" s="635"/>
      <c r="M309" s="162"/>
      <c r="O309"/>
      <c r="P309"/>
    </row>
    <row r="310" spans="1:16" ht="12" customHeight="1" x14ac:dyDescent="0.25">
      <c r="A310" s="647" t="str">
        <f>ГПВН!S30</f>
        <v>THERMEX T 20 D</v>
      </c>
      <c r="B310" s="643" t="str">
        <f>ГПВН!T30</f>
        <v>ЭдЭБ03687</v>
      </c>
      <c r="C310" s="644">
        <f>VLOOKUP(A310,ГПВН!$C:$R,12,FALSE)</f>
        <v>0</v>
      </c>
      <c r="D310" s="645">
        <f>VLOOKUP(A310,ГПВН!$C:$R,13,FALSE)</f>
        <v>0</v>
      </c>
      <c r="E310" s="436">
        <f>ГПВН!Q30</f>
        <v>14390</v>
      </c>
      <c r="F310" s="436">
        <v>14390</v>
      </c>
      <c r="G310" s="645">
        <f>ГПВН!V30</f>
        <v>4670033316407</v>
      </c>
      <c r="H310" s="645">
        <f>ГПВН!U30</f>
        <v>351113</v>
      </c>
      <c r="I310" s="645" t="s">
        <v>272</v>
      </c>
      <c r="J310" s="645"/>
      <c r="K310" s="631"/>
      <c r="L310" s="635"/>
      <c r="M310" s="162"/>
      <c r="N310" t="str">
        <f>IFERROR(VLOOKUP(B310,Сток!A:B,2,FALSE),"")</f>
        <v/>
      </c>
      <c r="O310"/>
      <c r="P310"/>
    </row>
    <row r="311" spans="1:16" ht="12" customHeight="1" x14ac:dyDescent="0.25">
      <c r="A311" s="647" t="str">
        <f>ГПВН!S31</f>
        <v>THERMEX T 20 D (Silver Grey)</v>
      </c>
      <c r="B311" s="643" t="str">
        <f>ГПВН!T31</f>
        <v>ЭдЭБ05003</v>
      </c>
      <c r="C311" s="644">
        <f>VLOOKUP(A311,ГПВН!$C:$R,12,FALSE)</f>
        <v>0</v>
      </c>
      <c r="D311" s="645">
        <f>VLOOKUP(A311,ГПВН!$C:$R,13,FALSE)</f>
        <v>0</v>
      </c>
      <c r="E311" s="436">
        <f>ГПВН!Q31</f>
        <v>14390</v>
      </c>
      <c r="F311" s="436">
        <v>14390</v>
      </c>
      <c r="G311" s="645">
        <f>ГПВН!V31</f>
        <v>4670033318685</v>
      </c>
      <c r="H311" s="645">
        <f>ГПВН!U31</f>
        <v>351123</v>
      </c>
      <c r="I311" s="645" t="s">
        <v>1005</v>
      </c>
      <c r="J311" s="645"/>
      <c r="K311" s="631"/>
      <c r="L311" s="635"/>
      <c r="M311" s="162"/>
      <c r="N311" t="str">
        <f>IFERROR(VLOOKUP(B311,Сток!A:B,2,FALSE),"")</f>
        <v/>
      </c>
      <c r="O311"/>
      <c r="P311"/>
    </row>
    <row r="312" spans="1:16" ht="12" customHeight="1" x14ac:dyDescent="0.25">
      <c r="A312" s="647" t="str">
        <f>ГПВН!S32</f>
        <v>THERMEX T 20 D (Black)</v>
      </c>
      <c r="B312" s="643" t="str">
        <f>ГПВН!T32</f>
        <v>ЭдЭБ05002</v>
      </c>
      <c r="C312" s="644">
        <f>VLOOKUP(A312,ГПВН!$C:$R,12,FALSE)</f>
        <v>0</v>
      </c>
      <c r="D312" s="645">
        <f>VLOOKUP(A312,ГПВН!$C:$R,13,FALSE)</f>
        <v>0</v>
      </c>
      <c r="E312" s="436">
        <f>ГПВН!Q32</f>
        <v>14390</v>
      </c>
      <c r="F312" s="436">
        <v>14390</v>
      </c>
      <c r="G312" s="645">
        <f>ГПВН!V32</f>
        <v>4670033318678</v>
      </c>
      <c r="H312" s="645">
        <f>ГПВН!U32</f>
        <v>351122</v>
      </c>
      <c r="I312" s="645" t="s">
        <v>1005</v>
      </c>
      <c r="J312" s="645"/>
      <c r="K312" s="631"/>
      <c r="L312" s="635"/>
      <c r="M312" s="162"/>
      <c r="N312" t="str">
        <f>IFERROR(VLOOKUP(B312,Сток!A:B,2,FALSE),"")</f>
        <v/>
      </c>
      <c r="O312"/>
      <c r="P312"/>
    </row>
    <row r="313" spans="1:16" ht="12" customHeight="1" x14ac:dyDescent="0.25">
      <c r="A313" s="647" t="str">
        <f>ГПВН!S33</f>
        <v>THERMEX T 26 D</v>
      </c>
      <c r="B313" s="643" t="str">
        <f>ГПВН!T33</f>
        <v>ЭдЭБ04938</v>
      </c>
      <c r="C313" s="644">
        <f>VLOOKUP(A313,ГПВН!$C:$R,12,FALSE)</f>
        <v>0</v>
      </c>
      <c r="D313" s="645">
        <f>VLOOKUP(A313,ГПВН!$C:$R,13,FALSE)</f>
        <v>0</v>
      </c>
      <c r="E313" s="436">
        <f>ГПВН!Q33</f>
        <v>18290</v>
      </c>
      <c r="F313" s="436">
        <v>18290</v>
      </c>
      <c r="G313" s="645">
        <f>ГПВН!V33</f>
        <v>4670033318548</v>
      </c>
      <c r="H313" s="645">
        <f>ГПВН!U33</f>
        <v>351121</v>
      </c>
      <c r="I313" s="645" t="s">
        <v>1005</v>
      </c>
      <c r="J313" s="645"/>
      <c r="K313" s="436">
        <v>16990</v>
      </c>
      <c r="L313" s="635">
        <f t="shared" ref="L313" si="12">F313/K313-1</f>
        <v>7.6515597410241387E-2</v>
      </c>
      <c r="M313" s="162"/>
      <c r="N313" t="str">
        <f>IFERROR(VLOOKUP(B313,Сток!A:B,2,FALSE),"")</f>
        <v/>
      </c>
      <c r="O313"/>
      <c r="P313"/>
    </row>
    <row r="314" spans="1:16" ht="12" customHeight="1" x14ac:dyDescent="0.25">
      <c r="A314" s="647" t="str">
        <f>ГПВН!S26</f>
        <v>EDISSON F 20 D</v>
      </c>
      <c r="B314" s="643" t="str">
        <f>ГПВН!T26</f>
        <v>ЭдЭ000156</v>
      </c>
      <c r="C314" s="644">
        <f>VLOOKUP(A314,ГПВН!$C:$R,12,FALSE)</f>
        <v>0</v>
      </c>
      <c r="D314" s="645">
        <f>VLOOKUP(A314,ГПВН!$C:$R,13,FALSE)</f>
        <v>0</v>
      </c>
      <c r="E314" s="436">
        <f>ГПВН!Q26</f>
        <v>13190</v>
      </c>
      <c r="F314" s="436">
        <v>13190</v>
      </c>
      <c r="G314" s="645">
        <f>ГПВН!V26</f>
        <v>4670007712143</v>
      </c>
      <c r="H314" s="645">
        <f>ГПВН!U26</f>
        <v>361101</v>
      </c>
      <c r="I314" s="645" t="s">
        <v>272</v>
      </c>
      <c r="J314" s="645"/>
      <c r="K314" s="631"/>
      <c r="L314" s="635"/>
      <c r="M314" s="162"/>
      <c r="N314" t="str">
        <f>IFERROR(VLOOKUP(B314,Сток!A:B,2,FALSE),"")</f>
        <v/>
      </c>
      <c r="O314"/>
      <c r="P314"/>
    </row>
    <row r="315" spans="1:16" ht="12" customHeight="1" x14ac:dyDescent="0.25">
      <c r="A315" s="647" t="str">
        <f>ГПВН!S27</f>
        <v>EDISSON F 20 D (silver)</v>
      </c>
      <c r="B315" s="643" t="str">
        <f>ГПВН!T27</f>
        <v>ЭдЭБ00727</v>
      </c>
      <c r="C315" s="644">
        <f>VLOOKUP(A315,ГПВН!$C:$R,12,FALSE)</f>
        <v>0</v>
      </c>
      <c r="D315" s="645">
        <f>VLOOKUP(A315,ГПВН!$C:$R,13,FALSE)</f>
        <v>0</v>
      </c>
      <c r="E315" s="436">
        <f>ГПВН!Q27</f>
        <v>11590</v>
      </c>
      <c r="F315" s="436">
        <v>11590</v>
      </c>
      <c r="G315" s="645">
        <f>ГПВН!V27</f>
        <v>4670007717933</v>
      </c>
      <c r="H315" s="645">
        <f>ГПВН!U27</f>
        <v>361102</v>
      </c>
      <c r="I315" s="645" t="s">
        <v>272</v>
      </c>
      <c r="J315" s="645"/>
      <c r="K315" s="631"/>
      <c r="L315" s="635"/>
      <c r="M315" s="162"/>
      <c r="N315" t="str">
        <f>IFERROR(VLOOKUP(B315,Сток!A:B,2,FALSE),"")</f>
        <v/>
      </c>
      <c r="O315"/>
      <c r="P315"/>
    </row>
    <row r="316" spans="1:16" ht="12" customHeight="1" x14ac:dyDescent="0.25">
      <c r="A316" s="647" t="e">
        <f>#REF!</f>
        <v>#REF!</v>
      </c>
      <c r="B316" s="643" t="e">
        <f>#REF!</f>
        <v>#REF!</v>
      </c>
      <c r="C316" s="644" t="e">
        <f>VLOOKUP(A316,#REF!,10,FALSE)</f>
        <v>#REF!</v>
      </c>
      <c r="D316" s="645" t="e">
        <f>VLOOKUP(A316,#REF!,11,FALSE)</f>
        <v>#REF!</v>
      </c>
      <c r="E316" s="657">
        <v>6690</v>
      </c>
      <c r="F316" s="436" t="s">
        <v>60</v>
      </c>
      <c r="G316" s="645" t="e">
        <f>#REF!</f>
        <v>#REF!</v>
      </c>
      <c r="H316" s="645" t="e">
        <f>#REF!</f>
        <v>#REF!</v>
      </c>
      <c r="I316" s="645" t="s">
        <v>272</v>
      </c>
      <c r="J316" s="645"/>
      <c r="K316" s="631"/>
      <c r="L316" s="635"/>
      <c r="M316" s="162"/>
      <c r="N316" t="str">
        <f>IFERROR(VLOOKUP(B316,Сток!A:B,2,FALSE),"")</f>
        <v/>
      </c>
      <c r="O316"/>
      <c r="P316"/>
    </row>
    <row r="317" spans="1:16" ht="12" customHeight="1" x14ac:dyDescent="0.25">
      <c r="A317" s="647" t="e">
        <f>#REF!</f>
        <v>#REF!</v>
      </c>
      <c r="B317" s="643" t="e">
        <f>#REF!</f>
        <v>#REF!</v>
      </c>
      <c r="C317" s="644" t="e">
        <f>VLOOKUP(A317,#REF!,10,FALSE)</f>
        <v>#REF!</v>
      </c>
      <c r="D317" s="645" t="e">
        <f>VLOOKUP(A317,#REF!,11,FALSE)</f>
        <v>#REF!</v>
      </c>
      <c r="E317" s="657">
        <v>6990</v>
      </c>
      <c r="F317" s="436" t="s">
        <v>60</v>
      </c>
      <c r="G317" s="645" t="e">
        <f>#REF!</f>
        <v>#REF!</v>
      </c>
      <c r="H317" s="645" t="e">
        <f>#REF!</f>
        <v>#REF!</v>
      </c>
      <c r="I317" s="645" t="s">
        <v>272</v>
      </c>
      <c r="J317" s="645"/>
      <c r="K317" s="631"/>
      <c r="L317" s="635"/>
      <c r="M317" s="162"/>
      <c r="N317" t="str">
        <f>IFERROR(VLOOKUP(B317,Сток!A:B,2,FALSE),"")</f>
        <v/>
      </c>
      <c r="O317"/>
      <c r="P317"/>
    </row>
    <row r="318" spans="1:16" ht="12" customHeight="1" x14ac:dyDescent="0.25">
      <c r="A318" s="647" t="e">
        <f>#REF!</f>
        <v>#REF!</v>
      </c>
      <c r="B318" s="643" t="e">
        <f>#REF!</f>
        <v>#REF!</v>
      </c>
      <c r="C318" s="644" t="e">
        <f>VLOOKUP(A318,#REF!,10,FALSE)</f>
        <v>#REF!</v>
      </c>
      <c r="D318" s="645" t="e">
        <f>VLOOKUP(A318,#REF!,11,FALSE)</f>
        <v>#REF!</v>
      </c>
      <c r="E318" s="657">
        <v>6990</v>
      </c>
      <c r="F318" s="436" t="s">
        <v>60</v>
      </c>
      <c r="G318" s="645" t="e">
        <f>#REF!</f>
        <v>#REF!</v>
      </c>
      <c r="H318" s="645" t="e">
        <f>#REF!</f>
        <v>#REF!</v>
      </c>
      <c r="I318" s="645" t="s">
        <v>272</v>
      </c>
      <c r="J318" s="645"/>
      <c r="K318" s="631"/>
      <c r="L318" s="635"/>
      <c r="M318" s="162"/>
      <c r="N318" t="str">
        <f>IFERROR(VLOOKUP(B318,Сток!A:B,2,FALSE),"")</f>
        <v/>
      </c>
      <c r="O318"/>
      <c r="P318"/>
    </row>
    <row r="319" spans="1:16" ht="12" customHeight="1" x14ac:dyDescent="0.25">
      <c r="A319" s="647" t="e">
        <f>#REF!</f>
        <v>#REF!</v>
      </c>
      <c r="B319" s="643" t="e">
        <f>#REF!</f>
        <v>#REF!</v>
      </c>
      <c r="C319" s="644" t="e">
        <f>VLOOKUP(A319,#REF!,10,FALSE)</f>
        <v>#REF!</v>
      </c>
      <c r="D319" s="645" t="e">
        <f>VLOOKUP(A319,#REF!,11,FALSE)</f>
        <v>#REF!</v>
      </c>
      <c r="E319" s="657">
        <v>8690</v>
      </c>
      <c r="F319" s="436" t="s">
        <v>60</v>
      </c>
      <c r="G319" s="645" t="e">
        <f>#REF!</f>
        <v>#REF!</v>
      </c>
      <c r="H319" s="645" t="e">
        <f>#REF!</f>
        <v>#REF!</v>
      </c>
      <c r="I319" s="645" t="s">
        <v>272</v>
      </c>
      <c r="J319" s="645"/>
      <c r="K319" s="631"/>
      <c r="L319" s="635"/>
      <c r="M319" s="162"/>
      <c r="N319" t="str">
        <f>IFERROR(VLOOKUP(B319,Сток!A:B,2,FALSE),"")</f>
        <v/>
      </c>
      <c r="O319"/>
      <c r="P319"/>
    </row>
    <row r="320" spans="1:16" ht="12" customHeight="1" x14ac:dyDescent="0.25">
      <c r="A320" s="647" t="e">
        <f>#REF!</f>
        <v>#REF!</v>
      </c>
      <c r="B320" s="643" t="e">
        <f>#REF!</f>
        <v>#REF!</v>
      </c>
      <c r="C320" s="644" t="e">
        <f>VLOOKUP(A320,#REF!,10,FALSE)</f>
        <v>#REF!</v>
      </c>
      <c r="D320" s="645" t="e">
        <f>VLOOKUP(A320,#REF!,11,FALSE)</f>
        <v>#REF!</v>
      </c>
      <c r="E320" s="657">
        <v>8690</v>
      </c>
      <c r="F320" s="436" t="s">
        <v>60</v>
      </c>
      <c r="G320" s="645" t="e">
        <f>#REF!</f>
        <v>#REF!</v>
      </c>
      <c r="H320" s="645" t="e">
        <f>#REF!</f>
        <v>#REF!</v>
      </c>
      <c r="I320" s="645" t="s">
        <v>272</v>
      </c>
      <c r="J320" s="645"/>
      <c r="K320" s="631"/>
      <c r="L320" s="635"/>
      <c r="M320" s="162"/>
      <c r="N320" t="str">
        <f>IFERROR(VLOOKUP(B320,Сток!A:B,2,FALSE),"")</f>
        <v/>
      </c>
      <c r="O320"/>
      <c r="P320"/>
    </row>
    <row r="321" spans="1:16" ht="12" customHeight="1" x14ac:dyDescent="0.25">
      <c r="A321" s="647" t="str">
        <f>ГПВН!S46</f>
        <v>EDISSON H 20 D</v>
      </c>
      <c r="B321" s="643" t="str">
        <f>ГПВН!T46</f>
        <v>ЭдЭ001681</v>
      </c>
      <c r="C321" s="644">
        <f>VLOOKUP(A321,ГПВН!$C:$R,12,FALSE)</f>
        <v>0</v>
      </c>
      <c r="D321" s="645">
        <f>VLOOKUP(A321,ГПВН!$C:$R,13,FALSE)</f>
        <v>0</v>
      </c>
      <c r="E321" s="436">
        <f>ГПВН!Q46</f>
        <v>10890</v>
      </c>
      <c r="F321" s="436">
        <v>10890</v>
      </c>
      <c r="G321" s="645">
        <f>ГПВН!V46</f>
        <v>4670007713751</v>
      </c>
      <c r="H321" s="645">
        <f>ГПВН!U46</f>
        <v>361201</v>
      </c>
      <c r="I321" s="645" t="s">
        <v>272</v>
      </c>
      <c r="J321" s="645"/>
      <c r="K321" s="631"/>
      <c r="L321" s="635"/>
      <c r="M321" s="162"/>
      <c r="N321" t="str">
        <f>IFERROR(VLOOKUP(B321,Сток!A:B,2,FALSE),"")</f>
        <v/>
      </c>
      <c r="O321"/>
      <c r="P321"/>
    </row>
    <row r="322" spans="1:16" ht="12" customHeight="1" x14ac:dyDescent="0.25">
      <c r="A322" s="647" t="str">
        <f>ГПВН!S47</f>
        <v>EDISSON H 20 DL (сжиженный газ)</v>
      </c>
      <c r="B322" s="643" t="str">
        <f>ГПВН!T47</f>
        <v>ЭдЭБ01104</v>
      </c>
      <c r="C322" s="644">
        <f>VLOOKUP(A322,ГПВН!$C:$R,12,FALSE)</f>
        <v>0</v>
      </c>
      <c r="D322" s="645">
        <f>VLOOKUP(A322,ГПВН!$C:$R,13,FALSE)</f>
        <v>0</v>
      </c>
      <c r="E322" s="436">
        <f>ГПВН!Q47</f>
        <v>10890</v>
      </c>
      <c r="F322" s="436">
        <v>10890</v>
      </c>
      <c r="G322" s="645">
        <f>ГПВН!V47</f>
        <v>4670007719678</v>
      </c>
      <c r="H322" s="645">
        <v>361202</v>
      </c>
      <c r="I322" s="645" t="s">
        <v>272</v>
      </c>
      <c r="J322" s="645"/>
      <c r="K322" s="631"/>
      <c r="L322" s="635"/>
      <c r="M322" s="162"/>
      <c r="N322" t="str">
        <f>IFERROR(VLOOKUP(B322,Сток!A:B,2,FALSE),"")</f>
        <v/>
      </c>
      <c r="O322"/>
      <c r="P322"/>
    </row>
    <row r="323" spans="1:16" ht="12" customHeight="1" x14ac:dyDescent="0.25">
      <c r="A323" s="647" t="str">
        <f>ГПВН!S59</f>
        <v>EDISSON E 20 D</v>
      </c>
      <c r="B323" s="643" t="str">
        <f>ГПВН!T59</f>
        <v>ЭдЭБ01382</v>
      </c>
      <c r="C323" s="644">
        <f>VLOOKUP(A323,ГПВН!$C:$R,12,FALSE)</f>
        <v>0</v>
      </c>
      <c r="D323" s="645">
        <f>VLOOKUP(A323,ГПВН!$C:$R,13,FALSE)</f>
        <v>0</v>
      </c>
      <c r="E323" s="657">
        <v>7490</v>
      </c>
      <c r="F323" s="436" t="s">
        <v>60</v>
      </c>
      <c r="G323" s="645">
        <f>ГПВН!V59</f>
        <v>4670033310443</v>
      </c>
      <c r="H323" s="645">
        <v>361501</v>
      </c>
      <c r="I323" s="645" t="s">
        <v>272</v>
      </c>
      <c r="J323" s="645"/>
      <c r="K323" s="631"/>
      <c r="L323" s="635"/>
      <c r="M323" s="162"/>
      <c r="N323" t="str">
        <f>IFERROR(VLOOKUP(B323,Сток!A:B,2,FALSE),"")</f>
        <v/>
      </c>
      <c r="O323"/>
      <c r="P323"/>
    </row>
    <row r="324" spans="1:16" ht="12" customHeight="1" x14ac:dyDescent="0.25">
      <c r="A324" s="647" t="str">
        <f>ГПВН!S60</f>
        <v>EDISSON E 20 D (Black)</v>
      </c>
      <c r="B324" s="643" t="str">
        <f>ГПВН!T60</f>
        <v>ЭдЭБ05000</v>
      </c>
      <c r="C324" s="644">
        <f>VLOOKUP(A324,ГПВН!$C:$R,12,FALSE)</f>
        <v>0</v>
      </c>
      <c r="D324" s="645">
        <f>VLOOKUP(A324,ГПВН!$C:$R,13,FALSE)</f>
        <v>0</v>
      </c>
      <c r="E324" s="657">
        <v>7990</v>
      </c>
      <c r="F324" s="436" t="s">
        <v>60</v>
      </c>
      <c r="G324" s="645">
        <f>ГПВН!V60</f>
        <v>4670033318661</v>
      </c>
      <c r="H324" s="645">
        <f>ГПВН!U60</f>
        <v>361507</v>
      </c>
      <c r="I324" s="645" t="s">
        <v>272</v>
      </c>
      <c r="J324" s="645"/>
      <c r="K324" s="631"/>
      <c r="L324" s="635"/>
      <c r="M324" s="162"/>
      <c r="N324" t="str">
        <f>IFERROR(VLOOKUP(B324,Сток!A:B,2,FALSE),"")</f>
        <v/>
      </c>
      <c r="O324"/>
      <c r="P324"/>
    </row>
    <row r="325" spans="1:16" ht="12" customHeight="1" x14ac:dyDescent="0.25">
      <c r="A325" s="647" t="str">
        <f>ГПВН!C53</f>
        <v>EDISSON E 20 GD (Подсолнухи)</v>
      </c>
      <c r="B325" s="643" t="str">
        <f>ГПВН!T53</f>
        <v>ЭдЭБ02947</v>
      </c>
      <c r="C325" s="644">
        <f>VLOOKUP(A325,ГПВН!$C:$R,12,FALSE)</f>
        <v>0</v>
      </c>
      <c r="D325" s="645">
        <f>VLOOKUP(A325,ГПВН!$C:$R,13,FALSE)</f>
        <v>0</v>
      </c>
      <c r="E325" s="657">
        <v>7990</v>
      </c>
      <c r="F325" s="436" t="s">
        <v>60</v>
      </c>
      <c r="G325" s="645">
        <v>4670033314496</v>
      </c>
      <c r="H325" s="645">
        <v>361505</v>
      </c>
      <c r="I325" s="645" t="s">
        <v>272</v>
      </c>
      <c r="J325" s="645"/>
      <c r="K325" s="631"/>
      <c r="L325" s="635"/>
      <c r="M325" s="162"/>
      <c r="N325" t="str">
        <f>IFERROR(VLOOKUP(B325,Сток!A:B,2,FALSE),"")</f>
        <v/>
      </c>
      <c r="O325"/>
      <c r="P325"/>
    </row>
    <row r="326" spans="1:16" ht="12" customHeight="1" x14ac:dyDescent="0.25">
      <c r="A326" s="647" t="str">
        <f>ГПВН!C54</f>
        <v>EDISSON E 20 GD (Лаванда)</v>
      </c>
      <c r="B326" s="643" t="str">
        <f>ГПВН!T54</f>
        <v>ЭдЭБ02945</v>
      </c>
      <c r="C326" s="644">
        <f>VLOOKUP(A326,ГПВН!$C:$R,12,FALSE)</f>
        <v>0</v>
      </c>
      <c r="D326" s="645">
        <f>VLOOKUP(A326,ГПВН!$C:$R,13,FALSE)</f>
        <v>0</v>
      </c>
      <c r="E326" s="657">
        <v>8190</v>
      </c>
      <c r="F326" s="436" t="s">
        <v>60</v>
      </c>
      <c r="G326" s="645">
        <v>4670033314472</v>
      </c>
      <c r="H326" s="645">
        <v>361503</v>
      </c>
      <c r="I326" s="645" t="s">
        <v>272</v>
      </c>
      <c r="J326" s="645"/>
      <c r="K326" s="631"/>
      <c r="L326" s="635"/>
      <c r="M326" s="162"/>
      <c r="N326" t="str">
        <f>IFERROR(VLOOKUP(B326,Сток!A:B,2,FALSE),"")</f>
        <v/>
      </c>
      <c r="O326"/>
      <c r="P326"/>
    </row>
    <row r="327" spans="1:16" ht="12" customHeight="1" x14ac:dyDescent="0.25">
      <c r="A327" s="647" t="str">
        <f>ГПВН!C55</f>
        <v>EDISSON E 20 GD (Каннская ветвь)</v>
      </c>
      <c r="B327" s="643" t="str">
        <f>ГПВН!T55</f>
        <v>ЭдЭБ02946</v>
      </c>
      <c r="C327" s="644">
        <f>VLOOKUP(A327,ГПВН!$C:$R,12,FALSE)</f>
        <v>0</v>
      </c>
      <c r="D327" s="645">
        <f>VLOOKUP(A327,ГПВН!$C:$R,13,FALSE)</f>
        <v>0</v>
      </c>
      <c r="E327" s="657">
        <v>8190</v>
      </c>
      <c r="F327" s="436" t="s">
        <v>60</v>
      </c>
      <c r="G327" s="645">
        <v>4670033314519</v>
      </c>
      <c r="H327" s="645">
        <v>361504</v>
      </c>
      <c r="I327" s="645" t="s">
        <v>272</v>
      </c>
      <c r="J327" s="645"/>
      <c r="K327" s="631"/>
      <c r="L327" s="635"/>
      <c r="M327" s="162"/>
      <c r="N327" t="str">
        <f>IFERROR(VLOOKUP(B327,Сток!A:B,2,FALSE),"")</f>
        <v/>
      </c>
      <c r="O327"/>
      <c r="P327"/>
    </row>
    <row r="328" spans="1:16" ht="12" customHeight="1" x14ac:dyDescent="0.25">
      <c r="A328" s="647" t="str">
        <f>ГПВН!C56</f>
        <v>EDISSON E 20 GD (Лиссабон)</v>
      </c>
      <c r="B328" s="643" t="str">
        <f>ГПВН!T56</f>
        <v>ЭдЭБ02948</v>
      </c>
      <c r="C328" s="644">
        <f>VLOOKUP(A328,ГПВН!$C:$R,12,FALSE)</f>
        <v>0</v>
      </c>
      <c r="D328" s="645">
        <f>VLOOKUP(A328,ГПВН!$C:$R,13,FALSE)</f>
        <v>0</v>
      </c>
      <c r="E328" s="657">
        <v>8190</v>
      </c>
      <c r="F328" s="436" t="s">
        <v>60</v>
      </c>
      <c r="G328" s="645">
        <v>4670033314502</v>
      </c>
      <c r="H328" s="645">
        <v>361506</v>
      </c>
      <c r="I328" s="645" t="s">
        <v>272</v>
      </c>
      <c r="J328" s="645"/>
      <c r="K328" s="631"/>
      <c r="L328" s="635"/>
      <c r="M328" s="162"/>
      <c r="N328" t="str">
        <f>IFERROR(VLOOKUP(B328,Сток!A:B,2,FALSE),"")</f>
        <v/>
      </c>
      <c r="O328"/>
      <c r="P328"/>
    </row>
    <row r="329" spans="1:16" ht="12" customHeight="1" x14ac:dyDescent="0.25">
      <c r="A329" s="647" t="str">
        <f>ГПВН!C50</f>
        <v>EDISSON E 20 D Pro</v>
      </c>
      <c r="B329" s="643" t="str">
        <f>ГПВН!T50</f>
        <v>ЭдЭБ02943</v>
      </c>
      <c r="C329" s="644">
        <f>VLOOKUP(A329,ГПВН!$C:$R,12,FALSE)</f>
        <v>0</v>
      </c>
      <c r="D329" s="645">
        <f>VLOOKUP(A329,ГПВН!$C:$R,13,FALSE)</f>
        <v>0</v>
      </c>
      <c r="E329" s="657">
        <v>7890</v>
      </c>
      <c r="F329" s="436" t="s">
        <v>60</v>
      </c>
      <c r="G329" s="645">
        <v>4670033314458</v>
      </c>
      <c r="H329" s="645">
        <v>361502</v>
      </c>
      <c r="I329" s="645" t="s">
        <v>272</v>
      </c>
      <c r="J329" s="645"/>
      <c r="K329" s="631"/>
      <c r="L329" s="635"/>
      <c r="M329" s="162"/>
      <c r="N329" t="str">
        <f>IFERROR(VLOOKUP(B329,Сток!A:B,2,FALSE),"")</f>
        <v/>
      </c>
      <c r="O329"/>
      <c r="P329"/>
    </row>
    <row r="330" spans="1:16" ht="12" customHeight="1" x14ac:dyDescent="0.25">
      <c r="A330" s="647" t="e">
        <f>#REF!</f>
        <v>#REF!</v>
      </c>
      <c r="B330" s="643" t="e">
        <f>#REF!</f>
        <v>#REF!</v>
      </c>
      <c r="C330" s="644" t="e">
        <f>VLOOKUP(A330,#REF!,11,FALSE)</f>
        <v>#REF!</v>
      </c>
      <c r="D330" s="645" t="e">
        <f>VLOOKUP(A330,#REF!,12,FALSE)</f>
        <v>#REF!</v>
      </c>
      <c r="E330" s="436" t="e">
        <f>#REF!</f>
        <v>#REF!</v>
      </c>
      <c r="F330" s="436">
        <v>8190</v>
      </c>
      <c r="G330" s="645" t="e">
        <f>#REF!</f>
        <v>#REF!</v>
      </c>
      <c r="H330" s="645" t="e">
        <f>#REF!</f>
        <v>#REF!</v>
      </c>
      <c r="I330" s="645" t="s">
        <v>272</v>
      </c>
      <c r="J330" s="645"/>
      <c r="K330" s="631"/>
      <c r="L330" s="635"/>
      <c r="M330" s="162"/>
      <c r="N330" t="str">
        <f>IFERROR(VLOOKUP(B330,Сток!A:B,2,FALSE),"")</f>
        <v/>
      </c>
      <c r="O330"/>
      <c r="P330"/>
    </row>
    <row r="331" spans="1:16" ht="12" customHeight="1" x14ac:dyDescent="0.25">
      <c r="A331" s="647" t="e">
        <f>#REF!</f>
        <v>#REF!</v>
      </c>
      <c r="B331" s="643" t="e">
        <f>#REF!</f>
        <v>#REF!</v>
      </c>
      <c r="C331" s="644" t="e">
        <f>VLOOKUP(A331,#REF!,11,FALSE)</f>
        <v>#REF!</v>
      </c>
      <c r="D331" s="645" t="e">
        <f>VLOOKUP(A331,#REF!,12,FALSE)</f>
        <v>#REF!</v>
      </c>
      <c r="E331" s="436" t="e">
        <f>#REF!</f>
        <v>#REF!</v>
      </c>
      <c r="F331" s="436">
        <v>8790</v>
      </c>
      <c r="G331" s="645" t="e">
        <f>#REF!</f>
        <v>#REF!</v>
      </c>
      <c r="H331" s="645" t="e">
        <f>#REF!</f>
        <v>#REF!</v>
      </c>
      <c r="I331" s="645" t="s">
        <v>272</v>
      </c>
      <c r="J331" s="645"/>
      <c r="K331" s="631"/>
      <c r="L331" s="635"/>
      <c r="M331" s="162"/>
      <c r="N331" t="str">
        <f>IFERROR(VLOOKUP(B331,Сток!A:B,2,FALSE),"")</f>
        <v/>
      </c>
      <c r="O331"/>
      <c r="P331"/>
    </row>
    <row r="332" spans="1:16" ht="12" customHeight="1" x14ac:dyDescent="0.25">
      <c r="A332" s="642" t="e">
        <f>#REF!</f>
        <v>#REF!</v>
      </c>
      <c r="B332" s="643" t="e">
        <f>#REF!</f>
        <v>#REF!</v>
      </c>
      <c r="C332" s="644" t="e">
        <f>VLOOKUP(A332,#REF!,11,FALSE)</f>
        <v>#REF!</v>
      </c>
      <c r="D332" s="645" t="e">
        <f>VLOOKUP(A332,#REF!,12,FALSE)</f>
        <v>#REF!</v>
      </c>
      <c r="E332" s="436" t="e">
        <f>#REF!</f>
        <v>#REF!</v>
      </c>
      <c r="F332" s="436">
        <v>6990</v>
      </c>
      <c r="G332" s="645" t="e">
        <f>#REF!</f>
        <v>#REF!</v>
      </c>
      <c r="H332" s="645" t="e">
        <f>#REF!</f>
        <v>#REF!</v>
      </c>
      <c r="I332" s="645" t="s">
        <v>1005</v>
      </c>
      <c r="J332" s="645"/>
      <c r="K332" s="631"/>
      <c r="L332" s="635"/>
      <c r="M332" s="162"/>
      <c r="N332" t="str">
        <f>IFERROR(VLOOKUP(B332,Сток!A:B,2,FALSE),"")</f>
        <v/>
      </c>
      <c r="O332"/>
      <c r="P332"/>
    </row>
    <row r="333" spans="1:16" ht="12" customHeight="1" x14ac:dyDescent="0.25">
      <c r="A333" s="642" t="e">
        <f>#REF!</f>
        <v>#REF!</v>
      </c>
      <c r="B333" s="643" t="e">
        <f>#REF!</f>
        <v>#REF!</v>
      </c>
      <c r="C333" s="644" t="e">
        <f>VLOOKUP(A333,#REF!,11,FALSE)</f>
        <v>#REF!</v>
      </c>
      <c r="D333" s="645" t="e">
        <f>VLOOKUP(A333,#REF!,12,FALSE)</f>
        <v>#REF!</v>
      </c>
      <c r="E333" s="436" t="e">
        <f>#REF!</f>
        <v>#REF!</v>
      </c>
      <c r="F333" s="436">
        <v>7690</v>
      </c>
      <c r="G333" s="645" t="e">
        <f>#REF!</f>
        <v>#REF!</v>
      </c>
      <c r="H333" s="645" t="e">
        <f>#REF!</f>
        <v>#REF!</v>
      </c>
      <c r="I333" s="645" t="s">
        <v>1005</v>
      </c>
      <c r="J333" s="645"/>
      <c r="K333" s="631"/>
      <c r="L333" s="635"/>
      <c r="M333" s="162"/>
      <c r="N333" t="str">
        <f>IFERROR(VLOOKUP(B333,Сток!A:B,2,FALSE),"")</f>
        <v/>
      </c>
      <c r="O333"/>
      <c r="P333"/>
    </row>
    <row r="334" spans="1:16" ht="12" customHeight="1" x14ac:dyDescent="0.25">
      <c r="A334" s="642" t="e">
        <f>#REF!</f>
        <v>#REF!</v>
      </c>
      <c r="B334" s="643" t="e">
        <f>#REF!</f>
        <v>#REF!</v>
      </c>
      <c r="C334" s="644" t="e">
        <f>VLOOKUP(A334,#REF!,11,FALSE)</f>
        <v>#REF!</v>
      </c>
      <c r="D334" s="645" t="e">
        <f>VLOOKUP(A334,#REF!,12,FALSE)</f>
        <v>#REF!</v>
      </c>
      <c r="E334" s="436" t="e">
        <f>#REF!</f>
        <v>#REF!</v>
      </c>
      <c r="F334" s="436">
        <v>8590</v>
      </c>
      <c r="G334" s="645" t="e">
        <f>#REF!</f>
        <v>#REF!</v>
      </c>
      <c r="H334" s="645" t="e">
        <f>#REF!</f>
        <v>#REF!</v>
      </c>
      <c r="I334" s="645" t="s">
        <v>1005</v>
      </c>
      <c r="J334" s="645"/>
      <c r="K334" s="631"/>
      <c r="L334" s="635"/>
      <c r="M334" s="162"/>
      <c r="N334" t="str">
        <f>IFERROR(VLOOKUP(B334,Сток!A:B,2,FALSE),"")</f>
        <v/>
      </c>
      <c r="O334"/>
      <c r="P334"/>
    </row>
    <row r="335" spans="1:16" ht="12" customHeight="1" x14ac:dyDescent="0.25">
      <c r="A335" s="642" t="e">
        <f>#REF!</f>
        <v>#REF!</v>
      </c>
      <c r="B335" s="643" t="e">
        <f>#REF!</f>
        <v>#REF!</v>
      </c>
      <c r="C335" s="644" t="e">
        <f>VLOOKUP(A335,#REF!,11,FALSE)</f>
        <v>#REF!</v>
      </c>
      <c r="D335" s="645" t="e">
        <f>VLOOKUP(A335,#REF!,12,FALSE)</f>
        <v>#REF!</v>
      </c>
      <c r="E335" s="436" t="e">
        <f>#REF!</f>
        <v>#REF!</v>
      </c>
      <c r="F335" s="436">
        <v>6090</v>
      </c>
      <c r="G335" s="645" t="e">
        <f>#REF!</f>
        <v>#REF!</v>
      </c>
      <c r="H335" s="645" t="e">
        <f>#REF!</f>
        <v>#REF!</v>
      </c>
      <c r="I335" s="645" t="s">
        <v>272</v>
      </c>
      <c r="J335" s="645"/>
      <c r="K335" s="631"/>
      <c r="L335" s="635"/>
      <c r="M335" s="162"/>
      <c r="N335" t="str">
        <f>IFERROR(VLOOKUP(B335,Сток!A:B,2,FALSE),"")</f>
        <v/>
      </c>
      <c r="O335"/>
      <c r="P335"/>
    </row>
    <row r="336" spans="1:16" ht="12" customHeight="1" x14ac:dyDescent="0.25">
      <c r="A336" s="642" t="e">
        <f>#REF!</f>
        <v>#REF!</v>
      </c>
      <c r="B336" s="643" t="e">
        <f>#REF!</f>
        <v>#REF!</v>
      </c>
      <c r="C336" s="644" t="e">
        <f>VLOOKUP(A336,#REF!,11,FALSE)</f>
        <v>#REF!</v>
      </c>
      <c r="D336" s="645" t="e">
        <f>VLOOKUP(A336,#REF!,12,FALSE)</f>
        <v>#REF!</v>
      </c>
      <c r="E336" s="436" t="e">
        <f>#REF!</f>
        <v>#REF!</v>
      </c>
      <c r="F336" s="436">
        <v>7190</v>
      </c>
      <c r="G336" s="645" t="e">
        <f>#REF!</f>
        <v>#REF!</v>
      </c>
      <c r="H336" s="645" t="e">
        <f>#REF!</f>
        <v>#REF!</v>
      </c>
      <c r="I336" s="645" t="s">
        <v>272</v>
      </c>
      <c r="J336" s="645"/>
      <c r="K336" s="631"/>
      <c r="L336" s="635"/>
      <c r="M336" s="162"/>
      <c r="N336" t="str">
        <f>IFERROR(VLOOKUP(B336,Сток!A:B,2,FALSE),"")</f>
        <v/>
      </c>
      <c r="O336"/>
      <c r="P336"/>
    </row>
    <row r="337" spans="1:16" ht="12" customHeight="1" x14ac:dyDescent="0.25">
      <c r="A337" s="642" t="e">
        <f>#REF!</f>
        <v>#REF!</v>
      </c>
      <c r="B337" s="643" t="e">
        <f>#REF!</f>
        <v>#REF!</v>
      </c>
      <c r="C337" s="644" t="e">
        <f>VLOOKUP(A337,#REF!,11,FALSE)</f>
        <v>#REF!</v>
      </c>
      <c r="D337" s="645" t="e">
        <f>VLOOKUP(A337,#REF!,12,FALSE)</f>
        <v>#REF!</v>
      </c>
      <c r="E337" s="436" t="e">
        <f>#REF!</f>
        <v>#REF!</v>
      </c>
      <c r="F337" s="436">
        <v>7890</v>
      </c>
      <c r="G337" s="645" t="e">
        <f>#REF!</f>
        <v>#REF!</v>
      </c>
      <c r="H337" s="645" t="e">
        <f>#REF!</f>
        <v>#REF!</v>
      </c>
      <c r="I337" s="645" t="s">
        <v>272</v>
      </c>
      <c r="J337" s="645"/>
      <c r="K337" s="631"/>
      <c r="L337" s="635"/>
      <c r="M337" s="162"/>
      <c r="N337" t="str">
        <f>IFERROR(VLOOKUP(B337,Сток!A:B,2,FALSE),"")</f>
        <v/>
      </c>
      <c r="O337"/>
      <c r="P337"/>
    </row>
    <row r="338" spans="1:16" ht="12" customHeight="1" x14ac:dyDescent="0.25">
      <c r="A338" s="642" t="e">
        <f>#REF!</f>
        <v>#REF!</v>
      </c>
      <c r="B338" s="643" t="e">
        <f>#REF!</f>
        <v>#REF!</v>
      </c>
      <c r="C338" s="644" t="e">
        <f>VLOOKUP(A338,#REF!,11,FALSE)</f>
        <v>#REF!</v>
      </c>
      <c r="D338" s="645" t="e">
        <f>VLOOKUP(A338,#REF!,12,FALSE)</f>
        <v>#REF!</v>
      </c>
      <c r="E338" s="657">
        <v>1390</v>
      </c>
      <c r="F338" s="436" t="s">
        <v>60</v>
      </c>
      <c r="G338" s="645" t="e">
        <f>#REF!</f>
        <v>#REF!</v>
      </c>
      <c r="H338" s="645" t="e">
        <f>#REF!</f>
        <v>#REF!</v>
      </c>
      <c r="I338" s="645"/>
      <c r="J338" s="645"/>
      <c r="K338" s="631"/>
      <c r="L338" s="635"/>
      <c r="M338" s="162"/>
      <c r="O338"/>
      <c r="P338"/>
    </row>
    <row r="339" spans="1:16" ht="12" customHeight="1" x14ac:dyDescent="0.25">
      <c r="A339" s="642" t="e">
        <f>#REF!</f>
        <v>#REF!</v>
      </c>
      <c r="B339" s="643" t="e">
        <f>#REF!</f>
        <v>#REF!</v>
      </c>
      <c r="C339" s="644" t="e">
        <f>VLOOKUP(A339,#REF!,11,FALSE)</f>
        <v>#REF!</v>
      </c>
      <c r="D339" s="645" t="e">
        <f>VLOOKUP(A339,#REF!,12,FALSE)</f>
        <v>#REF!</v>
      </c>
      <c r="E339" s="657">
        <v>1390</v>
      </c>
      <c r="F339" s="436" t="s">
        <v>60</v>
      </c>
      <c r="G339" s="645" t="e">
        <f>#REF!</f>
        <v>#REF!</v>
      </c>
      <c r="H339" s="645" t="e">
        <f>#REF!</f>
        <v>#REF!</v>
      </c>
      <c r="I339" s="645"/>
      <c r="J339" s="645"/>
      <c r="K339" s="631"/>
      <c r="L339" s="635"/>
      <c r="M339" s="162"/>
      <c r="O339"/>
      <c r="P339"/>
    </row>
    <row r="340" spans="1:16" ht="12" customHeight="1" x14ac:dyDescent="0.25">
      <c r="A340" s="642" t="e">
        <f>#REF!</f>
        <v>#REF!</v>
      </c>
      <c r="B340" s="643" t="e">
        <f>#REF!</f>
        <v>#REF!</v>
      </c>
      <c r="C340" s="644" t="e">
        <f>VLOOKUP(A340,#REF!,11,FALSE)</f>
        <v>#REF!</v>
      </c>
      <c r="D340" s="645" t="e">
        <f>VLOOKUP(A340,#REF!,12,FALSE)</f>
        <v>#REF!</v>
      </c>
      <c r="E340" s="436" t="e">
        <f>#REF!</f>
        <v>#REF!</v>
      </c>
      <c r="F340" s="436" t="e">
        <f>#REF!</f>
        <v>#REF!</v>
      </c>
      <c r="G340" s="645" t="e">
        <f>#REF!</f>
        <v>#REF!</v>
      </c>
      <c r="H340" s="645" t="e">
        <f>#REF!</f>
        <v>#REF!</v>
      </c>
      <c r="I340" s="645"/>
      <c r="J340" s="645"/>
      <c r="K340" s="631"/>
      <c r="L340" s="635"/>
      <c r="M340" s="162"/>
      <c r="O340"/>
      <c r="P340"/>
    </row>
    <row r="341" spans="1:16" ht="12" customHeight="1" x14ac:dyDescent="0.25">
      <c r="A341" s="642" t="e">
        <f>#REF!</f>
        <v>#REF!</v>
      </c>
      <c r="B341" s="643" t="e">
        <f>#REF!</f>
        <v>#REF!</v>
      </c>
      <c r="C341" s="644" t="e">
        <f>VLOOKUP(A341,#REF!,11,FALSE)</f>
        <v>#REF!</v>
      </c>
      <c r="D341" s="645"/>
      <c r="E341" s="436" t="e">
        <f>#REF!</f>
        <v>#REF!</v>
      </c>
      <c r="F341" s="436" t="e">
        <f>#REF!</f>
        <v>#REF!</v>
      </c>
      <c r="G341" s="645" t="e">
        <f>#REF!</f>
        <v>#REF!</v>
      </c>
      <c r="H341" s="645" t="e">
        <f>#REF!</f>
        <v>#REF!</v>
      </c>
      <c r="I341" s="645"/>
      <c r="J341" s="645"/>
      <c r="K341" s="631"/>
      <c r="L341" s="635"/>
      <c r="M341" s="162"/>
      <c r="O341"/>
      <c r="P341"/>
    </row>
    <row r="342" spans="1:16" ht="12" customHeight="1" x14ac:dyDescent="0.25">
      <c r="A342" s="642" t="e">
        <f>#REF!</f>
        <v>#REF!</v>
      </c>
      <c r="B342" s="643" t="e">
        <f>#REF!</f>
        <v>#REF!</v>
      </c>
      <c r="C342" s="644" t="e">
        <f>VLOOKUP(A342,#REF!,11,FALSE)</f>
        <v>#REF!</v>
      </c>
      <c r="D342" s="645"/>
      <c r="E342" s="436" t="e">
        <f>#REF!</f>
        <v>#REF!</v>
      </c>
      <c r="F342" s="436" t="e">
        <f>#REF!</f>
        <v>#REF!</v>
      </c>
      <c r="G342" s="645" t="e">
        <f>#REF!</f>
        <v>#REF!</v>
      </c>
      <c r="H342" s="645" t="e">
        <f>#REF!</f>
        <v>#REF!</v>
      </c>
      <c r="I342" s="645"/>
      <c r="J342" s="645"/>
      <c r="K342" s="631"/>
      <c r="L342" s="635"/>
      <c r="M342" s="162"/>
      <c r="O342"/>
      <c r="P342"/>
    </row>
    <row r="343" spans="1:16" ht="12" customHeight="1" x14ac:dyDescent="0.25">
      <c r="A343" s="642" t="e">
        <f>#REF!</f>
        <v>#REF!</v>
      </c>
      <c r="B343" s="643" t="e">
        <f>#REF!</f>
        <v>#REF!</v>
      </c>
      <c r="C343" s="644" t="e">
        <f>VLOOKUP(A343,#REF!,11,FALSE)</f>
        <v>#REF!</v>
      </c>
      <c r="D343" s="645"/>
      <c r="E343" s="436" t="e">
        <f>#REF!</f>
        <v>#REF!</v>
      </c>
      <c r="F343" s="436" t="e">
        <f>#REF!</f>
        <v>#REF!</v>
      </c>
      <c r="G343" s="645" t="e">
        <f>#REF!</f>
        <v>#REF!</v>
      </c>
      <c r="H343" s="645" t="e">
        <f>#REF!</f>
        <v>#REF!</v>
      </c>
      <c r="I343" s="645"/>
      <c r="J343" s="645"/>
      <c r="K343" s="631"/>
      <c r="L343" s="635"/>
      <c r="M343" s="162"/>
      <c r="O343"/>
      <c r="P343"/>
    </row>
    <row r="344" spans="1:16" ht="12" customHeight="1" x14ac:dyDescent="0.25">
      <c r="A344" s="642" t="e">
        <f>#REF!</f>
        <v>#REF!</v>
      </c>
      <c r="B344" s="643" t="e">
        <f>#REF!</f>
        <v>#REF!</v>
      </c>
      <c r="C344" s="644" t="e">
        <f>VLOOKUP(A344,#REF!,11,FALSE)</f>
        <v>#REF!</v>
      </c>
      <c r="D344" s="645" t="e">
        <f>VLOOKUP(A344,#REF!,12,FALSE)</f>
        <v>#REF!</v>
      </c>
      <c r="E344" s="436" t="e">
        <f>#REF!</f>
        <v>#REF!</v>
      </c>
      <c r="F344" s="436">
        <v>6890</v>
      </c>
      <c r="G344" s="645" t="e">
        <f>#REF!</f>
        <v>#REF!</v>
      </c>
      <c r="H344" s="645" t="e">
        <f>#REF!</f>
        <v>#REF!</v>
      </c>
      <c r="I344" s="645" t="s">
        <v>272</v>
      </c>
      <c r="J344" s="645"/>
      <c r="K344" s="631"/>
      <c r="L344" s="635"/>
      <c r="M344" s="162"/>
      <c r="N344" t="str">
        <f>IFERROR(VLOOKUP(B344,Сток!A:B,2,FALSE),"")</f>
        <v/>
      </c>
      <c r="O344"/>
      <c r="P344"/>
    </row>
    <row r="345" spans="1:16" ht="12" customHeight="1" x14ac:dyDescent="0.25">
      <c r="A345" s="642" t="e">
        <f>#REF!</f>
        <v>#REF!</v>
      </c>
      <c r="B345" s="643" t="e">
        <f>#REF!</f>
        <v>#REF!</v>
      </c>
      <c r="C345" s="644" t="e">
        <f>VLOOKUP(A345,#REF!,11,FALSE)</f>
        <v>#REF!</v>
      </c>
      <c r="D345" s="645" t="e">
        <f>VLOOKUP(A345,#REF!,12,FALSE)</f>
        <v>#REF!</v>
      </c>
      <c r="E345" s="657">
        <v>3690</v>
      </c>
      <c r="F345" s="436" t="s">
        <v>60</v>
      </c>
      <c r="G345" s="645" t="e">
        <f>#REF!</f>
        <v>#REF!</v>
      </c>
      <c r="H345" s="645" t="e">
        <f>#REF!</f>
        <v>#REF!</v>
      </c>
      <c r="I345" s="645"/>
      <c r="J345" s="645"/>
      <c r="K345" s="631"/>
      <c r="L345" s="635"/>
      <c r="M345" s="162"/>
      <c r="O345"/>
      <c r="P345"/>
    </row>
    <row r="346" spans="1:16" ht="12" customHeight="1" x14ac:dyDescent="0.25">
      <c r="A346" s="642" t="e">
        <f>#REF!</f>
        <v>#REF!</v>
      </c>
      <c r="B346" s="643" t="e">
        <f>#REF!</f>
        <v>#REF!</v>
      </c>
      <c r="C346" s="644" t="e">
        <f>VLOOKUP(A346,#REF!,11,FALSE)</f>
        <v>#REF!</v>
      </c>
      <c r="D346" s="645" t="e">
        <f>VLOOKUP(A346,#REF!,12,FALSE)</f>
        <v>#REF!</v>
      </c>
      <c r="E346" s="657">
        <v>4190</v>
      </c>
      <c r="F346" s="436" t="s">
        <v>60</v>
      </c>
      <c r="G346" s="645" t="e">
        <f>#REF!</f>
        <v>#REF!</v>
      </c>
      <c r="H346" s="645" t="e">
        <f>#REF!</f>
        <v>#REF!</v>
      </c>
      <c r="I346" s="645"/>
      <c r="J346" s="645"/>
      <c r="K346" s="631"/>
      <c r="L346" s="635"/>
      <c r="M346" s="162"/>
      <c r="O346"/>
      <c r="P346"/>
    </row>
    <row r="347" spans="1:16" ht="12" customHeight="1" x14ac:dyDescent="0.25">
      <c r="A347" s="642" t="e">
        <f>#REF!</f>
        <v>#REF!</v>
      </c>
      <c r="B347" s="643" t="e">
        <f>#REF!</f>
        <v>#REF!</v>
      </c>
      <c r="C347" s="644" t="e">
        <f>VLOOKUP(A347,#REF!,11,FALSE)</f>
        <v>#REF!</v>
      </c>
      <c r="D347" s="645" t="e">
        <f>VLOOKUP(A347,#REF!,12,FALSE)</f>
        <v>#REF!</v>
      </c>
      <c r="E347" s="657">
        <v>2890</v>
      </c>
      <c r="F347" s="436" t="s">
        <v>60</v>
      </c>
      <c r="G347" s="645" t="e">
        <f>#REF!</f>
        <v>#REF!</v>
      </c>
      <c r="H347" s="645" t="e">
        <f>#REF!</f>
        <v>#REF!</v>
      </c>
      <c r="I347" s="645"/>
      <c r="J347" s="645"/>
      <c r="K347" s="631"/>
      <c r="L347" s="635"/>
      <c r="M347" s="162"/>
      <c r="O347"/>
      <c r="P347"/>
    </row>
    <row r="348" spans="1:16" ht="12" customHeight="1" x14ac:dyDescent="0.25">
      <c r="A348" s="642" t="e">
        <f>#REF!</f>
        <v>#REF!</v>
      </c>
      <c r="B348" s="643" t="e">
        <f>#REF!</f>
        <v>#REF!</v>
      </c>
      <c r="C348" s="644" t="e">
        <f>VLOOKUP(A348,#REF!,11,FALSE)</f>
        <v>#REF!</v>
      </c>
      <c r="D348" s="645" t="e">
        <f>VLOOKUP(A348,#REF!,12,FALSE)</f>
        <v>#REF!</v>
      </c>
      <c r="E348" s="436" t="e">
        <f>#REF!</f>
        <v>#REF!</v>
      </c>
      <c r="F348" s="436">
        <v>7290</v>
      </c>
      <c r="G348" s="645">
        <v>4670033319156</v>
      </c>
      <c r="H348" s="645">
        <v>401054</v>
      </c>
      <c r="I348" s="645"/>
      <c r="J348" s="645"/>
      <c r="K348" s="631"/>
      <c r="L348" s="635"/>
      <c r="M348" s="162"/>
      <c r="O348"/>
      <c r="P348"/>
    </row>
    <row r="349" spans="1:16" ht="12" customHeight="1" x14ac:dyDescent="0.25">
      <c r="A349" s="642" t="e">
        <f>#REF!</f>
        <v>#REF!</v>
      </c>
      <c r="B349" s="643" t="e">
        <f>#REF!</f>
        <v>#REF!</v>
      </c>
      <c r="C349" s="644" t="e">
        <f>VLOOKUP(A349,#REF!,11,FALSE)</f>
        <v>#REF!</v>
      </c>
      <c r="D349" s="645" t="e">
        <f>VLOOKUP(A349,#REF!,12,FALSE)</f>
        <v>#REF!</v>
      </c>
      <c r="E349" s="436" t="e">
        <f>#REF!</f>
        <v>#REF!</v>
      </c>
      <c r="F349" s="436">
        <v>6790</v>
      </c>
      <c r="G349" s="645">
        <v>4670033319163</v>
      </c>
      <c r="H349" s="645">
        <v>401055</v>
      </c>
      <c r="I349" s="645"/>
      <c r="J349" s="645"/>
      <c r="K349" s="631"/>
      <c r="L349" s="635"/>
      <c r="M349" s="162"/>
      <c r="O349"/>
      <c r="P349"/>
    </row>
    <row r="350" spans="1:16" ht="12" customHeight="1" x14ac:dyDescent="0.25">
      <c r="A350" s="642" t="e">
        <f>#REF!</f>
        <v>#REF!</v>
      </c>
      <c r="B350" s="643" t="e">
        <f>#REF!</f>
        <v>#REF!</v>
      </c>
      <c r="C350" s="644" t="e">
        <f>VLOOKUP(A350,#REF!,11,FALSE)</f>
        <v>#REF!</v>
      </c>
      <c r="D350" s="645" t="e">
        <f>VLOOKUP(A350,#REF!,12,FALSE)</f>
        <v>#REF!</v>
      </c>
      <c r="E350" s="436" t="e">
        <f>#REF!</f>
        <v>#REF!</v>
      </c>
      <c r="F350" s="436">
        <v>5390</v>
      </c>
      <c r="G350" s="645">
        <v>4670033319262</v>
      </c>
      <c r="H350" s="645">
        <v>401061</v>
      </c>
      <c r="I350" s="645"/>
      <c r="J350" s="645"/>
      <c r="K350" s="631"/>
      <c r="L350" s="635"/>
      <c r="M350" s="162"/>
      <c r="O350"/>
      <c r="P350"/>
    </row>
    <row r="351" spans="1:16" ht="12" customHeight="1" x14ac:dyDescent="0.25">
      <c r="A351" s="642" t="e">
        <f>#REF!</f>
        <v>#REF!</v>
      </c>
      <c r="B351" s="643" t="e">
        <f>#REF!</f>
        <v>#REF!</v>
      </c>
      <c r="C351" s="644" t="e">
        <f>VLOOKUP(A351,#REF!,11,FALSE)</f>
        <v>#REF!</v>
      </c>
      <c r="D351" s="645" t="e">
        <f>VLOOKUP(A351,#REF!,12,FALSE)</f>
        <v>#REF!</v>
      </c>
      <c r="E351" s="436" t="e">
        <f>#REF!</f>
        <v>#REF!</v>
      </c>
      <c r="F351" s="436">
        <v>1890</v>
      </c>
      <c r="G351" s="645">
        <v>4670033319194</v>
      </c>
      <c r="H351" s="645">
        <v>401059</v>
      </c>
      <c r="I351" s="645"/>
      <c r="J351" s="645"/>
      <c r="K351" s="631"/>
      <c r="L351" s="635"/>
      <c r="M351" s="162"/>
      <c r="O351"/>
      <c r="P351"/>
    </row>
    <row r="352" spans="1:16" ht="12" customHeight="1" x14ac:dyDescent="0.25">
      <c r="A352" s="642" t="e">
        <f>#REF!</f>
        <v>#REF!</v>
      </c>
      <c r="B352" s="643" t="e">
        <f>#REF!</f>
        <v>#REF!</v>
      </c>
      <c r="C352" s="644" t="e">
        <f>VLOOKUP(A352,#REF!,11,FALSE)</f>
        <v>#REF!</v>
      </c>
      <c r="D352" s="645" t="e">
        <f>VLOOKUP(A352,#REF!,12,FALSE)</f>
        <v>#REF!</v>
      </c>
      <c r="E352" s="436" t="e">
        <f>#REF!</f>
        <v>#REF!</v>
      </c>
      <c r="F352" s="436">
        <v>1890</v>
      </c>
      <c r="G352" s="645">
        <v>4670033319187</v>
      </c>
      <c r="H352" s="645">
        <v>401058</v>
      </c>
      <c r="I352" s="645"/>
      <c r="J352" s="645"/>
      <c r="K352" s="631"/>
      <c r="L352" s="635"/>
      <c r="M352" s="162"/>
      <c r="O352"/>
      <c r="P352"/>
    </row>
    <row r="353" spans="1:16" ht="12" customHeight="1" x14ac:dyDescent="0.25">
      <c r="A353" s="642" t="e">
        <f>#REF!</f>
        <v>#REF!</v>
      </c>
      <c r="B353" s="643" t="e">
        <f>#REF!</f>
        <v>#REF!</v>
      </c>
      <c r="C353" s="644" t="e">
        <f>VLOOKUP(A353,#REF!,11,FALSE)</f>
        <v>#REF!</v>
      </c>
      <c r="D353" s="645" t="e">
        <f>VLOOKUP(A353,#REF!,12,FALSE)</f>
        <v>#REF!</v>
      </c>
      <c r="E353" s="436" t="e">
        <f>#REF!</f>
        <v>#REF!</v>
      </c>
      <c r="F353" s="436">
        <v>6990</v>
      </c>
      <c r="G353" s="645" t="e">
        <f>#REF!</f>
        <v>#REF!</v>
      </c>
      <c r="H353" s="645" t="e">
        <f>#REF!</f>
        <v>#REF!</v>
      </c>
      <c r="I353" s="645" t="s">
        <v>272</v>
      </c>
      <c r="J353" s="645"/>
      <c r="K353" s="631"/>
      <c r="L353" s="635"/>
      <c r="M353" s="162"/>
      <c r="N353" t="str">
        <f>IFERROR(VLOOKUP(B353,Сток!A:B,2,FALSE),"")</f>
        <v/>
      </c>
      <c r="O353"/>
      <c r="P353"/>
    </row>
    <row r="354" spans="1:16" ht="12" customHeight="1" x14ac:dyDescent="0.25">
      <c r="A354" s="642" t="e">
        <f>#REF!</f>
        <v>#REF!</v>
      </c>
      <c r="B354" s="643" t="e">
        <f>#REF!</f>
        <v>#REF!</v>
      </c>
      <c r="C354" s="644" t="e">
        <f>VLOOKUP(A354,#REF!,11,FALSE)</f>
        <v>#REF!</v>
      </c>
      <c r="D354" s="645" t="e">
        <f>VLOOKUP(A354,#REF!,12,FALSE)</f>
        <v>#REF!</v>
      </c>
      <c r="E354" s="436" t="e">
        <f>#REF!</f>
        <v>#REF!</v>
      </c>
      <c r="F354" s="436">
        <v>5190</v>
      </c>
      <c r="G354" s="645" t="e">
        <f>#REF!</f>
        <v>#REF!</v>
      </c>
      <c r="H354" s="645" t="e">
        <f>#REF!</f>
        <v>#REF!</v>
      </c>
      <c r="I354" s="645" t="s">
        <v>272</v>
      </c>
      <c r="J354" s="645"/>
      <c r="K354" s="631"/>
      <c r="L354" s="635"/>
      <c r="M354" s="162"/>
      <c r="N354" t="str">
        <f>IFERROR(VLOOKUP(B354,Сток!A:B,2,FALSE),"")</f>
        <v/>
      </c>
      <c r="O354"/>
      <c r="P354"/>
    </row>
    <row r="355" spans="1:16" ht="12" customHeight="1" x14ac:dyDescent="0.25">
      <c r="A355" s="642" t="e">
        <f>#REF!</f>
        <v>#REF!</v>
      </c>
      <c r="B355" s="643" t="e">
        <f>#REF!</f>
        <v>#REF!</v>
      </c>
      <c r="C355" s="644" t="e">
        <f>VLOOKUP(A355,#REF!,11,FALSE)</f>
        <v>#REF!</v>
      </c>
      <c r="D355" s="645" t="e">
        <f>VLOOKUP(A355,#REF!,12,FALSE)</f>
        <v>#REF!</v>
      </c>
      <c r="E355" s="436" t="e">
        <f>#REF!</f>
        <v>#REF!</v>
      </c>
      <c r="F355" s="436">
        <v>5990</v>
      </c>
      <c r="G355" s="645" t="e">
        <f>#REF!</f>
        <v>#REF!</v>
      </c>
      <c r="H355" s="645" t="e">
        <f>#REF!</f>
        <v>#REF!</v>
      </c>
      <c r="I355" s="645" t="s">
        <v>272</v>
      </c>
      <c r="J355" s="645"/>
      <c r="K355" s="631"/>
      <c r="L355" s="635"/>
      <c r="M355" s="162"/>
      <c r="N355" t="str">
        <f>IFERROR(VLOOKUP(B355,Сток!A:B,2,FALSE),"")</f>
        <v/>
      </c>
      <c r="O355"/>
      <c r="P355"/>
    </row>
    <row r="356" spans="1:16" ht="12" customHeight="1" x14ac:dyDescent="0.25">
      <c r="A356" s="642" t="e">
        <f>#REF!</f>
        <v>#REF!</v>
      </c>
      <c r="B356" s="643" t="e">
        <f>#REF!</f>
        <v>#REF!</v>
      </c>
      <c r="C356" s="644" t="e">
        <f>VLOOKUP(A356,#REF!,11,FALSE)</f>
        <v>#REF!</v>
      </c>
      <c r="D356" s="645" t="e">
        <f>VLOOKUP(A356,#REF!,12,FALSE)</f>
        <v>#REF!</v>
      </c>
      <c r="E356" s="436" t="e">
        <f>#REF!</f>
        <v>#REF!</v>
      </c>
      <c r="F356" s="436">
        <v>6790</v>
      </c>
      <c r="G356" s="645" t="e">
        <f>#REF!</f>
        <v>#REF!</v>
      </c>
      <c r="H356" s="645" t="e">
        <f>#REF!</f>
        <v>#REF!</v>
      </c>
      <c r="I356" s="645" t="s">
        <v>272</v>
      </c>
      <c r="J356" s="645"/>
      <c r="K356" s="631"/>
      <c r="L356" s="635"/>
      <c r="M356" s="162"/>
      <c r="N356" t="str">
        <f>IFERROR(VLOOKUP(B356,Сток!A:B,2,FALSE),"")</f>
        <v/>
      </c>
      <c r="O356"/>
      <c r="P356"/>
    </row>
    <row r="357" spans="1:16" ht="12" customHeight="1" x14ac:dyDescent="0.25">
      <c r="A357" s="642" t="e">
        <f>#REF!</f>
        <v>#REF!</v>
      </c>
      <c r="B357" s="643" t="e">
        <f>#REF!</f>
        <v>#REF!</v>
      </c>
      <c r="C357" s="644" t="e">
        <f>VLOOKUP(A357,#REF!,11,FALSE)</f>
        <v>#REF!</v>
      </c>
      <c r="D357" s="645" t="e">
        <f>VLOOKUP(A357,#REF!,12,FALSE)</f>
        <v>#REF!</v>
      </c>
      <c r="E357" s="657">
        <v>2590</v>
      </c>
      <c r="F357" s="436" t="s">
        <v>60</v>
      </c>
      <c r="G357" s="645" t="e">
        <f>#REF!</f>
        <v>#REF!</v>
      </c>
      <c r="H357" s="645" t="e">
        <f>#REF!</f>
        <v>#REF!</v>
      </c>
      <c r="I357" s="645" t="s">
        <v>272</v>
      </c>
      <c r="J357" s="645"/>
      <c r="K357" s="631"/>
      <c r="L357" s="635"/>
      <c r="M357" s="162"/>
      <c r="N357" t="str">
        <f>IFERROR(VLOOKUP(B357,Сток!A:B,2,FALSE),"")</f>
        <v/>
      </c>
      <c r="O357"/>
      <c r="P357"/>
    </row>
    <row r="358" spans="1:16" ht="12" customHeight="1" x14ac:dyDescent="0.25">
      <c r="A358" s="642" t="e">
        <f>#REF!</f>
        <v>#REF!</v>
      </c>
      <c r="B358" s="643" t="e">
        <f>#REF!</f>
        <v>#REF!</v>
      </c>
      <c r="C358" s="644" t="e">
        <f>VLOOKUP(A358,#REF!,11,FALSE)</f>
        <v>#REF!</v>
      </c>
      <c r="D358" s="645" t="e">
        <f>VLOOKUP(A358,#REF!,12,FALSE)</f>
        <v>#REF!</v>
      </c>
      <c r="E358" s="657">
        <v>3190</v>
      </c>
      <c r="F358" s="436" t="s">
        <v>60</v>
      </c>
      <c r="G358" s="645" t="e">
        <f>#REF!</f>
        <v>#REF!</v>
      </c>
      <c r="H358" s="645" t="e">
        <f>#REF!</f>
        <v>#REF!</v>
      </c>
      <c r="I358" s="645" t="s">
        <v>272</v>
      </c>
      <c r="J358" s="645"/>
      <c r="K358" s="631"/>
      <c r="L358" s="635"/>
      <c r="M358" s="162"/>
      <c r="N358" t="str">
        <f>IFERROR(VLOOKUP(B358,Сток!A:B,2,FALSE),"")</f>
        <v/>
      </c>
      <c r="O358"/>
      <c r="P358"/>
    </row>
    <row r="359" spans="1:16" ht="12" customHeight="1" x14ac:dyDescent="0.25">
      <c r="A359" s="642" t="e">
        <f>#REF!</f>
        <v>#REF!</v>
      </c>
      <c r="B359" s="643" t="e">
        <f>#REF!</f>
        <v>#REF!</v>
      </c>
      <c r="C359" s="644" t="e">
        <f>VLOOKUP(A359,#REF!,11,FALSE)</f>
        <v>#REF!</v>
      </c>
      <c r="D359" s="645" t="e">
        <f>VLOOKUP(A359,#REF!,12,FALSE)</f>
        <v>#REF!</v>
      </c>
      <c r="E359" s="657">
        <v>3590</v>
      </c>
      <c r="F359" s="436" t="s">
        <v>60</v>
      </c>
      <c r="G359" s="645" t="e">
        <f>#REF!</f>
        <v>#REF!</v>
      </c>
      <c r="H359" s="645" t="e">
        <f>#REF!</f>
        <v>#REF!</v>
      </c>
      <c r="I359" s="645" t="s">
        <v>272</v>
      </c>
      <c r="J359" s="645"/>
      <c r="K359" s="631"/>
      <c r="L359" s="635"/>
      <c r="M359" s="162"/>
      <c r="N359" t="str">
        <f>IFERROR(VLOOKUP(B359,Сток!A:B,2,FALSE),"")</f>
        <v/>
      </c>
      <c r="O359"/>
      <c r="P359"/>
    </row>
    <row r="360" spans="1:16" ht="12" customHeight="1" x14ac:dyDescent="0.25">
      <c r="A360" s="642" t="e">
        <f>#REF!</f>
        <v>#REF!</v>
      </c>
      <c r="B360" s="643" t="e">
        <f>#REF!</f>
        <v>#REF!</v>
      </c>
      <c r="C360" s="644" t="e">
        <f>VLOOKUP(A360,#REF!,11,FALSE)</f>
        <v>#REF!</v>
      </c>
      <c r="D360" s="645" t="e">
        <f>VLOOKUP(A360,#REF!,12,FALSE)</f>
        <v>#REF!</v>
      </c>
      <c r="E360" s="657">
        <v>2590</v>
      </c>
      <c r="F360" s="436" t="s">
        <v>60</v>
      </c>
      <c r="G360" s="645" t="e">
        <f>#REF!</f>
        <v>#REF!</v>
      </c>
      <c r="H360" s="645" t="e">
        <f>#REF!</f>
        <v>#REF!</v>
      </c>
      <c r="I360" s="645" t="s">
        <v>272</v>
      </c>
      <c r="J360" s="645"/>
      <c r="K360" s="631"/>
      <c r="L360" s="635"/>
      <c r="M360" s="162"/>
      <c r="N360" t="str">
        <f>IFERROR(VLOOKUP(B360,Сток!A:B,2,FALSE),"")</f>
        <v/>
      </c>
      <c r="O360"/>
      <c r="P360"/>
    </row>
    <row r="361" spans="1:16" ht="12" customHeight="1" x14ac:dyDescent="0.25">
      <c r="A361" s="642" t="e">
        <f>#REF!</f>
        <v>#REF!</v>
      </c>
      <c r="B361" s="643" t="e">
        <f>#REF!</f>
        <v>#REF!</v>
      </c>
      <c r="C361" s="644" t="e">
        <f>VLOOKUP(A361,#REF!,11,FALSE)</f>
        <v>#REF!</v>
      </c>
      <c r="D361" s="645" t="e">
        <f>VLOOKUP(A361,#REF!,12,FALSE)</f>
        <v>#REF!</v>
      </c>
      <c r="E361" s="657">
        <v>3190</v>
      </c>
      <c r="F361" s="436" t="s">
        <v>60</v>
      </c>
      <c r="G361" s="645" t="e">
        <f>#REF!</f>
        <v>#REF!</v>
      </c>
      <c r="H361" s="645" t="e">
        <f>#REF!</f>
        <v>#REF!</v>
      </c>
      <c r="I361" s="645" t="s">
        <v>272</v>
      </c>
      <c r="J361" s="645"/>
      <c r="K361" s="631"/>
      <c r="L361" s="635"/>
      <c r="M361" s="162"/>
      <c r="N361" t="str">
        <f>IFERROR(VLOOKUP(B361,Сток!A:B,2,FALSE),"")</f>
        <v/>
      </c>
      <c r="O361"/>
      <c r="P361"/>
    </row>
    <row r="362" spans="1:16" ht="12" customHeight="1" x14ac:dyDescent="0.25">
      <c r="A362" s="642" t="e">
        <f>#REF!</f>
        <v>#REF!</v>
      </c>
      <c r="B362" s="643" t="e">
        <f>#REF!</f>
        <v>#REF!</v>
      </c>
      <c r="C362" s="644" t="e">
        <f>VLOOKUP(A362,#REF!,11,FALSE)</f>
        <v>#REF!</v>
      </c>
      <c r="D362" s="645" t="e">
        <f>VLOOKUP(A362,#REF!,12,FALSE)</f>
        <v>#REF!</v>
      </c>
      <c r="E362" s="657">
        <v>3590</v>
      </c>
      <c r="F362" s="436" t="s">
        <v>60</v>
      </c>
      <c r="G362" s="645" t="e">
        <f>#REF!</f>
        <v>#REF!</v>
      </c>
      <c r="H362" s="645" t="e">
        <f>#REF!</f>
        <v>#REF!</v>
      </c>
      <c r="I362" s="645" t="s">
        <v>272</v>
      </c>
      <c r="J362" s="645"/>
      <c r="K362" s="631"/>
      <c r="L362" s="635"/>
      <c r="M362" s="162"/>
      <c r="N362" t="str">
        <f>IFERROR(VLOOKUP(B362,Сток!A:B,2,FALSE),"")</f>
        <v/>
      </c>
      <c r="O362"/>
      <c r="P362"/>
    </row>
    <row r="363" spans="1:16" ht="12" customHeight="1" x14ac:dyDescent="0.25">
      <c r="A363" s="642" t="e">
        <f>#REF!</f>
        <v>#REF!</v>
      </c>
      <c r="B363" s="643" t="e">
        <f>#REF!</f>
        <v>#REF!</v>
      </c>
      <c r="C363" s="644" t="e">
        <f>VLOOKUP(A363,#REF!,10,FALSE)</f>
        <v>#REF!</v>
      </c>
      <c r="D363" s="645" t="e">
        <f>VLOOKUP(A363,#REF!,11,FALSE)</f>
        <v>#REF!</v>
      </c>
      <c r="E363" s="657">
        <v>2090</v>
      </c>
      <c r="F363" s="436" t="s">
        <v>60</v>
      </c>
      <c r="G363" s="645" t="e">
        <f>#REF!</f>
        <v>#REF!</v>
      </c>
      <c r="H363" s="645" t="e">
        <f>#REF!</f>
        <v>#REF!</v>
      </c>
      <c r="I363" s="645" t="s">
        <v>272</v>
      </c>
      <c r="J363" s="645"/>
      <c r="K363" s="631"/>
      <c r="L363" s="635"/>
      <c r="M363" s="162"/>
      <c r="N363" t="str">
        <f>IFERROR(VLOOKUP(B363,Сток!A:B,2,FALSE),"")</f>
        <v/>
      </c>
      <c r="O363"/>
      <c r="P363"/>
    </row>
    <row r="364" spans="1:16" ht="12" customHeight="1" x14ac:dyDescent="0.25">
      <c r="A364" s="642" t="e">
        <f>#REF!</f>
        <v>#REF!</v>
      </c>
      <c r="B364" s="643" t="e">
        <f>#REF!</f>
        <v>#REF!</v>
      </c>
      <c r="C364" s="644" t="e">
        <f>VLOOKUP(A364,#REF!,10,FALSE)</f>
        <v>#REF!</v>
      </c>
      <c r="D364" s="645" t="e">
        <f>VLOOKUP(A364,#REF!,11,FALSE)</f>
        <v>#REF!</v>
      </c>
      <c r="E364" s="657">
        <v>2590</v>
      </c>
      <c r="F364" s="436" t="s">
        <v>60</v>
      </c>
      <c r="G364" s="645" t="e">
        <f>#REF!</f>
        <v>#REF!</v>
      </c>
      <c r="H364" s="645" t="e">
        <f>#REF!</f>
        <v>#REF!</v>
      </c>
      <c r="I364" s="645" t="s">
        <v>272</v>
      </c>
      <c r="J364" s="645"/>
      <c r="K364" s="631"/>
      <c r="L364" s="635"/>
      <c r="M364" s="162"/>
      <c r="N364" t="str">
        <f>IFERROR(VLOOKUP(B364,Сток!A:B,2,FALSE),"")</f>
        <v/>
      </c>
      <c r="O364"/>
      <c r="P364"/>
    </row>
    <row r="365" spans="1:16" ht="12" customHeight="1" x14ac:dyDescent="0.25">
      <c r="A365" s="642" t="e">
        <f>#REF!</f>
        <v>#REF!</v>
      </c>
      <c r="B365" s="643" t="e">
        <f>#REF!</f>
        <v>#REF!</v>
      </c>
      <c r="C365" s="644" t="e">
        <f>VLOOKUP(A365,#REF!,10,FALSE)</f>
        <v>#REF!</v>
      </c>
      <c r="D365" s="645" t="e">
        <f>VLOOKUP(A365,#REF!,11,FALSE)</f>
        <v>#REF!</v>
      </c>
      <c r="E365" s="657">
        <v>3090</v>
      </c>
      <c r="F365" s="436" t="s">
        <v>60</v>
      </c>
      <c r="G365" s="645" t="e">
        <f>#REF!</f>
        <v>#REF!</v>
      </c>
      <c r="H365" s="645" t="e">
        <f>#REF!</f>
        <v>#REF!</v>
      </c>
      <c r="I365" s="645" t="s">
        <v>272</v>
      </c>
      <c r="J365" s="645"/>
      <c r="K365" s="631"/>
      <c r="L365" s="635"/>
      <c r="M365" s="162"/>
      <c r="N365" t="str">
        <f>IFERROR(VLOOKUP(B365,Сток!A:B,2,FALSE),"")</f>
        <v/>
      </c>
      <c r="O365"/>
      <c r="P365"/>
    </row>
    <row r="366" spans="1:16" ht="12" customHeight="1" x14ac:dyDescent="0.25">
      <c r="A366" s="642" t="e">
        <f>#REF!</f>
        <v>#REF!</v>
      </c>
      <c r="B366" s="643" t="e">
        <f>#REF!</f>
        <v>#REF!</v>
      </c>
      <c r="C366" s="644" t="e">
        <f>VLOOKUP(A366,#REF!,10,0)</f>
        <v>#REF!</v>
      </c>
      <c r="D366" s="645" t="e">
        <f>VLOOKUP(A366,#REF!,11,FALSE)</f>
        <v>#REF!</v>
      </c>
      <c r="E366" s="657">
        <v>2290</v>
      </c>
      <c r="F366" s="436" t="s">
        <v>60</v>
      </c>
      <c r="G366" s="645" t="e">
        <f>#REF!</f>
        <v>#REF!</v>
      </c>
      <c r="H366" s="645" t="e">
        <f>#REF!</f>
        <v>#REF!</v>
      </c>
      <c r="I366" s="645" t="s">
        <v>272</v>
      </c>
      <c r="J366" s="645"/>
      <c r="K366" s="631"/>
      <c r="L366" s="635"/>
      <c r="M366" s="162"/>
      <c r="N366" t="str">
        <f>IFERROR(VLOOKUP(B366,Сток!A:B,2,FALSE),"")</f>
        <v/>
      </c>
      <c r="O366"/>
      <c r="P366"/>
    </row>
    <row r="367" spans="1:16" ht="12" customHeight="1" x14ac:dyDescent="0.25">
      <c r="A367" s="642" t="e">
        <f>#REF!</f>
        <v>#REF!</v>
      </c>
      <c r="B367" s="643" t="e">
        <f>#REF!</f>
        <v>#REF!</v>
      </c>
      <c r="C367" s="644" t="e">
        <f>VLOOKUP(A367,#REF!,10,0)</f>
        <v>#REF!</v>
      </c>
      <c r="D367" s="645" t="e">
        <f>VLOOKUP(A367,#REF!,11,FALSE)</f>
        <v>#REF!</v>
      </c>
      <c r="E367" s="657">
        <v>3590</v>
      </c>
      <c r="F367" s="436" t="s">
        <v>60</v>
      </c>
      <c r="G367" s="645" t="e">
        <f>#REF!</f>
        <v>#REF!</v>
      </c>
      <c r="H367" s="645" t="e">
        <f>#REF!</f>
        <v>#REF!</v>
      </c>
      <c r="I367" s="645" t="s">
        <v>272</v>
      </c>
      <c r="J367" s="645"/>
      <c r="K367" s="631"/>
      <c r="L367" s="635"/>
      <c r="M367" s="162"/>
      <c r="N367" t="str">
        <f>IFERROR(VLOOKUP(B367,Сток!A:B,2,FALSE),"")</f>
        <v/>
      </c>
      <c r="O367"/>
      <c r="P367"/>
    </row>
    <row r="368" spans="1:16" ht="12" customHeight="1" x14ac:dyDescent="0.25">
      <c r="A368" s="642" t="e">
        <f>#REF!</f>
        <v>#REF!</v>
      </c>
      <c r="B368" s="643" t="e">
        <f>#REF!</f>
        <v>#REF!</v>
      </c>
      <c r="C368" s="644" t="e">
        <f>VLOOKUP(A368,#REF!,10,0)</f>
        <v>#REF!</v>
      </c>
      <c r="D368" s="645" t="e">
        <f>VLOOKUP(A368,#REF!,11,FALSE)</f>
        <v>#REF!</v>
      </c>
      <c r="E368" s="657">
        <v>3490</v>
      </c>
      <c r="F368" s="436" t="s">
        <v>60</v>
      </c>
      <c r="G368" s="645" t="e">
        <f>#REF!</f>
        <v>#REF!</v>
      </c>
      <c r="H368" s="645" t="e">
        <f>#REF!</f>
        <v>#REF!</v>
      </c>
      <c r="I368" s="645" t="s">
        <v>272</v>
      </c>
      <c r="J368" s="645"/>
      <c r="K368" s="631"/>
      <c r="L368" s="635"/>
      <c r="M368" s="162"/>
      <c r="N368" t="str">
        <f>IFERROR(VLOOKUP(B368,Сток!A:B,2,FALSE),"")</f>
        <v/>
      </c>
      <c r="O368"/>
      <c r="P368"/>
    </row>
    <row r="369" spans="1:16" ht="12" customHeight="1" x14ac:dyDescent="0.25">
      <c r="A369" s="642" t="e">
        <f>#REF!</f>
        <v>#REF!</v>
      </c>
      <c r="B369" s="643" t="e">
        <f>#REF!</f>
        <v>#REF!</v>
      </c>
      <c r="C369" s="644" t="e">
        <f>VLOOKUP(A369,#REF!,11,FALSE)</f>
        <v>#REF!</v>
      </c>
      <c r="D369" s="645" t="e">
        <f>VLOOKUP(A369,#REF!,12,FALSE)</f>
        <v>#REF!</v>
      </c>
      <c r="E369" s="657">
        <v>2390</v>
      </c>
      <c r="F369" s="436" t="s">
        <v>60</v>
      </c>
      <c r="G369" s="645" t="e">
        <f>#REF!</f>
        <v>#REF!</v>
      </c>
      <c r="H369" s="645" t="e">
        <f>#REF!</f>
        <v>#REF!</v>
      </c>
      <c r="I369" s="645" t="s">
        <v>272</v>
      </c>
      <c r="J369" s="645"/>
      <c r="K369" s="631"/>
      <c r="L369" s="635"/>
      <c r="M369" s="162"/>
      <c r="N369" t="str">
        <f>IFERROR(VLOOKUP(B369,Сток!A:B,2,FALSE),"")</f>
        <v/>
      </c>
      <c r="O369"/>
      <c r="P369"/>
    </row>
    <row r="370" spans="1:16" ht="12" customHeight="1" x14ac:dyDescent="0.25">
      <c r="A370" s="642" t="e">
        <f>#REF!</f>
        <v>#REF!</v>
      </c>
      <c r="B370" s="643" t="e">
        <f>#REF!</f>
        <v>#REF!</v>
      </c>
      <c r="C370" s="644" t="e">
        <f>VLOOKUP(A370,#REF!,11,FALSE)</f>
        <v>#REF!</v>
      </c>
      <c r="D370" s="645" t="e">
        <f>VLOOKUP(A370,#REF!,12,FALSE)</f>
        <v>#REF!</v>
      </c>
      <c r="E370" s="657">
        <v>2490</v>
      </c>
      <c r="F370" s="436" t="s">
        <v>60</v>
      </c>
      <c r="G370" s="645" t="e">
        <f>#REF!</f>
        <v>#REF!</v>
      </c>
      <c r="H370" s="645" t="e">
        <f>#REF!</f>
        <v>#REF!</v>
      </c>
      <c r="I370" s="645" t="s">
        <v>272</v>
      </c>
      <c r="J370" s="645"/>
      <c r="K370" s="631"/>
      <c r="L370" s="635"/>
      <c r="M370" s="162"/>
      <c r="N370" t="str">
        <f>IFERROR(VLOOKUP(B370,Сток!A:B,2,FALSE),"")</f>
        <v/>
      </c>
      <c r="O370"/>
      <c r="P370"/>
    </row>
    <row r="371" spans="1:16" ht="12" customHeight="1" x14ac:dyDescent="0.25">
      <c r="A371" s="642" t="e">
        <f>#REF!</f>
        <v>#REF!</v>
      </c>
      <c r="B371" s="643" t="e">
        <f>#REF!</f>
        <v>#REF!</v>
      </c>
      <c r="C371" s="644" t="e">
        <f>VLOOKUP(A371,#REF!,11,FALSE)</f>
        <v>#REF!</v>
      </c>
      <c r="D371" s="645" t="e">
        <f>VLOOKUP(A371,#REF!,12,FALSE)</f>
        <v>#REF!</v>
      </c>
      <c r="E371" s="657">
        <v>2390</v>
      </c>
      <c r="F371" s="436" t="s">
        <v>60</v>
      </c>
      <c r="G371" s="645" t="e">
        <f>#REF!</f>
        <v>#REF!</v>
      </c>
      <c r="H371" s="645" t="e">
        <f>#REF!</f>
        <v>#REF!</v>
      </c>
      <c r="I371" s="645" t="s">
        <v>272</v>
      </c>
      <c r="J371" s="645"/>
      <c r="K371" s="631"/>
      <c r="L371" s="635"/>
      <c r="M371" s="162"/>
      <c r="N371" t="str">
        <f>IFERROR(VLOOKUP(B371,Сток!A:B,2,FALSE),"")</f>
        <v/>
      </c>
      <c r="O371"/>
      <c r="P371"/>
    </row>
    <row r="372" spans="1:16" ht="12" customHeight="1" x14ac:dyDescent="0.25">
      <c r="A372" s="642" t="e">
        <f>#REF!</f>
        <v>#REF!</v>
      </c>
      <c r="B372" s="643" t="e">
        <f>#REF!</f>
        <v>#REF!</v>
      </c>
      <c r="C372" s="644" t="e">
        <f>VLOOKUP(A372,#REF!,11,FALSE)</f>
        <v>#REF!</v>
      </c>
      <c r="D372" s="645" t="e">
        <f>VLOOKUP(A372,#REF!,12,FALSE)</f>
        <v>#REF!</v>
      </c>
      <c r="E372" s="657">
        <v>2490</v>
      </c>
      <c r="F372" s="436" t="s">
        <v>60</v>
      </c>
      <c r="G372" s="645" t="e">
        <f>#REF!</f>
        <v>#REF!</v>
      </c>
      <c r="H372" s="645" t="e">
        <f>#REF!</f>
        <v>#REF!</v>
      </c>
      <c r="I372" s="645" t="s">
        <v>272</v>
      </c>
      <c r="J372" s="645"/>
      <c r="K372" s="631"/>
      <c r="L372" s="635"/>
      <c r="M372" s="162"/>
      <c r="N372" t="str">
        <f>IFERROR(VLOOKUP(B372,Сток!A:B,2,FALSE),"")</f>
        <v/>
      </c>
      <c r="O372"/>
      <c r="P372"/>
    </row>
    <row r="373" spans="1:16" ht="12" customHeight="1" x14ac:dyDescent="0.25">
      <c r="A373" s="642" t="e">
        <f>#REF!</f>
        <v>#REF!</v>
      </c>
      <c r="B373" s="643" t="e">
        <f>#REF!</f>
        <v>#REF!</v>
      </c>
      <c r="C373" s="644" t="e">
        <f>VLOOKUP(A373,#REF!,11,FALSE)</f>
        <v>#REF!</v>
      </c>
      <c r="D373" s="645" t="e">
        <f>VLOOKUP(A373,#REF!,12,FALSE)</f>
        <v>#REF!</v>
      </c>
      <c r="E373" s="657">
        <v>1890</v>
      </c>
      <c r="F373" s="436" t="s">
        <v>60</v>
      </c>
      <c r="G373" s="645" t="e">
        <f>#REF!</f>
        <v>#REF!</v>
      </c>
      <c r="H373" s="645" t="e">
        <f>#REF!</f>
        <v>#REF!</v>
      </c>
      <c r="I373" s="645" t="s">
        <v>272</v>
      </c>
      <c r="J373" s="645"/>
      <c r="K373" s="631"/>
      <c r="L373" s="635"/>
      <c r="M373" s="162"/>
      <c r="N373" t="str">
        <f>IFERROR(VLOOKUP(B373,Сток!A:B,2,FALSE),"")</f>
        <v/>
      </c>
      <c r="O373"/>
      <c r="P373"/>
    </row>
    <row r="374" spans="1:16" ht="12" customHeight="1" x14ac:dyDescent="0.25">
      <c r="A374" s="642" t="e">
        <f>#REF!</f>
        <v>#REF!</v>
      </c>
      <c r="B374" s="643" t="e">
        <f>#REF!</f>
        <v>#REF!</v>
      </c>
      <c r="C374" s="644" t="e">
        <f>VLOOKUP(A374,#REF!,11,FALSE)</f>
        <v>#REF!</v>
      </c>
      <c r="D374" s="645" t="e">
        <f>VLOOKUP(A374,#REF!,12,FALSE)</f>
        <v>#REF!</v>
      </c>
      <c r="E374" s="657">
        <v>1590</v>
      </c>
      <c r="F374" s="436" t="s">
        <v>60</v>
      </c>
      <c r="G374" s="645" t="e">
        <f>#REF!</f>
        <v>#REF!</v>
      </c>
      <c r="H374" s="645" t="e">
        <f>#REF!</f>
        <v>#REF!</v>
      </c>
      <c r="I374" s="645" t="s">
        <v>272</v>
      </c>
      <c r="J374" s="645"/>
      <c r="K374" s="631"/>
      <c r="L374" s="635"/>
      <c r="M374" s="162"/>
      <c r="N374" t="str">
        <f>IFERROR(VLOOKUP(B374,Сток!A:B,2,FALSE),"")</f>
        <v/>
      </c>
      <c r="O374"/>
      <c r="P374"/>
    </row>
    <row r="375" spans="1:16" ht="12" customHeight="1" x14ac:dyDescent="0.25">
      <c r="A375" s="642" t="e">
        <f>#REF!</f>
        <v>#REF!</v>
      </c>
      <c r="B375" s="643" t="e">
        <f>#REF!</f>
        <v>#REF!</v>
      </c>
      <c r="C375" s="644" t="e">
        <f>VLOOKUP(A375,#REF!,12,FALSE)</f>
        <v>#REF!</v>
      </c>
      <c r="D375" s="645" t="e">
        <f>VLOOKUP(A375,#REF!,13,FALSE)</f>
        <v>#REF!</v>
      </c>
      <c r="E375" s="436" t="e">
        <f>#REF!</f>
        <v>#REF!</v>
      </c>
      <c r="F375" s="436">
        <v>16990</v>
      </c>
      <c r="G375" s="645" t="e">
        <f>#REF!</f>
        <v>#REF!</v>
      </c>
      <c r="H375" s="645" t="e">
        <f>#REF!</f>
        <v>#REF!</v>
      </c>
      <c r="I375" s="645" t="s">
        <v>272</v>
      </c>
      <c r="J375" s="645"/>
      <c r="K375" s="631"/>
      <c r="L375" s="635"/>
      <c r="M375" s="162"/>
      <c r="N375" t="str">
        <f>IFERROR(VLOOKUP(B375,Сток!A:B,2,FALSE),"")</f>
        <v/>
      </c>
      <c r="O375"/>
      <c r="P375"/>
    </row>
    <row r="376" spans="1:16" ht="12" customHeight="1" x14ac:dyDescent="0.25">
      <c r="A376" s="642" t="e">
        <f>#REF!</f>
        <v>#REF!</v>
      </c>
      <c r="B376" s="643" t="e">
        <f>#REF!</f>
        <v>#REF!</v>
      </c>
      <c r="C376" s="644" t="e">
        <f>VLOOKUP(A376,#REF!,12,FALSE)</f>
        <v>#REF!</v>
      </c>
      <c r="D376" s="645" t="e">
        <f>VLOOKUP(A376,#REF!,13,FALSE)</f>
        <v>#REF!</v>
      </c>
      <c r="E376" s="436" t="e">
        <f>#REF!</f>
        <v>#REF!</v>
      </c>
      <c r="F376" s="436">
        <v>24490</v>
      </c>
      <c r="G376" s="645" t="e">
        <f>#REF!</f>
        <v>#REF!</v>
      </c>
      <c r="H376" s="645" t="e">
        <f>#REF!</f>
        <v>#REF!</v>
      </c>
      <c r="I376" s="645" t="s">
        <v>272</v>
      </c>
      <c r="J376" s="645"/>
      <c r="K376" s="631"/>
      <c r="L376" s="635"/>
      <c r="M376" s="162"/>
      <c r="N376" t="str">
        <f>IFERROR(VLOOKUP(B376,Сток!A:B,2,FALSE),"")</f>
        <v/>
      </c>
      <c r="O376"/>
      <c r="P376"/>
    </row>
    <row r="377" spans="1:16" ht="12" customHeight="1" x14ac:dyDescent="0.25">
      <c r="A377" s="642" t="e">
        <f>#REF!</f>
        <v>#REF!</v>
      </c>
      <c r="B377" s="643" t="e">
        <f>#REF!</f>
        <v>#REF!</v>
      </c>
      <c r="C377" s="644" t="e">
        <f>VLOOKUP(A377,#REF!,12,FALSE)</f>
        <v>#REF!</v>
      </c>
      <c r="D377" s="645" t="e">
        <f>VLOOKUP(A377,#REF!,13,FALSE)</f>
        <v>#REF!</v>
      </c>
      <c r="E377" s="657">
        <v>12790</v>
      </c>
      <c r="F377" s="436" t="s">
        <v>60</v>
      </c>
      <c r="G377" s="645" t="e">
        <f>#REF!</f>
        <v>#REF!</v>
      </c>
      <c r="H377" s="645" t="e">
        <f>#REF!</f>
        <v>#REF!</v>
      </c>
      <c r="I377" s="645" t="s">
        <v>1005</v>
      </c>
      <c r="J377" s="645"/>
      <c r="K377" s="631"/>
      <c r="L377" s="635"/>
      <c r="M377" s="162"/>
      <c r="N377" t="str">
        <f>IFERROR(VLOOKUP(B377,Сток!A:B,2,FALSE),"")</f>
        <v/>
      </c>
      <c r="O377"/>
      <c r="P377"/>
    </row>
    <row r="378" spans="1:16" ht="12" customHeight="1" x14ac:dyDescent="0.25">
      <c r="A378" s="642" t="e">
        <f>#REF!</f>
        <v>#REF!</v>
      </c>
      <c r="B378" s="643" t="e">
        <f>#REF!</f>
        <v>#REF!</v>
      </c>
      <c r="C378" s="644" t="e">
        <f>VLOOKUP(A378,#REF!,12,FALSE)</f>
        <v>#REF!</v>
      </c>
      <c r="D378" s="645" t="e">
        <f>VLOOKUP(A378,#REF!,13,FALSE)</f>
        <v>#REF!</v>
      </c>
      <c r="E378" s="657">
        <v>7690</v>
      </c>
      <c r="F378" s="436" t="s">
        <v>60</v>
      </c>
      <c r="G378" s="645" t="e">
        <f>#REF!</f>
        <v>#REF!</v>
      </c>
      <c r="H378" s="645" t="e">
        <f>#REF!</f>
        <v>#REF!</v>
      </c>
      <c r="I378" s="645" t="s">
        <v>272</v>
      </c>
      <c r="J378" s="645"/>
      <c r="K378" s="631"/>
      <c r="L378" s="635"/>
      <c r="M378" s="162"/>
      <c r="N378" t="str">
        <f>IFERROR(VLOOKUP(B378,Сток!A:B,2,FALSE),"")</f>
        <v/>
      </c>
      <c r="O378"/>
      <c r="P378"/>
    </row>
    <row r="379" spans="1:16" ht="12" customHeight="1" x14ac:dyDescent="0.25">
      <c r="A379" s="642" t="e">
        <f>#REF!</f>
        <v>#REF!</v>
      </c>
      <c r="B379" s="643" t="e">
        <f>#REF!</f>
        <v>#REF!</v>
      </c>
      <c r="C379" s="644" t="e">
        <f>VLOOKUP(A379,#REF!,12,FALSE)</f>
        <v>#REF!</v>
      </c>
      <c r="D379" s="645" t="e">
        <f>VLOOKUP(A379,#REF!,13,FALSE)</f>
        <v>#REF!</v>
      </c>
      <c r="E379" s="657">
        <v>2390</v>
      </c>
      <c r="F379" s="436" t="s">
        <v>60</v>
      </c>
      <c r="G379" s="645" t="e">
        <f>#REF!</f>
        <v>#REF!</v>
      </c>
      <c r="H379" s="645" t="e">
        <f>#REF!</f>
        <v>#REF!</v>
      </c>
      <c r="I379" s="645" t="s">
        <v>272</v>
      </c>
      <c r="J379" s="645"/>
      <c r="K379" s="631"/>
      <c r="L379" s="635"/>
      <c r="M379" s="162"/>
      <c r="N379" t="str">
        <f>IFERROR(VLOOKUP(B379,Сток!A:B,2,FALSE),"")</f>
        <v/>
      </c>
      <c r="O379"/>
      <c r="P379"/>
    </row>
    <row r="380" spans="1:16" ht="12" customHeight="1" x14ac:dyDescent="0.25">
      <c r="A380" s="642" t="e">
        <f>#REF!</f>
        <v>#REF!</v>
      </c>
      <c r="B380" s="643" t="e">
        <f>#REF!</f>
        <v>#REF!</v>
      </c>
      <c r="C380" s="644" t="e">
        <f>VLOOKUP(A380,#REF!,12,FALSE)</f>
        <v>#REF!</v>
      </c>
      <c r="D380" s="645" t="e">
        <f>VLOOKUP(A380,#REF!,13,FALSE)</f>
        <v>#REF!</v>
      </c>
      <c r="E380" s="436" t="e">
        <f>#REF!</f>
        <v>#REF!</v>
      </c>
      <c r="F380" s="436">
        <v>1590</v>
      </c>
      <c r="G380" s="645" t="e">
        <f>#REF!</f>
        <v>#REF!</v>
      </c>
      <c r="H380" s="645" t="e">
        <f>#REF!</f>
        <v>#REF!</v>
      </c>
      <c r="I380" s="645" t="s">
        <v>272</v>
      </c>
      <c r="J380" s="645"/>
      <c r="K380" s="631"/>
      <c r="L380" s="635"/>
      <c r="M380" s="162"/>
      <c r="N380" t="str">
        <f>IFERROR(VLOOKUP(B380,Сток!A:B,2,FALSE),"")</f>
        <v/>
      </c>
      <c r="O380"/>
      <c r="P380"/>
    </row>
    <row r="381" spans="1:16" ht="12" customHeight="1" x14ac:dyDescent="0.25">
      <c r="A381" s="647" t="e">
        <f>#REF!</f>
        <v>#REF!</v>
      </c>
      <c r="B381" s="643" t="e">
        <f>#REF!</f>
        <v>#REF!</v>
      </c>
      <c r="C381" s="644" t="e">
        <f>VLOOKUP(A381,#REF!,11,FALSE)</f>
        <v>#REF!</v>
      </c>
      <c r="D381" s="645" t="e">
        <f>VLOOKUP(A381,#REF!,12,FALSE)</f>
        <v>#REF!</v>
      </c>
      <c r="E381" s="436" t="e">
        <f>#REF!</f>
        <v>#REF!</v>
      </c>
      <c r="F381" s="436">
        <v>5590</v>
      </c>
      <c r="G381" s="645" t="e">
        <f>#REF!</f>
        <v>#REF!</v>
      </c>
      <c r="H381" s="645" t="e">
        <f>#REF!</f>
        <v>#REF!</v>
      </c>
      <c r="I381" s="645" t="s">
        <v>272</v>
      </c>
      <c r="J381" s="645"/>
      <c r="K381" s="631"/>
      <c r="L381" s="635"/>
      <c r="M381" s="162"/>
      <c r="N381" t="str">
        <f>IFERROR(VLOOKUP(B381,Сток!A:B,2,FALSE),"")</f>
        <v/>
      </c>
      <c r="O381"/>
      <c r="P381"/>
    </row>
    <row r="382" spans="1:16" ht="12" customHeight="1" x14ac:dyDescent="0.25">
      <c r="A382" s="647" t="e">
        <f>#REF!</f>
        <v>#REF!</v>
      </c>
      <c r="B382" s="643" t="e">
        <f>#REF!</f>
        <v>#REF!</v>
      </c>
      <c r="C382" s="644" t="e">
        <f>VLOOKUP(A382,#REF!,11,FALSE)</f>
        <v>#REF!</v>
      </c>
      <c r="D382" s="645" t="e">
        <f>VLOOKUP(A382,#REF!,12,FALSE)</f>
        <v>#REF!</v>
      </c>
      <c r="E382" s="436" t="e">
        <f>#REF!</f>
        <v>#REF!</v>
      </c>
      <c r="F382" s="436">
        <v>3090</v>
      </c>
      <c r="G382" s="645" t="e">
        <f>#REF!</f>
        <v>#REF!</v>
      </c>
      <c r="H382" s="645" t="e">
        <f>#REF!</f>
        <v>#REF!</v>
      </c>
      <c r="I382" s="645" t="s">
        <v>272</v>
      </c>
      <c r="J382" s="645"/>
      <c r="K382" s="631"/>
      <c r="L382" s="635"/>
      <c r="M382" s="162"/>
      <c r="N382" t="str">
        <f>IFERROR(VLOOKUP(B382,Сток!A:B,2,FALSE),"")</f>
        <v/>
      </c>
      <c r="O382"/>
      <c r="P382"/>
    </row>
    <row r="383" spans="1:16" ht="12" customHeight="1" x14ac:dyDescent="0.25">
      <c r="A383" s="647" t="e">
        <f>#REF!</f>
        <v>#REF!</v>
      </c>
      <c r="B383" s="643" t="e">
        <f>#REF!</f>
        <v>#REF!</v>
      </c>
      <c r="C383" s="644" t="e">
        <f>VLOOKUP(A383,#REF!,11,FALSE)</f>
        <v>#REF!</v>
      </c>
      <c r="D383" s="645" t="e">
        <f>VLOOKUP(A383,#REF!,12,FALSE)</f>
        <v>#REF!</v>
      </c>
      <c r="E383" s="436" t="e">
        <f>#REF!</f>
        <v>#REF!</v>
      </c>
      <c r="F383" s="436">
        <v>2890</v>
      </c>
      <c r="G383" s="645" t="e">
        <f>#REF!</f>
        <v>#REF!</v>
      </c>
      <c r="H383" s="645" t="e">
        <f>#REF!</f>
        <v>#REF!</v>
      </c>
      <c r="I383" s="645" t="s">
        <v>272</v>
      </c>
      <c r="J383" s="645"/>
      <c r="K383" s="631"/>
      <c r="L383" s="635"/>
      <c r="M383" s="162"/>
      <c r="N383" t="str">
        <f>IFERROR(VLOOKUP(B383,Сток!A:B,2,FALSE),"")</f>
        <v/>
      </c>
      <c r="O383"/>
      <c r="P383"/>
    </row>
    <row r="384" spans="1:16" ht="12" customHeight="1" x14ac:dyDescent="0.25">
      <c r="A384" s="647" t="e">
        <f>#REF!</f>
        <v>#REF!</v>
      </c>
      <c r="B384" s="643" t="e">
        <f>#REF!</f>
        <v>#REF!</v>
      </c>
      <c r="C384" s="644" t="e">
        <f>VLOOKUP(A384,#REF!,11,FALSE)</f>
        <v>#REF!</v>
      </c>
      <c r="D384" s="645" t="e">
        <f>VLOOKUP(A384,#REF!,12,FALSE)</f>
        <v>#REF!</v>
      </c>
      <c r="E384" s="436" t="e">
        <f>#REF!</f>
        <v>#REF!</v>
      </c>
      <c r="F384" s="436">
        <v>1790</v>
      </c>
      <c r="G384" s="645" t="e">
        <f>VLOOKUP(B384,#REF!,3,0)</f>
        <v>#REF!</v>
      </c>
      <c r="H384" s="645" t="e">
        <f>VLOOKUP(B384,#REF!,2,0)</f>
        <v>#REF!</v>
      </c>
      <c r="I384" s="645"/>
      <c r="J384" s="645"/>
      <c r="K384" s="631"/>
      <c r="L384" s="635"/>
      <c r="M384" s="162"/>
      <c r="O384"/>
      <c r="P384"/>
    </row>
    <row r="385" spans="1:16" ht="12" customHeight="1" x14ac:dyDescent="0.25">
      <c r="A385" s="647" t="e">
        <f>#REF!</f>
        <v>#REF!</v>
      </c>
      <c r="B385" s="643" t="e">
        <f>#REF!</f>
        <v>#REF!</v>
      </c>
      <c r="C385" s="644" t="e">
        <f>VLOOKUP(A385,#REF!,11,FALSE)</f>
        <v>#REF!</v>
      </c>
      <c r="D385" s="645" t="e">
        <f>VLOOKUP(A385,#REF!,12,FALSE)</f>
        <v>#REF!</v>
      </c>
      <c r="E385" s="657">
        <v>2890</v>
      </c>
      <c r="F385" s="436" t="s">
        <v>60</v>
      </c>
      <c r="G385" s="645" t="e">
        <f>#REF!</f>
        <v>#REF!</v>
      </c>
      <c r="H385" s="645" t="e">
        <f>#REF!</f>
        <v>#REF!</v>
      </c>
      <c r="I385" s="645"/>
      <c r="J385" s="645"/>
      <c r="K385" s="631"/>
      <c r="L385" s="635"/>
      <c r="M385" s="162"/>
      <c r="O385"/>
      <c r="P385"/>
    </row>
    <row r="386" spans="1:16" ht="12" customHeight="1" x14ac:dyDescent="0.25">
      <c r="A386" s="647" t="e">
        <f>#REF!</f>
        <v>#REF!</v>
      </c>
      <c r="B386" s="643" t="e">
        <f>#REF!</f>
        <v>#REF!</v>
      </c>
      <c r="C386" s="644" t="e">
        <f>VLOOKUP(A386,#REF!,11,FALSE)</f>
        <v>#REF!</v>
      </c>
      <c r="D386" s="645" t="e">
        <f>VLOOKUP(A386,#REF!,12,FALSE)</f>
        <v>#REF!</v>
      </c>
      <c r="E386" s="657">
        <v>2390</v>
      </c>
      <c r="F386" s="436" t="s">
        <v>60</v>
      </c>
      <c r="G386" s="645" t="e">
        <f>#REF!</f>
        <v>#REF!</v>
      </c>
      <c r="H386" s="645" t="e">
        <f>#REF!</f>
        <v>#REF!</v>
      </c>
      <c r="I386" s="645"/>
      <c r="J386" s="645"/>
      <c r="K386" s="631"/>
      <c r="L386" s="635"/>
      <c r="M386" s="162"/>
      <c r="O386"/>
      <c r="P386"/>
    </row>
    <row r="387" spans="1:16" ht="12" customHeight="1" x14ac:dyDescent="0.25">
      <c r="A387" s="647" t="e">
        <f>#REF!</f>
        <v>#REF!</v>
      </c>
      <c r="B387" s="643" t="e">
        <f>#REF!</f>
        <v>#REF!</v>
      </c>
      <c r="C387" s="644" t="e">
        <f>VLOOKUP(A387,#REF!,11,FALSE)</f>
        <v>#REF!</v>
      </c>
      <c r="D387" s="645" t="e">
        <f>VLOOKUP(A387,#REF!,12,FALSE)</f>
        <v>#REF!</v>
      </c>
      <c r="E387" s="657">
        <v>1490</v>
      </c>
      <c r="F387" s="436" t="s">
        <v>60</v>
      </c>
      <c r="G387" s="645" t="e">
        <f>#REF!</f>
        <v>#REF!</v>
      </c>
      <c r="H387" s="645" t="e">
        <f>#REF!</f>
        <v>#REF!</v>
      </c>
      <c r="I387" s="645"/>
      <c r="J387" s="645"/>
      <c r="K387" s="631"/>
      <c r="L387" s="635"/>
      <c r="M387" s="162"/>
      <c r="O387"/>
      <c r="P387"/>
    </row>
    <row r="388" spans="1:16" ht="12" customHeight="1" x14ac:dyDescent="0.25">
      <c r="A388" s="647" t="e">
        <f>#REF!</f>
        <v>#REF!</v>
      </c>
      <c r="B388" s="643" t="e">
        <f>#REF!</f>
        <v>#REF!</v>
      </c>
      <c r="C388" s="644" t="e">
        <f>VLOOKUP(A388,#REF!,11,FALSE)</f>
        <v>#REF!</v>
      </c>
      <c r="D388" s="645" t="e">
        <f>VLOOKUP(A388,#REF!,12,FALSE)</f>
        <v>#REF!</v>
      </c>
      <c r="E388" s="436" t="e">
        <f>#REF!</f>
        <v>#REF!</v>
      </c>
      <c r="F388" s="627">
        <v>3590</v>
      </c>
      <c r="G388" s="645" t="e">
        <f>#REF!</f>
        <v>#REF!</v>
      </c>
      <c r="H388" s="645" t="e">
        <f>#REF!</f>
        <v>#REF!</v>
      </c>
      <c r="I388" s="645"/>
      <c r="J388" s="645"/>
      <c r="K388" s="631"/>
      <c r="L388" s="635"/>
      <c r="M388" s="162"/>
      <c r="O388"/>
      <c r="P388"/>
    </row>
    <row r="389" spans="1:16" ht="12" customHeight="1" x14ac:dyDescent="0.25">
      <c r="A389" s="647" t="e">
        <f>#REF!</f>
        <v>#REF!</v>
      </c>
      <c r="B389" s="643" t="e">
        <f>#REF!</f>
        <v>#REF!</v>
      </c>
      <c r="C389" s="644" t="e">
        <f>VLOOKUP(A389,#REF!,11,FALSE)</f>
        <v>#REF!</v>
      </c>
      <c r="D389" s="645" t="e">
        <f>VLOOKUP(A389,#REF!,12,FALSE)</f>
        <v>#REF!</v>
      </c>
      <c r="E389" s="436" t="e">
        <f>#REF!</f>
        <v>#REF!</v>
      </c>
      <c r="F389" s="436">
        <v>6090</v>
      </c>
      <c r="G389" s="645" t="e">
        <f>VLOOKUP(B389,#REF!,3,0)</f>
        <v>#REF!</v>
      </c>
      <c r="H389" s="645" t="e">
        <f>VLOOKUP(B389,#REF!,2,0)</f>
        <v>#REF!</v>
      </c>
      <c r="I389" s="645"/>
      <c r="J389" s="645"/>
      <c r="K389" s="631"/>
      <c r="L389" s="635"/>
      <c r="M389" s="162"/>
      <c r="O389"/>
      <c r="P389"/>
    </row>
    <row r="390" spans="1:16" ht="12" customHeight="1" x14ac:dyDescent="0.25">
      <c r="A390" s="647" t="e">
        <f>#REF!</f>
        <v>#REF!</v>
      </c>
      <c r="B390" s="643" t="e">
        <f>#REF!</f>
        <v>#REF!</v>
      </c>
      <c r="C390" s="644" t="e">
        <f>VLOOKUP(A390,#REF!,11,FALSE)</f>
        <v>#REF!</v>
      </c>
      <c r="D390" s="645" t="e">
        <f>VLOOKUP(A390,#REF!,12,FALSE)</f>
        <v>#REF!</v>
      </c>
      <c r="E390" s="436" t="e">
        <f>#REF!</f>
        <v>#REF!</v>
      </c>
      <c r="F390" s="436">
        <v>4390</v>
      </c>
      <c r="G390" s="645" t="e">
        <f>VLOOKUP(B390,#REF!,3,0)</f>
        <v>#REF!</v>
      </c>
      <c r="H390" s="645" t="e">
        <f>VLOOKUP(B390,#REF!,2,0)</f>
        <v>#REF!</v>
      </c>
      <c r="I390" s="645"/>
      <c r="J390" s="645"/>
      <c r="K390" s="631"/>
      <c r="L390" s="635"/>
      <c r="M390" s="162"/>
      <c r="O390"/>
      <c r="P390"/>
    </row>
    <row r="391" spans="1:16" ht="12" customHeight="1" x14ac:dyDescent="0.25">
      <c r="A391" s="647" t="e">
        <f>#REF!</f>
        <v>#REF!</v>
      </c>
      <c r="B391" s="643" t="e">
        <f>#REF!</f>
        <v>#REF!</v>
      </c>
      <c r="C391" s="644" t="e">
        <f>VLOOKUP(A391,#REF!,11,FALSE)</f>
        <v>#REF!</v>
      </c>
      <c r="D391" s="645" t="e">
        <f>VLOOKUP(A391,#REF!,12,FALSE)</f>
        <v>#REF!</v>
      </c>
      <c r="E391" s="436" t="e">
        <f>#REF!</f>
        <v>#REF!</v>
      </c>
      <c r="F391" s="436">
        <v>3090</v>
      </c>
      <c r="G391" s="645" t="e">
        <f>VLOOKUP(B391,#REF!,3,0)</f>
        <v>#REF!</v>
      </c>
      <c r="H391" s="645" t="e">
        <f>VLOOKUP(B391,#REF!,2,0)</f>
        <v>#REF!</v>
      </c>
      <c r="I391" s="645"/>
      <c r="J391" s="645"/>
      <c r="K391" s="631"/>
      <c r="L391" s="635"/>
      <c r="M391" s="162"/>
      <c r="O391"/>
      <c r="P391"/>
    </row>
    <row r="392" spans="1:16" ht="12" customHeight="1" x14ac:dyDescent="0.25">
      <c r="A392" s="642" t="e">
        <f>#REF!</f>
        <v>#REF!</v>
      </c>
      <c r="B392" s="643" t="e">
        <f>#REF!</f>
        <v>#REF!</v>
      </c>
      <c r="C392" s="644" t="e">
        <f>VLOOKUP(A392,#REF!,11,FALSE)</f>
        <v>#REF!</v>
      </c>
      <c r="D392" s="645" t="e">
        <f>VLOOKUP(A392,#REF!,12,FALSE)</f>
        <v>#REF!</v>
      </c>
      <c r="E392" s="657">
        <v>3190</v>
      </c>
      <c r="F392" s="436" t="s">
        <v>60</v>
      </c>
      <c r="G392" s="645" t="e">
        <f>#REF!</f>
        <v>#REF!</v>
      </c>
      <c r="H392" s="645" t="e">
        <f>#REF!</f>
        <v>#REF!</v>
      </c>
      <c r="I392" s="645" t="s">
        <v>272</v>
      </c>
      <c r="J392" s="645"/>
      <c r="K392" s="631"/>
      <c r="L392" s="635"/>
      <c r="M392" s="162"/>
      <c r="N392" t="str">
        <f>IFERROR(VLOOKUP(B392,Сток!A:B,2,FALSE),"")</f>
        <v/>
      </c>
      <c r="O392"/>
      <c r="P392"/>
    </row>
    <row r="393" spans="1:16" ht="12" customHeight="1" x14ac:dyDescent="0.25">
      <c r="A393" s="642" t="e">
        <f>#REF!</f>
        <v>#REF!</v>
      </c>
      <c r="B393" s="643" t="e">
        <f>#REF!</f>
        <v>#REF!</v>
      </c>
      <c r="C393" s="644" t="e">
        <f>VLOOKUP(A393,#REF!,11,FALSE)</f>
        <v>#REF!</v>
      </c>
      <c r="D393" s="645" t="e">
        <f>VLOOKUP(A393,#REF!,12,FALSE)</f>
        <v>#REF!</v>
      </c>
      <c r="E393" s="657">
        <v>3590</v>
      </c>
      <c r="F393" s="436" t="s">
        <v>60</v>
      </c>
      <c r="G393" s="645" t="e">
        <f>#REF!</f>
        <v>#REF!</v>
      </c>
      <c r="H393" s="645" t="e">
        <f>#REF!</f>
        <v>#REF!</v>
      </c>
      <c r="I393" s="645" t="s">
        <v>272</v>
      </c>
      <c r="J393" s="645"/>
      <c r="K393" s="631"/>
      <c r="L393" s="635"/>
      <c r="M393" s="162"/>
      <c r="N393" t="str">
        <f>IFERROR(VLOOKUP(B393,Сток!A:B,2,FALSE),"")</f>
        <v/>
      </c>
      <c r="O393"/>
      <c r="P393"/>
    </row>
    <row r="394" spans="1:16" ht="12" customHeight="1" x14ac:dyDescent="0.25">
      <c r="A394" s="642" t="e">
        <f>#REF!</f>
        <v>#REF!</v>
      </c>
      <c r="B394" s="643" t="e">
        <f>#REF!</f>
        <v>#REF!</v>
      </c>
      <c r="C394" s="644" t="e">
        <f>VLOOKUP(A394,#REF!,11,FALSE)</f>
        <v>#REF!</v>
      </c>
      <c r="D394" s="645" t="e">
        <f>VLOOKUP(A394,#REF!,12,FALSE)</f>
        <v>#REF!</v>
      </c>
      <c r="E394" s="657">
        <v>3590</v>
      </c>
      <c r="F394" s="436" t="s">
        <v>60</v>
      </c>
      <c r="G394" s="645" t="e">
        <f>#REF!</f>
        <v>#REF!</v>
      </c>
      <c r="H394" s="645" t="e">
        <f>#REF!</f>
        <v>#REF!</v>
      </c>
      <c r="I394" s="645" t="s">
        <v>272</v>
      </c>
      <c r="J394" s="645"/>
      <c r="K394" s="631"/>
      <c r="L394" s="635"/>
      <c r="M394" s="162"/>
      <c r="N394" t="str">
        <f>IFERROR(VLOOKUP(B394,Сток!A:B,2,FALSE),"")</f>
        <v/>
      </c>
      <c r="O394"/>
      <c r="P394"/>
    </row>
    <row r="395" spans="1:16" ht="12" customHeight="1" x14ac:dyDescent="0.25">
      <c r="A395" s="642" t="e">
        <f>#REF!</f>
        <v>#REF!</v>
      </c>
      <c r="B395" s="643" t="e">
        <f>#REF!</f>
        <v>#REF!</v>
      </c>
      <c r="C395" s="644" t="e">
        <f>VLOOKUP(A395,#REF!,11,FALSE)</f>
        <v>#REF!</v>
      </c>
      <c r="D395" s="645" t="e">
        <f>VLOOKUP(A395,#REF!,12,FALSE)</f>
        <v>#REF!</v>
      </c>
      <c r="E395" s="657">
        <v>1490</v>
      </c>
      <c r="F395" s="436" t="s">
        <v>60</v>
      </c>
      <c r="G395" s="645" t="e">
        <f>#REF!</f>
        <v>#REF!</v>
      </c>
      <c r="H395" s="645" t="e">
        <f>#REF!</f>
        <v>#REF!</v>
      </c>
      <c r="I395" s="645" t="s">
        <v>272</v>
      </c>
      <c r="J395" s="645"/>
      <c r="K395" s="631"/>
      <c r="L395" s="635"/>
      <c r="M395" s="162"/>
      <c r="N395" t="str">
        <f>IFERROR(VLOOKUP(B395,Сток!A:B,2,FALSE),"")</f>
        <v/>
      </c>
      <c r="O395"/>
      <c r="P395"/>
    </row>
    <row r="396" spans="1:16" ht="12" customHeight="1" x14ac:dyDescent="0.25">
      <c r="A396" s="642" t="e">
        <f>#REF!</f>
        <v>#REF!</v>
      </c>
      <c r="B396" s="643" t="e">
        <f>#REF!</f>
        <v>#REF!</v>
      </c>
      <c r="C396" s="644" t="e">
        <f>VLOOKUP(A396,#REF!,11,FALSE)</f>
        <v>#REF!</v>
      </c>
      <c r="D396" s="645" t="e">
        <f>VLOOKUP(A396,#REF!,12,FALSE)</f>
        <v>#REF!</v>
      </c>
      <c r="E396" s="657">
        <v>2490</v>
      </c>
      <c r="F396" s="436" t="s">
        <v>60</v>
      </c>
      <c r="G396" s="645" t="e">
        <f>#REF!</f>
        <v>#REF!</v>
      </c>
      <c r="H396" s="645" t="e">
        <f>#REF!</f>
        <v>#REF!</v>
      </c>
      <c r="I396" s="645" t="s">
        <v>272</v>
      </c>
      <c r="J396" s="645"/>
      <c r="K396" s="631"/>
      <c r="L396" s="635"/>
      <c r="M396" s="162"/>
      <c r="N396" t="str">
        <f>IFERROR(VLOOKUP(B396,Сток!A:B,2,FALSE),"")</f>
        <v/>
      </c>
      <c r="O396"/>
      <c r="P396"/>
    </row>
    <row r="397" spans="1:16" ht="12" customHeight="1" x14ac:dyDescent="0.25">
      <c r="A397" s="642" t="e">
        <f>#REF!</f>
        <v>#REF!</v>
      </c>
      <c r="B397" s="643" t="e">
        <f>#REF!</f>
        <v>#REF!</v>
      </c>
      <c r="C397" s="644" t="e">
        <f>VLOOKUP(A397,#REF!,11,FALSE)</f>
        <v>#REF!</v>
      </c>
      <c r="D397" s="645" t="e">
        <f>VLOOKUP(A397,#REF!,12,FALSE)</f>
        <v>#REF!</v>
      </c>
      <c r="E397" s="657">
        <v>1490</v>
      </c>
      <c r="F397" s="436" t="s">
        <v>60</v>
      </c>
      <c r="G397" s="645" t="e">
        <f>#REF!</f>
        <v>#REF!</v>
      </c>
      <c r="H397" s="645" t="e">
        <f>#REF!</f>
        <v>#REF!</v>
      </c>
      <c r="I397" s="645" t="s">
        <v>272</v>
      </c>
      <c r="J397" s="645"/>
      <c r="K397" s="631"/>
      <c r="L397" s="635"/>
      <c r="M397" s="162"/>
      <c r="N397" t="str">
        <f>IFERROR(VLOOKUP(B397,Сток!A:B,2,FALSE),"")</f>
        <v/>
      </c>
      <c r="O397"/>
      <c r="P397"/>
    </row>
    <row r="398" spans="1:16" ht="12" customHeight="1" x14ac:dyDescent="0.25">
      <c r="A398" s="642" t="e">
        <f>#REF!</f>
        <v>#REF!</v>
      </c>
      <c r="B398" s="643" t="e">
        <f>#REF!</f>
        <v>#REF!</v>
      </c>
      <c r="C398" s="644" t="e">
        <f>VLOOKUP(A398,#REF!,11,FALSE)</f>
        <v>#REF!</v>
      </c>
      <c r="D398" s="645" t="e">
        <f>VLOOKUP(A398,#REF!,12,FALSE)</f>
        <v>#REF!</v>
      </c>
      <c r="E398" s="657">
        <v>2490</v>
      </c>
      <c r="F398" s="436" t="s">
        <v>60</v>
      </c>
      <c r="G398" s="645" t="e">
        <f>#REF!</f>
        <v>#REF!</v>
      </c>
      <c r="H398" s="645" t="e">
        <f>#REF!</f>
        <v>#REF!</v>
      </c>
      <c r="I398" s="645" t="s">
        <v>272</v>
      </c>
      <c r="J398" s="645"/>
      <c r="K398" s="631"/>
      <c r="L398" s="635"/>
      <c r="M398" s="162"/>
      <c r="N398" t="str">
        <f>IFERROR(VLOOKUP(B398,Сток!A:B,2,FALSE),"")</f>
        <v/>
      </c>
      <c r="O398"/>
      <c r="P398"/>
    </row>
    <row r="399" spans="1:16" ht="12" customHeight="1" x14ac:dyDescent="0.25">
      <c r="A399" s="642" t="e">
        <f>#REF!</f>
        <v>#REF!</v>
      </c>
      <c r="B399" s="643" t="e">
        <f>#REF!</f>
        <v>#REF!</v>
      </c>
      <c r="C399" s="644" t="e">
        <f>VLOOKUP(A399,#REF!,11,FALSE)</f>
        <v>#REF!</v>
      </c>
      <c r="D399" s="645" t="e">
        <f>VLOOKUP(A399,#REF!,12,FALSE)</f>
        <v>#REF!</v>
      </c>
      <c r="E399" s="436" t="e">
        <f>#REF!</f>
        <v>#REF!</v>
      </c>
      <c r="F399" s="436">
        <v>2190</v>
      </c>
      <c r="G399" s="645" t="e">
        <f>#REF!</f>
        <v>#REF!</v>
      </c>
      <c r="H399" s="645" t="e">
        <f>#REF!</f>
        <v>#REF!</v>
      </c>
      <c r="I399" s="645" t="s">
        <v>272</v>
      </c>
      <c r="J399" s="645"/>
      <c r="K399" s="631"/>
      <c r="L399" s="635"/>
      <c r="M399" s="162"/>
      <c r="N399" t="str">
        <f>IFERROR(VLOOKUP(B399,Сток!A:B,2,FALSE),"")</f>
        <v/>
      </c>
      <c r="O399"/>
      <c r="P399"/>
    </row>
    <row r="400" spans="1:16" ht="12" customHeight="1" x14ac:dyDescent="0.25">
      <c r="A400" s="642" t="e">
        <f>#REF!</f>
        <v>#REF!</v>
      </c>
      <c r="B400" s="643" t="e">
        <f>#REF!</f>
        <v>#REF!</v>
      </c>
      <c r="C400" s="644" t="e">
        <f>VLOOKUP(A400,#REF!,11,FALSE)</f>
        <v>#REF!</v>
      </c>
      <c r="D400" s="645" t="e">
        <f>VLOOKUP(A400,#REF!,12,FALSE)</f>
        <v>#REF!</v>
      </c>
      <c r="E400" s="436" t="e">
        <f>#REF!</f>
        <v>#REF!</v>
      </c>
      <c r="F400" s="436">
        <v>3390</v>
      </c>
      <c r="G400" s="645" t="e">
        <f>#REF!</f>
        <v>#REF!</v>
      </c>
      <c r="H400" s="645" t="e">
        <f>#REF!</f>
        <v>#REF!</v>
      </c>
      <c r="I400" s="645" t="s">
        <v>272</v>
      </c>
      <c r="J400" s="645"/>
      <c r="K400" s="631"/>
      <c r="L400" s="635"/>
      <c r="M400" s="162"/>
      <c r="N400" t="str">
        <f>IFERROR(VLOOKUP(B400,Сток!A:B,2,FALSE),"")</f>
        <v/>
      </c>
      <c r="O400"/>
      <c r="P400"/>
    </row>
    <row r="401" spans="1:16" ht="12" customHeight="1" x14ac:dyDescent="0.25">
      <c r="A401" s="642" t="e">
        <f>#REF!</f>
        <v>#REF!</v>
      </c>
      <c r="B401" s="643" t="e">
        <f>#REF!</f>
        <v>#REF!</v>
      </c>
      <c r="C401" s="644" t="e">
        <f>VLOOKUP(A401,#REF!,11,FALSE)</f>
        <v>#REF!</v>
      </c>
      <c r="D401" s="645" t="e">
        <f>VLOOKUP(A401,#REF!,12,FALSE)</f>
        <v>#REF!</v>
      </c>
      <c r="E401" s="436" t="e">
        <f>#REF!</f>
        <v>#REF!</v>
      </c>
      <c r="F401" s="436">
        <v>6990</v>
      </c>
      <c r="G401" s="645" t="e">
        <f>#REF!</f>
        <v>#REF!</v>
      </c>
      <c r="H401" s="645" t="e">
        <f>#REF!</f>
        <v>#REF!</v>
      </c>
      <c r="I401" s="645" t="s">
        <v>272</v>
      </c>
      <c r="J401" s="645"/>
      <c r="K401" s="631"/>
      <c r="L401" s="635"/>
      <c r="M401" s="162"/>
      <c r="N401" t="str">
        <f>IFERROR(VLOOKUP(B401,Сток!A:B,2,FALSE),"")</f>
        <v/>
      </c>
      <c r="O401"/>
      <c r="P401"/>
    </row>
    <row r="402" spans="1:16" ht="12" customHeight="1" x14ac:dyDescent="0.25">
      <c r="A402" s="642" t="e">
        <f>#REF!</f>
        <v>#REF!</v>
      </c>
      <c r="B402" s="643" t="e">
        <f>#REF!</f>
        <v>#REF!</v>
      </c>
      <c r="C402" s="644" t="e">
        <f>VLOOKUP(A402,#REF!,10,FALSE)</f>
        <v>#REF!</v>
      </c>
      <c r="D402" s="645" t="e">
        <f>VLOOKUP(A402,#REF!,11,FALSE)</f>
        <v>#REF!</v>
      </c>
      <c r="E402" s="657">
        <v>1090</v>
      </c>
      <c r="F402" s="436" t="s">
        <v>60</v>
      </c>
      <c r="G402" s="645" t="e">
        <f>#REF!</f>
        <v>#REF!</v>
      </c>
      <c r="H402" s="645" t="e">
        <f>#REF!</f>
        <v>#REF!</v>
      </c>
      <c r="I402" s="645" t="s">
        <v>272</v>
      </c>
      <c r="J402" s="645"/>
      <c r="K402" s="631"/>
      <c r="L402" s="635"/>
      <c r="M402" s="162"/>
      <c r="N402" t="str">
        <f>IFERROR(VLOOKUP(B402,Сток!A:B,2,FALSE),"")</f>
        <v/>
      </c>
      <c r="O402"/>
      <c r="P402"/>
    </row>
    <row r="403" spans="1:16" ht="12" customHeight="1" x14ac:dyDescent="0.25">
      <c r="A403" s="642" t="e">
        <f>#REF!</f>
        <v>#REF!</v>
      </c>
      <c r="B403" s="643" t="e">
        <f>#REF!</f>
        <v>#REF!</v>
      </c>
      <c r="C403" s="644" t="e">
        <f>VLOOKUP(A403,#REF!,10,FALSE)</f>
        <v>#REF!</v>
      </c>
      <c r="D403" s="645" t="e">
        <f>VLOOKUP(A403,#REF!,11,FALSE)</f>
        <v>#REF!</v>
      </c>
      <c r="E403" s="657">
        <v>1990</v>
      </c>
      <c r="F403" s="436" t="s">
        <v>60</v>
      </c>
      <c r="G403" s="645" t="e">
        <f>#REF!</f>
        <v>#REF!</v>
      </c>
      <c r="H403" s="645" t="e">
        <f>#REF!</f>
        <v>#REF!</v>
      </c>
      <c r="I403" s="645" t="s">
        <v>272</v>
      </c>
      <c r="J403" s="645"/>
      <c r="K403" s="631"/>
      <c r="L403" s="635"/>
      <c r="M403" s="162"/>
      <c r="N403" t="str">
        <f>IFERROR(VLOOKUP(B403,Сток!A:B,2,FALSE),"")</f>
        <v/>
      </c>
      <c r="O403"/>
      <c r="P403"/>
    </row>
    <row r="404" spans="1:16" ht="12" customHeight="1" x14ac:dyDescent="0.25">
      <c r="A404" s="642" t="e">
        <f>#REF!</f>
        <v>#REF!</v>
      </c>
      <c r="B404" s="643" t="e">
        <f>#REF!</f>
        <v>#REF!</v>
      </c>
      <c r="C404" s="644" t="e">
        <f>VLOOKUP(A404,#REF!,10,FALSE)</f>
        <v>#REF!</v>
      </c>
      <c r="D404" s="645" t="e">
        <f>VLOOKUP(A404,#REF!,11,FALSE)</f>
        <v>#REF!</v>
      </c>
      <c r="E404" s="657">
        <v>4190</v>
      </c>
      <c r="F404" s="436" t="s">
        <v>60</v>
      </c>
      <c r="G404" s="645" t="e">
        <f>#REF!</f>
        <v>#REF!</v>
      </c>
      <c r="H404" s="645" t="e">
        <f>#REF!</f>
        <v>#REF!</v>
      </c>
      <c r="I404" s="645" t="s">
        <v>272</v>
      </c>
      <c r="J404" s="645"/>
      <c r="K404" s="631"/>
      <c r="L404" s="635"/>
      <c r="M404" s="162"/>
      <c r="N404" t="str">
        <f>IFERROR(VLOOKUP(B404,Сток!A:B,2,FALSE),"")</f>
        <v/>
      </c>
      <c r="O404"/>
      <c r="P404"/>
    </row>
    <row r="405" spans="1:16" ht="12" customHeight="1" x14ac:dyDescent="0.25">
      <c r="A405" s="642" t="str">
        <f>'Котлы эл.'!S7</f>
        <v>THERMEX Cometa 6-12 Wi-Fi</v>
      </c>
      <c r="B405" s="643" t="str">
        <f>'Котлы эл.'!T7</f>
        <v>ЭдЭБ04536</v>
      </c>
      <c r="C405" s="644">
        <f>VLOOKUP(A405,'Котлы эл.'!$C:$R,12,FALSE)</f>
        <v>0</v>
      </c>
      <c r="D405" s="645">
        <f>VLOOKUP(A405,'Котлы эл.'!$C:$R,13,FALSE)</f>
        <v>0</v>
      </c>
      <c r="E405" s="436">
        <f>'Котлы эл.'!Q7</f>
        <v>50990</v>
      </c>
      <c r="F405" s="436">
        <v>50990</v>
      </c>
      <c r="G405" s="645">
        <f>'Котлы эл.'!V7</f>
        <v>4670033317664</v>
      </c>
      <c r="H405" s="645">
        <f>'Котлы эл.'!U7</f>
        <v>511601</v>
      </c>
      <c r="I405" s="645" t="s">
        <v>1005</v>
      </c>
      <c r="J405" s="645"/>
      <c r="K405" s="631"/>
      <c r="L405" s="635"/>
      <c r="M405" s="162"/>
      <c r="N405" t="str">
        <f>IFERROR(VLOOKUP(B405,Сток!A:B,2,FALSE),"")</f>
        <v/>
      </c>
      <c r="O405"/>
      <c r="P405"/>
    </row>
    <row r="406" spans="1:16" ht="12" customHeight="1" x14ac:dyDescent="0.25">
      <c r="A406" s="642" t="str">
        <f>'Котлы эл.'!S10</f>
        <v>THERMEX Sonne 12 Wi-Fi (White)</v>
      </c>
      <c r="B406" s="643" t="str">
        <f>'Котлы эл.'!T10</f>
        <v>ЭдЭБ05248</v>
      </c>
      <c r="C406" s="644">
        <f>VLOOKUP(A406,'Котлы эл.'!$C:$R,12,FALSE)</f>
        <v>0</v>
      </c>
      <c r="D406" s="645">
        <f>VLOOKUP(A406,'Котлы эл.'!$C:$R,13,FALSE)</f>
        <v>0</v>
      </c>
      <c r="E406" s="436">
        <f>'Котлы эл.'!Q10</f>
        <v>43990</v>
      </c>
      <c r="F406" s="436">
        <v>43990</v>
      </c>
      <c r="G406" s="645">
        <f>'Котлы эл.'!V10</f>
        <v>4670033319217</v>
      </c>
      <c r="H406" s="645">
        <f>'Котлы эл.'!U10</f>
        <v>511705</v>
      </c>
      <c r="I406" s="645" t="s">
        <v>1005</v>
      </c>
      <c r="J406" s="645"/>
      <c r="K406" s="631"/>
      <c r="L406" s="635"/>
      <c r="M406" s="162"/>
      <c r="O406"/>
      <c r="P406"/>
    </row>
    <row r="407" spans="1:16" ht="12" customHeight="1" x14ac:dyDescent="0.25">
      <c r="A407" s="642" t="str">
        <f>'Котлы эл.'!S11</f>
        <v>THERMEX Sonne 12 Wi-Fi (Grey)</v>
      </c>
      <c r="B407" s="643" t="str">
        <f>'Котлы эл.'!T11</f>
        <v>ЭдЭБ04885</v>
      </c>
      <c r="C407" s="644">
        <f>VLOOKUP(A407,'Котлы эл.'!$C:$R,12,FALSE)</f>
        <v>0</v>
      </c>
      <c r="D407" s="645">
        <f>VLOOKUP(A407,'Котлы эл.'!$C:$R,13,FALSE)</f>
        <v>0</v>
      </c>
      <c r="E407" s="436">
        <f>'Котлы эл.'!Q11</f>
        <v>43990</v>
      </c>
      <c r="F407" s="436">
        <v>43990</v>
      </c>
      <c r="G407" s="645">
        <f>'Котлы эл.'!V11</f>
        <v>4670033317930</v>
      </c>
      <c r="H407" s="645">
        <f>'Котлы эл.'!U11</f>
        <v>511703</v>
      </c>
      <c r="I407" s="645" t="s">
        <v>1005</v>
      </c>
      <c r="J407" s="645"/>
      <c r="K407" s="631"/>
      <c r="L407" s="635"/>
      <c r="M407" s="162"/>
      <c r="N407" t="str">
        <f>IFERROR(VLOOKUP(B407,Сток!A:B,2,FALSE),"")</f>
        <v/>
      </c>
      <c r="O407"/>
      <c r="P407"/>
    </row>
    <row r="408" spans="1:16" ht="12" customHeight="1" x14ac:dyDescent="0.25">
      <c r="A408" s="642" t="str">
        <f>'Котлы эл.'!S14</f>
        <v>THERMEX Boss 12 Wi-Fi (Black)</v>
      </c>
      <c r="B408" s="643" t="str">
        <f>'Котлы эл.'!T14</f>
        <v>ЭдЭБ04884</v>
      </c>
      <c r="C408" s="644">
        <f>VLOOKUP(A408,'Котлы эл.'!$C:$R,12,FALSE)</f>
        <v>0</v>
      </c>
      <c r="D408" s="645">
        <f>VLOOKUP(A408,'Котлы эл.'!$C:$R,13,FALSE)</f>
        <v>0</v>
      </c>
      <c r="E408" s="436">
        <f>'Котлы эл.'!Q14</f>
        <v>39990</v>
      </c>
      <c r="F408" s="436">
        <v>39990</v>
      </c>
      <c r="G408" s="645">
        <f>'Котлы эл.'!V14</f>
        <v>4670033318753</v>
      </c>
      <c r="H408" s="645">
        <f>'Котлы эл.'!U14</f>
        <v>511702</v>
      </c>
      <c r="I408" s="645" t="s">
        <v>1005</v>
      </c>
      <c r="J408" s="645"/>
      <c r="K408" s="631"/>
      <c r="L408" s="635"/>
      <c r="M408" s="162"/>
      <c r="N408" t="str">
        <f>IFERROR(VLOOKUP(B408,Сток!A:B,2,FALSE),"")</f>
        <v/>
      </c>
      <c r="O408"/>
      <c r="P408"/>
    </row>
    <row r="409" spans="1:16" ht="12" customHeight="1" x14ac:dyDescent="0.25">
      <c r="A409" s="642" t="str">
        <f>'Котлы эл.'!S15</f>
        <v>THERMEX Boss 12 Wi-Fi (White)</v>
      </c>
      <c r="B409" s="643" t="str">
        <f>'Котлы эл.'!T15</f>
        <v>ЭдЭБ05052</v>
      </c>
      <c r="C409" s="644">
        <f>VLOOKUP(A409,'Котлы эл.'!$C:$R,12,FALSE)</f>
        <v>0</v>
      </c>
      <c r="D409" s="645">
        <f>VLOOKUP(A409,'Котлы эл.'!$C:$R,13,FALSE)</f>
        <v>0</v>
      </c>
      <c r="E409" s="436">
        <f>'Котлы эл.'!Q15</f>
        <v>39990</v>
      </c>
      <c r="F409" s="436">
        <v>39990</v>
      </c>
      <c r="G409" s="645">
        <f>'Котлы эл.'!V15</f>
        <v>4670033318777</v>
      </c>
      <c r="H409" s="645">
        <f>'Котлы эл.'!U15</f>
        <v>511704</v>
      </c>
      <c r="I409" s="645" t="s">
        <v>1005</v>
      </c>
      <c r="J409" s="645"/>
      <c r="K409" s="631"/>
      <c r="L409" s="635"/>
      <c r="M409" s="162"/>
      <c r="N409" t="str">
        <f>IFERROR(VLOOKUP(B409,Сток!A:B,2,FALSE),"")</f>
        <v/>
      </c>
      <c r="O409"/>
      <c r="P409"/>
    </row>
    <row r="410" spans="1:16" ht="12" customHeight="1" x14ac:dyDescent="0.25">
      <c r="A410" s="642" t="str">
        <f>'Котлы эл.'!S18</f>
        <v>THERMEX Stern 4-12 (тип B) 9 кВт</v>
      </c>
      <c r="B410" s="643" t="str">
        <f>'Котлы эл.'!T18</f>
        <v>ЭдЭБ04123</v>
      </c>
      <c r="C410" s="644">
        <f>VLOOKUP(A410,'Котлы эл.'!$C:$R,12,FALSE)</f>
        <v>0</v>
      </c>
      <c r="D410" s="645">
        <f>VLOOKUP(A410,'Котлы эл.'!$C:$R,13,FALSE)</f>
        <v>0</v>
      </c>
      <c r="E410" s="436">
        <f>'Котлы эл.'!Q18</f>
        <v>14590</v>
      </c>
      <c r="F410" s="436">
        <v>14590</v>
      </c>
      <c r="G410" s="645">
        <f>'Котлы эл.'!V18</f>
        <v>4670033317398</v>
      </c>
      <c r="H410" s="645">
        <f>'Котлы эл.'!U18</f>
        <v>511501</v>
      </c>
      <c r="I410" s="645" t="s">
        <v>1005</v>
      </c>
      <c r="J410" s="645"/>
      <c r="K410" s="631"/>
      <c r="L410" s="635"/>
      <c r="M410" s="162"/>
      <c r="N410" t="str">
        <f>IFERROR(VLOOKUP(B410,Сток!A:B,2,FALSE),"")</f>
        <v/>
      </c>
      <c r="O410"/>
      <c r="P410"/>
    </row>
    <row r="411" spans="1:16" ht="12" customHeight="1" x14ac:dyDescent="0.25">
      <c r="A411" s="642" t="str">
        <f>'Котлы эл.'!S22</f>
        <v>THERMEX Cometa 12-24 Wi-Fi</v>
      </c>
      <c r="B411" s="643" t="str">
        <f>'Котлы эл.'!T22</f>
        <v>ЭдЭБ04537</v>
      </c>
      <c r="C411" s="644">
        <f>VLOOKUP(A411,'Котлы эл.'!$C:$R,12,FALSE)</f>
        <v>0</v>
      </c>
      <c r="D411" s="645">
        <f>VLOOKUP(A411,'Котлы эл.'!$C:$R,13,FALSE)</f>
        <v>0</v>
      </c>
      <c r="E411" s="436">
        <f>'Котлы эл.'!Q22</f>
        <v>69990</v>
      </c>
      <c r="F411" s="436">
        <v>69990</v>
      </c>
      <c r="G411" s="645">
        <f>'Котлы эл.'!V22</f>
        <v>4670033317657</v>
      </c>
      <c r="H411" s="645">
        <f>'Котлы эл.'!U22</f>
        <v>511602</v>
      </c>
      <c r="I411" s="645" t="s">
        <v>1005</v>
      </c>
      <c r="J411" s="645"/>
      <c r="K411" s="631"/>
      <c r="L411" s="635"/>
      <c r="M411" s="162"/>
      <c r="N411" t="str">
        <f>IFERROR(VLOOKUP(B411,Сток!A:B,2,FALSE),"")</f>
        <v/>
      </c>
      <c r="O411"/>
      <c r="P411"/>
    </row>
    <row r="412" spans="1:16" ht="12" customHeight="1" x14ac:dyDescent="0.25">
      <c r="A412" s="642" t="e">
        <f>#REF!</f>
        <v>#REF!</v>
      </c>
      <c r="B412" s="643" t="e">
        <f>#REF!</f>
        <v>#REF!</v>
      </c>
      <c r="C412" s="644" t="e">
        <f>VLOOKUP(A412,#REF!,11,FALSE)</f>
        <v>#REF!</v>
      </c>
      <c r="D412" s="645" t="e">
        <f>VLOOKUP(A412,#REF!,12,FALSE)</f>
        <v>#REF!</v>
      </c>
      <c r="E412" s="436" t="e">
        <f>#REF!</f>
        <v>#REF!</v>
      </c>
      <c r="F412" s="436">
        <v>3390</v>
      </c>
      <c r="G412" s="645" t="e">
        <f>#REF!</f>
        <v>#REF!</v>
      </c>
      <c r="H412" s="645" t="e">
        <f>#REF!</f>
        <v>#REF!</v>
      </c>
      <c r="I412" s="645" t="s">
        <v>272</v>
      </c>
      <c r="J412" s="645"/>
      <c r="K412" s="631"/>
      <c r="L412" s="635"/>
      <c r="M412" s="162"/>
      <c r="N412" t="str">
        <f>IFERROR(VLOOKUP(B412,Сток!A:B,2,FALSE),"")</f>
        <v/>
      </c>
      <c r="O412"/>
      <c r="P412"/>
    </row>
    <row r="413" spans="1:16" ht="12" customHeight="1" x14ac:dyDescent="0.25">
      <c r="A413" s="642" t="e">
        <f>#REF!</f>
        <v>#REF!</v>
      </c>
      <c r="B413" s="643" t="e">
        <f>#REF!</f>
        <v>#REF!</v>
      </c>
      <c r="C413" s="644" t="e">
        <f>VLOOKUP(A413,#REF!,11,FALSE)</f>
        <v>#REF!</v>
      </c>
      <c r="D413" s="645" t="e">
        <f>VLOOKUP(A413,#REF!,12,FALSE)</f>
        <v>#REF!</v>
      </c>
      <c r="E413" s="657">
        <v>2790</v>
      </c>
      <c r="F413" s="436" t="s">
        <v>60</v>
      </c>
      <c r="G413" s="645" t="e">
        <f>#REF!</f>
        <v>#REF!</v>
      </c>
      <c r="H413" s="645" t="e">
        <f>#REF!</f>
        <v>#REF!</v>
      </c>
      <c r="I413" s="645" t="s">
        <v>272</v>
      </c>
      <c r="J413" s="645"/>
      <c r="K413" s="631"/>
      <c r="L413" s="635"/>
      <c r="M413" s="162"/>
      <c r="N413" t="str">
        <f>IFERROR(VLOOKUP(B413,Сток!A:B,2,FALSE),"")</f>
        <v/>
      </c>
      <c r="O413"/>
      <c r="P413"/>
    </row>
    <row r="414" spans="1:16" ht="12" customHeight="1" x14ac:dyDescent="0.25">
      <c r="A414" s="642" t="e">
        <f>#REF!</f>
        <v>#REF!</v>
      </c>
      <c r="B414" s="643" t="e">
        <f>#REF!</f>
        <v>#REF!</v>
      </c>
      <c r="C414" s="644" t="e">
        <f>VLOOKUP(A414,#REF!,11,FALSE)</f>
        <v>#REF!</v>
      </c>
      <c r="D414" s="645" t="e">
        <f>VLOOKUP(A414,#REF!,12,FALSE)</f>
        <v>#REF!</v>
      </c>
      <c r="E414" s="657">
        <v>3390</v>
      </c>
      <c r="F414" s="436" t="s">
        <v>60</v>
      </c>
      <c r="G414" s="645" t="e">
        <f>#REF!</f>
        <v>#REF!</v>
      </c>
      <c r="H414" s="645" t="e">
        <f>#REF!</f>
        <v>#REF!</v>
      </c>
      <c r="I414" s="645" t="s">
        <v>272</v>
      </c>
      <c r="J414" s="645"/>
      <c r="K414" s="631"/>
      <c r="L414" s="635"/>
      <c r="M414" s="162"/>
      <c r="N414" t="str">
        <f>IFERROR(VLOOKUP(B414,Сток!A:B,2,FALSE),"")</f>
        <v/>
      </c>
      <c r="O414"/>
      <c r="P414"/>
    </row>
    <row r="415" spans="1:16" ht="12" customHeight="1" x14ac:dyDescent="0.25">
      <c r="A415" s="642" t="e">
        <f>#REF!</f>
        <v>#REF!</v>
      </c>
      <c r="B415" s="643" t="e">
        <f>#REF!</f>
        <v>#REF!</v>
      </c>
      <c r="C415" s="644" t="e">
        <f>VLOOKUP(A415,#REF!,11,FALSE)</f>
        <v>#REF!</v>
      </c>
      <c r="D415" s="645" t="e">
        <f>VLOOKUP(A415,#REF!,12,FALSE)</f>
        <v>#REF!</v>
      </c>
      <c r="E415" s="657">
        <v>3990</v>
      </c>
      <c r="F415" s="436" t="s">
        <v>60</v>
      </c>
      <c r="G415" s="645" t="e">
        <f>#REF!</f>
        <v>#REF!</v>
      </c>
      <c r="H415" s="645" t="e">
        <f>#REF!</f>
        <v>#REF!</v>
      </c>
      <c r="I415" s="645" t="s">
        <v>272</v>
      </c>
      <c r="J415" s="645"/>
      <c r="K415" s="631"/>
      <c r="L415" s="635"/>
      <c r="M415" s="162"/>
      <c r="N415" t="str">
        <f>IFERROR(VLOOKUP(B415,Сток!A:B,2,FALSE),"")</f>
        <v/>
      </c>
      <c r="O415"/>
      <c r="P415"/>
    </row>
    <row r="416" spans="1:16" ht="12" customHeight="1" x14ac:dyDescent="0.25">
      <c r="A416" s="642" t="e">
        <f>#REF!</f>
        <v>#REF!</v>
      </c>
      <c r="B416" s="643" t="e">
        <f>#REF!</f>
        <v>#REF!</v>
      </c>
      <c r="C416" s="644" t="e">
        <f>VLOOKUP(A416,#REF!,11,FALSE)</f>
        <v>#REF!</v>
      </c>
      <c r="D416" s="645" t="e">
        <f>VLOOKUP(A416,#REF!,12,FALSE)</f>
        <v>#REF!</v>
      </c>
      <c r="E416" s="657">
        <v>6090</v>
      </c>
      <c r="F416" s="436" t="s">
        <v>60</v>
      </c>
      <c r="G416" s="645" t="e">
        <f>#REF!</f>
        <v>#REF!</v>
      </c>
      <c r="H416" s="645" t="e">
        <f>#REF!</f>
        <v>#REF!</v>
      </c>
      <c r="I416" s="645" t="s">
        <v>272</v>
      </c>
      <c r="J416" s="645"/>
      <c r="K416" s="631"/>
      <c r="L416" s="635"/>
      <c r="M416" s="162"/>
      <c r="N416" t="str">
        <f>IFERROR(VLOOKUP(B416,Сток!A:B,2,FALSE),"")</f>
        <v/>
      </c>
      <c r="O416"/>
      <c r="P416"/>
    </row>
    <row r="417" spans="1:16" ht="12" customHeight="1" x14ac:dyDescent="0.25">
      <c r="A417" s="642" t="e">
        <f>#REF!</f>
        <v>#REF!</v>
      </c>
      <c r="B417" s="643" t="e">
        <f>#REF!</f>
        <v>#REF!</v>
      </c>
      <c r="C417" s="644" t="e">
        <f>VLOOKUP(A417,#REF!,11,FALSE)</f>
        <v>#REF!</v>
      </c>
      <c r="D417" s="645" t="e">
        <f>VLOOKUP(A417,#REF!,12,FALSE)</f>
        <v>#REF!</v>
      </c>
      <c r="E417" s="436" t="e">
        <f>#REF!</f>
        <v>#REF!</v>
      </c>
      <c r="F417" s="436">
        <v>1590</v>
      </c>
      <c r="G417" s="645" t="e">
        <f>#REF!</f>
        <v>#REF!</v>
      </c>
      <c r="H417" s="645" t="e">
        <f>#REF!</f>
        <v>#REF!</v>
      </c>
      <c r="I417" s="645" t="s">
        <v>272</v>
      </c>
      <c r="J417" s="645"/>
      <c r="K417" s="631"/>
      <c r="L417" s="635"/>
      <c r="M417" s="162"/>
      <c r="N417" t="str">
        <f>IFERROR(VLOOKUP(B417,Сток!A:B,2,FALSE),"")</f>
        <v/>
      </c>
      <c r="O417"/>
      <c r="P417"/>
    </row>
    <row r="418" spans="1:16" ht="12" customHeight="1" x14ac:dyDescent="0.25">
      <c r="A418" s="642" t="e">
        <f>#REF!</f>
        <v>#REF!</v>
      </c>
      <c r="B418" s="643" t="e">
        <f>#REF!</f>
        <v>#REF!</v>
      </c>
      <c r="C418" s="644" t="e">
        <f>VLOOKUP(A418,#REF!,12,FALSE)</f>
        <v>#REF!</v>
      </c>
      <c r="D418" s="645" t="e">
        <f>VLOOKUP(A418,#REF!,13,FALSE)</f>
        <v>#REF!</v>
      </c>
      <c r="E418" s="436" t="e">
        <f>#REF!</f>
        <v>#REF!</v>
      </c>
      <c r="F418" s="436">
        <v>12690</v>
      </c>
      <c r="G418" s="645" t="e">
        <f>#REF!</f>
        <v>#REF!</v>
      </c>
      <c r="H418" s="645" t="e">
        <f>#REF!</f>
        <v>#REF!</v>
      </c>
      <c r="I418" s="645" t="s">
        <v>272</v>
      </c>
      <c r="J418" s="645"/>
      <c r="K418" s="631"/>
      <c r="L418" s="635"/>
      <c r="M418" s="162"/>
      <c r="N418" t="str">
        <f>IFERROR(VLOOKUP(B418,Сток!A:B,2,FALSE),"")</f>
        <v/>
      </c>
      <c r="O418"/>
      <c r="P418"/>
    </row>
    <row r="419" spans="1:16" ht="12" customHeight="1" x14ac:dyDescent="0.25">
      <c r="A419" s="642" t="e">
        <f>#REF!</f>
        <v>#REF!</v>
      </c>
      <c r="B419" s="643" t="e">
        <f>#REF!</f>
        <v>#REF!</v>
      </c>
      <c r="C419" s="644" t="e">
        <f>VLOOKUP(A419,#REF!,12,FALSE)</f>
        <v>#REF!</v>
      </c>
      <c r="D419" s="645" t="e">
        <f>VLOOKUP(A419,#REF!,13,FALSE)</f>
        <v>#REF!</v>
      </c>
      <c r="E419" s="436" t="e">
        <f>#REF!</f>
        <v>#REF!</v>
      </c>
      <c r="F419" s="436">
        <v>9390</v>
      </c>
      <c r="G419" s="645" t="e">
        <f>#REF!</f>
        <v>#REF!</v>
      </c>
      <c r="H419" s="645" t="e">
        <f>#REF!</f>
        <v>#REF!</v>
      </c>
      <c r="I419" s="645" t="s">
        <v>272</v>
      </c>
      <c r="J419" s="645"/>
      <c r="K419" s="631"/>
      <c r="L419" s="635"/>
      <c r="M419" s="162"/>
      <c r="N419" t="str">
        <f>IFERROR(VLOOKUP(B419,Сток!A:B,2,FALSE),"")</f>
        <v/>
      </c>
      <c r="O419"/>
      <c r="P419"/>
    </row>
    <row r="420" spans="1:16" ht="12" customHeight="1" x14ac:dyDescent="0.25">
      <c r="A420" s="642" t="e">
        <f>#REF!</f>
        <v>#REF!</v>
      </c>
      <c r="B420" s="643" t="e">
        <f>#REF!</f>
        <v>#REF!</v>
      </c>
      <c r="C420" s="644" t="e">
        <f>VLOOKUP(A420,#REF!,12,FALSE)</f>
        <v>#REF!</v>
      </c>
      <c r="D420" s="645" t="e">
        <f>VLOOKUP(A420,#REF!,13,FALSE)</f>
        <v>#REF!</v>
      </c>
      <c r="E420" s="436" t="e">
        <f>#REF!</f>
        <v>#REF!</v>
      </c>
      <c r="F420" s="436">
        <v>9890</v>
      </c>
      <c r="G420" s="645" t="e">
        <f>#REF!</f>
        <v>#REF!</v>
      </c>
      <c r="H420" s="645" t="e">
        <f>#REF!</f>
        <v>#REF!</v>
      </c>
      <c r="I420" s="645" t="s">
        <v>1005</v>
      </c>
      <c r="J420" s="645"/>
      <c r="K420" s="631"/>
      <c r="L420" s="635"/>
      <c r="M420" s="162"/>
      <c r="N420" t="str">
        <f>IFERROR(VLOOKUP(B420,Сток!A:B,2,FALSE),"")</f>
        <v/>
      </c>
      <c r="O420"/>
      <c r="P420"/>
    </row>
    <row r="421" spans="1:16" ht="12" customHeight="1" x14ac:dyDescent="0.25">
      <c r="A421" s="642" t="e">
        <f>#REF!</f>
        <v>#REF!</v>
      </c>
      <c r="B421" s="643" t="e">
        <f>#REF!</f>
        <v>#REF!</v>
      </c>
      <c r="C421" s="644" t="e">
        <f>VLOOKUP(A421,#REF!,12,FALSE)</f>
        <v>#REF!</v>
      </c>
      <c r="D421" s="645" t="e">
        <f>VLOOKUP(A421,#REF!,13,FALSE)</f>
        <v>#REF!</v>
      </c>
      <c r="E421" s="436" t="e">
        <f>#REF!</f>
        <v>#REF!</v>
      </c>
      <c r="F421" s="436">
        <v>12690</v>
      </c>
      <c r="G421" s="645" t="e">
        <f>#REF!</f>
        <v>#REF!</v>
      </c>
      <c r="H421" s="645" t="e">
        <f>#REF!</f>
        <v>#REF!</v>
      </c>
      <c r="I421" s="645" t="s">
        <v>1005</v>
      </c>
      <c r="J421" s="645"/>
      <c r="K421" s="631"/>
      <c r="L421" s="635"/>
      <c r="M421" s="162"/>
      <c r="O421"/>
      <c r="P421"/>
    </row>
    <row r="422" spans="1:16" ht="12" customHeight="1" x14ac:dyDescent="0.25">
      <c r="A422" s="642" t="e">
        <f>#REF!</f>
        <v>#REF!</v>
      </c>
      <c r="B422" s="643" t="e">
        <f>#REF!</f>
        <v>#REF!</v>
      </c>
      <c r="C422" s="644" t="e">
        <f>VLOOKUP(A422,#REF!,12,FALSE)</f>
        <v>#REF!</v>
      </c>
      <c r="D422" s="645" t="e">
        <f>VLOOKUP(A422,#REF!,13,FALSE)</f>
        <v>#REF!</v>
      </c>
      <c r="E422" s="436" t="e">
        <f>#REF!</f>
        <v>#REF!</v>
      </c>
      <c r="F422" s="436">
        <v>21090</v>
      </c>
      <c r="G422" s="645" t="e">
        <f>#REF!</f>
        <v>#REF!</v>
      </c>
      <c r="H422" s="645" t="e">
        <f>#REF!</f>
        <v>#REF!</v>
      </c>
      <c r="I422" s="645" t="s">
        <v>272</v>
      </c>
      <c r="J422" s="645"/>
      <c r="K422" s="631"/>
      <c r="L422" s="635"/>
      <c r="M422" s="162"/>
      <c r="N422" t="str">
        <f>IFERROR(VLOOKUP(B422,Сток!A:B,2,FALSE),"")</f>
        <v/>
      </c>
      <c r="O422"/>
      <c r="P422"/>
    </row>
    <row r="423" spans="1:16" ht="12" customHeight="1" x14ac:dyDescent="0.25">
      <c r="A423" s="642" t="e">
        <f>#REF!</f>
        <v>#REF!</v>
      </c>
      <c r="B423" s="643" t="e">
        <f>#REF!</f>
        <v>#REF!</v>
      </c>
      <c r="C423" s="644" t="e">
        <f>VLOOKUP(A423,#REF!,12,FALSE)</f>
        <v>#REF!</v>
      </c>
      <c r="D423" s="645" t="e">
        <f>VLOOKUP(A423,#REF!,13,FALSE)</f>
        <v>#REF!</v>
      </c>
      <c r="E423" s="436" t="e">
        <f>#REF!</f>
        <v>#REF!</v>
      </c>
      <c r="F423" s="436">
        <v>23590</v>
      </c>
      <c r="G423" s="645" t="e">
        <f>#REF!</f>
        <v>#REF!</v>
      </c>
      <c r="H423" s="645" t="e">
        <f>#REF!</f>
        <v>#REF!</v>
      </c>
      <c r="I423" s="645" t="s">
        <v>272</v>
      </c>
      <c r="J423" s="645"/>
      <c r="K423" s="631"/>
      <c r="L423" s="635"/>
      <c r="M423" s="162"/>
      <c r="N423" t="str">
        <f>IFERROR(VLOOKUP(B423,Сток!A:B,2,FALSE),"")</f>
        <v/>
      </c>
      <c r="O423"/>
      <c r="P423"/>
    </row>
    <row r="424" spans="1:16" ht="12" customHeight="1" x14ac:dyDescent="0.25">
      <c r="A424" s="642" t="e">
        <f>#REF!</f>
        <v>#REF!</v>
      </c>
      <c r="B424" s="643" t="e">
        <f>#REF!</f>
        <v>#REF!</v>
      </c>
      <c r="C424" s="644" t="e">
        <f>VLOOKUP(A424,#REF!,12,FALSE)</f>
        <v>#REF!</v>
      </c>
      <c r="D424" s="645" t="e">
        <f>VLOOKUP(A424,#REF!,13,FALSE)</f>
        <v>#REF!</v>
      </c>
      <c r="E424" s="436" t="e">
        <f>#REF!</f>
        <v>#REF!</v>
      </c>
      <c r="F424" s="436">
        <v>33790</v>
      </c>
      <c r="G424" s="645" t="e">
        <f>#REF!</f>
        <v>#REF!</v>
      </c>
      <c r="H424" s="645" t="e">
        <f>#REF!</f>
        <v>#REF!</v>
      </c>
      <c r="I424" s="645" t="s">
        <v>272</v>
      </c>
      <c r="J424" s="645"/>
      <c r="K424" s="631"/>
      <c r="L424" s="635"/>
      <c r="M424" s="162"/>
      <c r="N424" t="str">
        <f>IFERROR(VLOOKUP(B424,Сток!A:B,2,FALSE),"")</f>
        <v/>
      </c>
      <c r="O424"/>
      <c r="P424"/>
    </row>
    <row r="425" spans="1:16" ht="12" customHeight="1" x14ac:dyDescent="0.25">
      <c r="A425" s="642" t="e">
        <f>#REF!</f>
        <v>#REF!</v>
      </c>
      <c r="B425" s="643" t="e">
        <f>#REF!</f>
        <v>#REF!</v>
      </c>
      <c r="C425" s="644" t="e">
        <f>VLOOKUP(A425,#REF!,12,FALSE)</f>
        <v>#REF!</v>
      </c>
      <c r="D425" s="645" t="e">
        <f>VLOOKUP(A425,#REF!,13,FALSE)</f>
        <v>#REF!</v>
      </c>
      <c r="E425" s="436" t="e">
        <f>#REF!</f>
        <v>#REF!</v>
      </c>
      <c r="F425" s="436">
        <v>55190</v>
      </c>
      <c r="G425" s="645" t="e">
        <f>#REF!</f>
        <v>#REF!</v>
      </c>
      <c r="H425" s="645" t="e">
        <f>#REF!</f>
        <v>#REF!</v>
      </c>
      <c r="I425" s="645" t="s">
        <v>272</v>
      </c>
      <c r="J425" s="645"/>
      <c r="K425" s="631"/>
      <c r="L425" s="635"/>
      <c r="M425" s="162"/>
      <c r="N425" t="str">
        <f>IFERROR(VLOOKUP(B425,Сток!A:B,2,FALSE),"")</f>
        <v/>
      </c>
      <c r="O425"/>
      <c r="P425"/>
    </row>
    <row r="426" spans="1:16" ht="12" customHeight="1" x14ac:dyDescent="0.25">
      <c r="A426" s="642" t="e">
        <f>#REF!</f>
        <v>#REF!</v>
      </c>
      <c r="B426" s="643" t="e">
        <f>#REF!</f>
        <v>#REF!</v>
      </c>
      <c r="C426" s="644" t="e">
        <f>VLOOKUP(A426,#REF!,12,FALSE)</f>
        <v>#REF!</v>
      </c>
      <c r="D426" s="645" t="e">
        <f>VLOOKUP(A426,#REF!,13,FALSE)</f>
        <v>#REF!</v>
      </c>
      <c r="E426" s="436" t="e">
        <f>#REF!</f>
        <v>#REF!</v>
      </c>
      <c r="F426" s="436">
        <v>71990</v>
      </c>
      <c r="G426" s="645" t="e">
        <f>#REF!</f>
        <v>#REF!</v>
      </c>
      <c r="H426" s="645" t="e">
        <f>#REF!</f>
        <v>#REF!</v>
      </c>
      <c r="I426" s="645" t="s">
        <v>272</v>
      </c>
      <c r="J426" s="645"/>
      <c r="K426" s="631"/>
      <c r="L426" s="635"/>
      <c r="M426" s="162"/>
      <c r="N426" t="str">
        <f>IFERROR(VLOOKUP(B426,Сток!A:B,2,FALSE),"")</f>
        <v/>
      </c>
      <c r="O426"/>
      <c r="P426"/>
    </row>
    <row r="427" spans="1:16" ht="12" customHeight="1" x14ac:dyDescent="0.25">
      <c r="A427" s="642" t="e">
        <f>#REF!</f>
        <v>#REF!</v>
      </c>
      <c r="B427" s="643" t="e">
        <f>#REF!</f>
        <v>#REF!</v>
      </c>
      <c r="C427" s="644" t="e">
        <f>VLOOKUP(A427,#REF!,12,FALSE)</f>
        <v>#REF!</v>
      </c>
      <c r="D427" s="645" t="e">
        <f>VLOOKUP(A427,#REF!,13,FALSE)</f>
        <v>#REF!</v>
      </c>
      <c r="E427" s="436" t="e">
        <f>#REF!</f>
        <v>#REF!</v>
      </c>
      <c r="F427" s="436">
        <v>33590</v>
      </c>
      <c r="G427" s="645" t="e">
        <f>#REF!</f>
        <v>#REF!</v>
      </c>
      <c r="H427" s="645" t="e">
        <f>#REF!</f>
        <v>#REF!</v>
      </c>
      <c r="I427" s="645" t="s">
        <v>1005</v>
      </c>
      <c r="J427" s="645"/>
      <c r="K427" s="631"/>
      <c r="L427" s="635"/>
      <c r="M427" s="162"/>
      <c r="N427" t="str">
        <f>IFERROR(VLOOKUP(B427,Сток!A:B,2,FALSE),"")</f>
        <v/>
      </c>
      <c r="O427"/>
      <c r="P427"/>
    </row>
    <row r="428" spans="1:16" ht="12" customHeight="1" x14ac:dyDescent="0.25">
      <c r="A428" s="642" t="e">
        <f>#REF!</f>
        <v>#REF!</v>
      </c>
      <c r="B428" s="643" t="e">
        <f>#REF!</f>
        <v>#REF!</v>
      </c>
      <c r="C428" s="644" t="e">
        <f>VLOOKUP(A428,#REF!,12,FALSE)</f>
        <v>#REF!</v>
      </c>
      <c r="D428" s="645" t="e">
        <f>VLOOKUP(A428,#REF!,13,FALSE)</f>
        <v>#REF!</v>
      </c>
      <c r="E428" s="436" t="e">
        <f>#REF!</f>
        <v>#REF!</v>
      </c>
      <c r="F428" s="436">
        <v>37890</v>
      </c>
      <c r="G428" s="645" t="e">
        <f>#REF!</f>
        <v>#REF!</v>
      </c>
      <c r="H428" s="645" t="e">
        <f>#REF!</f>
        <v>#REF!</v>
      </c>
      <c r="I428" s="645" t="s">
        <v>1005</v>
      </c>
      <c r="J428" s="645"/>
      <c r="K428" s="631"/>
      <c r="L428" s="635"/>
      <c r="M428" s="162"/>
      <c r="N428" t="str">
        <f>IFERROR(VLOOKUP(B428,Сток!A:B,2,FALSE),"")</f>
        <v/>
      </c>
      <c r="O428"/>
      <c r="P428"/>
    </row>
    <row r="429" spans="1:16" ht="12" customHeight="1" x14ac:dyDescent="0.25">
      <c r="A429" s="642" t="e">
        <f>#REF!</f>
        <v>#REF!</v>
      </c>
      <c r="B429" s="643" t="e">
        <f>#REF!</f>
        <v>#REF!</v>
      </c>
      <c r="C429" s="644" t="e">
        <f>VLOOKUP(A429,#REF!,12,FALSE)</f>
        <v>#REF!</v>
      </c>
      <c r="D429" s="645" t="e">
        <f>VLOOKUP(A429,#REF!,13,FALSE)</f>
        <v>#REF!</v>
      </c>
      <c r="E429" s="436" t="e">
        <f>#REF!</f>
        <v>#REF!</v>
      </c>
      <c r="F429" s="436">
        <v>41490</v>
      </c>
      <c r="G429" s="645" t="e">
        <f>#REF!</f>
        <v>#REF!</v>
      </c>
      <c r="H429" s="645" t="e">
        <f>#REF!</f>
        <v>#REF!</v>
      </c>
      <c r="I429" s="645" t="s">
        <v>1005</v>
      </c>
      <c r="J429" s="645"/>
      <c r="K429" s="631"/>
      <c r="L429" s="635"/>
      <c r="M429" s="162"/>
      <c r="N429" t="str">
        <f>IFERROR(VLOOKUP(B429,Сток!A:B,2,FALSE),"")</f>
        <v/>
      </c>
      <c r="O429"/>
      <c r="P429"/>
    </row>
    <row r="430" spans="1:16" ht="12" customHeight="1" x14ac:dyDescent="0.25">
      <c r="A430" s="642" t="e">
        <f>#REF!</f>
        <v>#REF!</v>
      </c>
      <c r="B430" s="643" t="e">
        <f>#REF!</f>
        <v>#REF!</v>
      </c>
      <c r="C430" s="644" t="e">
        <f>VLOOKUP(A430,#REF!,12,FALSE)</f>
        <v>#REF!</v>
      </c>
      <c r="D430" s="645" t="e">
        <f>VLOOKUP(A430,#REF!,13,FALSE)</f>
        <v>#REF!</v>
      </c>
      <c r="E430" s="436" t="e">
        <f>#REF!</f>
        <v>#REF!</v>
      </c>
      <c r="F430" s="436">
        <v>69690</v>
      </c>
      <c r="G430" s="645" t="e">
        <f>#REF!</f>
        <v>#REF!</v>
      </c>
      <c r="H430" s="645" t="e">
        <f>#REF!</f>
        <v>#REF!</v>
      </c>
      <c r="I430" s="645" t="s">
        <v>1005</v>
      </c>
      <c r="J430" s="645"/>
      <c r="K430" s="631"/>
      <c r="L430" s="635"/>
      <c r="M430" s="162"/>
      <c r="N430" t="str">
        <f>IFERROR(VLOOKUP(B430,Сток!A:B,2,FALSE),"")</f>
        <v/>
      </c>
      <c r="O430"/>
      <c r="P430"/>
    </row>
    <row r="431" spans="1:16" ht="12" customHeight="1" x14ac:dyDescent="0.25">
      <c r="A431" s="642" t="e">
        <f>#REF!</f>
        <v>#REF!</v>
      </c>
      <c r="B431" s="643" t="e">
        <f>#REF!</f>
        <v>#REF!</v>
      </c>
      <c r="C431" s="644" t="e">
        <f>VLOOKUP(A431,#REF!,12,FALSE)</f>
        <v>#REF!</v>
      </c>
      <c r="D431" s="645" t="e">
        <f>VLOOKUP(A431,#REF!,13,FALSE)</f>
        <v>#REF!</v>
      </c>
      <c r="E431" s="436" t="e">
        <f>#REF!</f>
        <v>#REF!</v>
      </c>
      <c r="F431" s="436">
        <v>90490</v>
      </c>
      <c r="G431" s="645" t="e">
        <f>#REF!</f>
        <v>#REF!</v>
      </c>
      <c r="H431" s="645" t="e">
        <f>#REF!</f>
        <v>#REF!</v>
      </c>
      <c r="I431" s="645" t="s">
        <v>1005</v>
      </c>
      <c r="J431" s="645"/>
      <c r="K431" s="631"/>
      <c r="L431" s="635"/>
      <c r="M431" s="162"/>
      <c r="N431" t="str">
        <f>IFERROR(VLOOKUP(B431,Сток!A:B,2,FALSE),"")</f>
        <v/>
      </c>
      <c r="O431"/>
      <c r="P431"/>
    </row>
    <row r="432" spans="1:16" ht="12" customHeight="1" x14ac:dyDescent="0.25">
      <c r="A432" s="642" t="e">
        <f>#REF!</f>
        <v>#REF!</v>
      </c>
      <c r="B432" s="643" t="e">
        <f>#REF!</f>
        <v>#REF!</v>
      </c>
      <c r="C432" s="644" t="e">
        <f>VLOOKUP(A432,#REF!,12,FALSE)</f>
        <v>#REF!</v>
      </c>
      <c r="D432" s="645" t="e">
        <f>VLOOKUP(A432,#REF!,13,FALSE)</f>
        <v>#REF!</v>
      </c>
      <c r="E432" s="436" t="e">
        <f>#REF!</f>
        <v>#REF!</v>
      </c>
      <c r="F432" s="436">
        <v>3590</v>
      </c>
      <c r="G432" s="645" t="e">
        <f>#REF!</f>
        <v>#REF!</v>
      </c>
      <c r="H432" s="645" t="e">
        <f>#REF!</f>
        <v>#REF!</v>
      </c>
      <c r="I432" s="645" t="s">
        <v>1005</v>
      </c>
      <c r="J432" s="645"/>
      <c r="K432" s="631"/>
      <c r="L432" s="635"/>
      <c r="M432" s="162"/>
      <c r="N432" t="str">
        <f>IFERROR(VLOOKUP(B432,Сток!A:B,2,FALSE),"")</f>
        <v/>
      </c>
      <c r="O432"/>
      <c r="P432"/>
    </row>
    <row r="433" spans="1:16" ht="12" customHeight="1" x14ac:dyDescent="0.25">
      <c r="A433" s="642" t="e">
        <f>#REF!</f>
        <v>#REF!</v>
      </c>
      <c r="B433" s="643" t="e">
        <f>#REF!</f>
        <v>#REF!</v>
      </c>
      <c r="C433" s="644" t="e">
        <f>VLOOKUP(A433,#REF!,12,FALSE)</f>
        <v>#REF!</v>
      </c>
      <c r="D433" s="645" t="e">
        <f>VLOOKUP(A433,#REF!,13,FALSE)</f>
        <v>#REF!</v>
      </c>
      <c r="E433" s="436" t="e">
        <f>#REF!</f>
        <v>#REF!</v>
      </c>
      <c r="F433" s="436">
        <v>7390</v>
      </c>
      <c r="G433" s="645" t="e">
        <f>#REF!</f>
        <v>#REF!</v>
      </c>
      <c r="H433" s="645" t="e">
        <f>#REF!</f>
        <v>#REF!</v>
      </c>
      <c r="I433" s="645" t="s">
        <v>1005</v>
      </c>
      <c r="J433" s="645"/>
      <c r="K433" s="631"/>
      <c r="L433" s="635"/>
      <c r="M433" s="162"/>
      <c r="N433" t="str">
        <f>IFERROR(VLOOKUP(B433,Сток!A:B,2,FALSE),"")</f>
        <v/>
      </c>
      <c r="O433"/>
      <c r="P433"/>
    </row>
    <row r="434" spans="1:16" ht="12" customHeight="1" x14ac:dyDescent="0.25">
      <c r="A434" s="642" t="e">
        <f>#REF!</f>
        <v>#REF!</v>
      </c>
      <c r="B434" s="643" t="e">
        <f>#REF!</f>
        <v>#REF!</v>
      </c>
      <c r="C434" s="644" t="e">
        <f>VLOOKUP(A434,#REF!,12,FALSE)</f>
        <v>#REF!</v>
      </c>
      <c r="D434" s="645" t="e">
        <f>VLOOKUP(A434,#REF!,13,FALSE)</f>
        <v>#REF!</v>
      </c>
      <c r="E434" s="436" t="e">
        <f>#REF!</f>
        <v>#REF!</v>
      </c>
      <c r="F434" s="436">
        <v>13590</v>
      </c>
      <c r="G434" s="645" t="e">
        <f>#REF!</f>
        <v>#REF!</v>
      </c>
      <c r="H434" s="645" t="e">
        <f>#REF!</f>
        <v>#REF!</v>
      </c>
      <c r="I434" s="645" t="s">
        <v>1005</v>
      </c>
      <c r="J434" s="645"/>
      <c r="K434" s="631"/>
      <c r="L434" s="635"/>
      <c r="M434" s="162"/>
      <c r="N434" t="str">
        <f>IFERROR(VLOOKUP(B434,Сток!A:B,2,FALSE),"")</f>
        <v/>
      </c>
      <c r="O434"/>
      <c r="P434"/>
    </row>
    <row r="435" spans="1:16" ht="12" customHeight="1" x14ac:dyDescent="0.25">
      <c r="A435" s="642" t="e">
        <f>#REF!</f>
        <v>#REF!</v>
      </c>
      <c r="B435" s="643" t="e">
        <f>#REF!</f>
        <v>#REF!</v>
      </c>
      <c r="C435" s="644" t="e">
        <f>VLOOKUP(A435,#REF!,12,FALSE)</f>
        <v>#REF!</v>
      </c>
      <c r="D435" s="645" t="e">
        <f>VLOOKUP(A435,#REF!,13,FALSE)</f>
        <v>#REF!</v>
      </c>
      <c r="E435" s="436" t="e">
        <f>#REF!</f>
        <v>#REF!</v>
      </c>
      <c r="F435" s="436">
        <v>13590</v>
      </c>
      <c r="G435" s="645" t="e">
        <f>#REF!</f>
        <v>#REF!</v>
      </c>
      <c r="H435" s="645" t="e">
        <f>#REF!</f>
        <v>#REF!</v>
      </c>
      <c r="I435" s="645" t="s">
        <v>1005</v>
      </c>
      <c r="J435" s="645"/>
      <c r="K435" s="631"/>
      <c r="L435" s="635"/>
      <c r="M435" s="162"/>
      <c r="N435" t="str">
        <f>IFERROR(VLOOKUP(B435,Сток!A:B,2,FALSE),"")</f>
        <v/>
      </c>
      <c r="O435"/>
      <c r="P435"/>
    </row>
    <row r="436" spans="1:16" ht="12" customHeight="1" x14ac:dyDescent="0.25">
      <c r="A436" s="642" t="e">
        <f>#REF!</f>
        <v>#REF!</v>
      </c>
      <c r="B436" s="643" t="e">
        <f>#REF!</f>
        <v>#REF!</v>
      </c>
      <c r="C436" s="644" t="e">
        <f>VLOOKUP(A436,#REF!,12,FALSE)</f>
        <v>#REF!</v>
      </c>
      <c r="D436" s="645" t="e">
        <f>VLOOKUP(A436,#REF!,13,FALSE)</f>
        <v>#REF!</v>
      </c>
      <c r="E436" s="436" t="e">
        <f>#REF!</f>
        <v>#REF!</v>
      </c>
      <c r="F436" s="436">
        <v>9390</v>
      </c>
      <c r="G436" s="645" t="e">
        <f>#REF!</f>
        <v>#REF!</v>
      </c>
      <c r="H436" s="645" t="e">
        <f>#REF!</f>
        <v>#REF!</v>
      </c>
      <c r="I436" s="645" t="s">
        <v>272</v>
      </c>
      <c r="J436" s="645"/>
      <c r="K436" s="631"/>
      <c r="L436" s="635"/>
      <c r="M436" s="162"/>
      <c r="N436" t="str">
        <f>IFERROR(VLOOKUP(B436,Сток!A:B,2,FALSE),"")</f>
        <v/>
      </c>
      <c r="O436"/>
      <c r="P436"/>
    </row>
    <row r="437" spans="1:16" ht="12" customHeight="1" x14ac:dyDescent="0.25">
      <c r="A437" s="642" t="e">
        <f>#REF!</f>
        <v>#REF!</v>
      </c>
      <c r="B437" s="643" t="e">
        <f>#REF!</f>
        <v>#REF!</v>
      </c>
      <c r="C437" s="644" t="e">
        <f>VLOOKUP(A437,#REF!,12,FALSE)</f>
        <v>#REF!</v>
      </c>
      <c r="D437" s="645" t="e">
        <f>VLOOKUP(A437,#REF!,13,FALSE)</f>
        <v>#REF!</v>
      </c>
      <c r="E437" s="436" t="e">
        <f>#REF!</f>
        <v>#REF!</v>
      </c>
      <c r="F437" s="436">
        <v>3990</v>
      </c>
      <c r="G437" s="645" t="e">
        <f>#REF!</f>
        <v>#REF!</v>
      </c>
      <c r="H437" s="645" t="e">
        <f>#REF!</f>
        <v>#REF!</v>
      </c>
      <c r="I437" s="645" t="s">
        <v>272</v>
      </c>
      <c r="J437" s="645"/>
      <c r="K437" s="631"/>
      <c r="L437" s="635"/>
      <c r="M437" s="162"/>
      <c r="N437" t="str">
        <f>IFERROR(VLOOKUP(B437,Сток!A:B,2,FALSE),"")</f>
        <v/>
      </c>
      <c r="O437"/>
      <c r="P437"/>
    </row>
    <row r="438" spans="1:16" ht="12" customHeight="1" x14ac:dyDescent="0.25">
      <c r="A438" s="642" t="e">
        <f>#REF!</f>
        <v>#REF!</v>
      </c>
      <c r="B438" s="643" t="e">
        <f>#REF!</f>
        <v>#REF!</v>
      </c>
      <c r="C438" s="644" t="e">
        <f>VLOOKUP(A438,#REF!,12,FALSE)</f>
        <v>#REF!</v>
      </c>
      <c r="D438" s="645" t="e">
        <f>VLOOKUP(A438,#REF!,13,FALSE)</f>
        <v>#REF!</v>
      </c>
      <c r="E438" s="657">
        <v>1930</v>
      </c>
      <c r="F438" s="436" t="s">
        <v>60</v>
      </c>
      <c r="G438" s="645" t="e">
        <f>#REF!</f>
        <v>#REF!</v>
      </c>
      <c r="H438" s="645" t="e">
        <f>#REF!</f>
        <v>#REF!</v>
      </c>
      <c r="I438" s="645" t="s">
        <v>272</v>
      </c>
      <c r="J438" s="645"/>
      <c r="K438" s="631"/>
      <c r="L438" s="635"/>
      <c r="M438" s="162"/>
      <c r="N438" t="str">
        <f>IFERROR(VLOOKUP(B438,Сток!A:B,2,FALSE),"")</f>
        <v/>
      </c>
      <c r="O438"/>
      <c r="P438"/>
    </row>
    <row r="439" spans="1:16" ht="12" customHeight="1" x14ac:dyDescent="0.25">
      <c r="A439" s="642" t="e">
        <f>#REF!</f>
        <v>#REF!</v>
      </c>
      <c r="B439" s="643" t="e">
        <f>#REF!</f>
        <v>#REF!</v>
      </c>
      <c r="C439" s="644" t="e">
        <f>VLOOKUP(A439,#REF!,12,FALSE)</f>
        <v>#REF!</v>
      </c>
      <c r="D439" s="645" t="e">
        <f>VLOOKUP(A439,#REF!,13,FALSE)</f>
        <v>#REF!</v>
      </c>
      <c r="E439" s="657">
        <v>1630</v>
      </c>
      <c r="F439" s="436" t="s">
        <v>60</v>
      </c>
      <c r="G439" s="645" t="e">
        <f>#REF!</f>
        <v>#REF!</v>
      </c>
      <c r="H439" s="645" t="e">
        <f>#REF!</f>
        <v>#REF!</v>
      </c>
      <c r="I439" s="645" t="s">
        <v>272</v>
      </c>
      <c r="J439" s="645"/>
      <c r="K439" s="631"/>
      <c r="L439" s="635"/>
      <c r="M439" s="162"/>
      <c r="N439" t="str">
        <f>IFERROR(VLOOKUP(B439,Сток!A:B,2,FALSE),"")</f>
        <v/>
      </c>
      <c r="O439"/>
      <c r="P439"/>
    </row>
    <row r="440" spans="1:16" ht="12" customHeight="1" x14ac:dyDescent="0.25">
      <c r="A440" s="642" t="e">
        <f>#REF!</f>
        <v>#REF!</v>
      </c>
      <c r="B440" s="643" t="e">
        <f>#REF!</f>
        <v>#REF!</v>
      </c>
      <c r="C440" s="644" t="e">
        <f>VLOOKUP(A440,#REF!,12,FALSE)</f>
        <v>#REF!</v>
      </c>
      <c r="D440" s="645" t="e">
        <f>VLOOKUP(A440,#REF!,13,FALSE)</f>
        <v>#REF!</v>
      </c>
      <c r="E440" s="657">
        <v>1006</v>
      </c>
      <c r="F440" s="436" t="s">
        <v>60</v>
      </c>
      <c r="G440" s="645"/>
      <c r="H440" s="645" t="e">
        <f>#REF!</f>
        <v>#REF!</v>
      </c>
      <c r="I440" s="645" t="s">
        <v>272</v>
      </c>
      <c r="J440" s="645"/>
      <c r="K440" s="631"/>
      <c r="L440" s="635"/>
      <c r="M440" s="162"/>
      <c r="O440"/>
      <c r="P440"/>
    </row>
    <row r="441" spans="1:16" ht="12" customHeight="1" x14ac:dyDescent="0.25">
      <c r="A441" s="642" t="e">
        <f>#REF!</f>
        <v>#REF!</v>
      </c>
      <c r="B441" s="643" t="e">
        <f>#REF!</f>
        <v>#REF!</v>
      </c>
      <c r="C441" s="644" t="e">
        <f>VLOOKUP(A441,#REF!,12,FALSE)</f>
        <v>#REF!</v>
      </c>
      <c r="D441" s="645" t="e">
        <f>VLOOKUP(A441,#REF!,13,FALSE)</f>
        <v>#REF!</v>
      </c>
      <c r="E441" s="657">
        <v>730</v>
      </c>
      <c r="F441" s="436" t="s">
        <v>60</v>
      </c>
      <c r="G441" s="645" t="e">
        <f>#REF!</f>
        <v>#REF!</v>
      </c>
      <c r="H441" s="645" t="e">
        <f>#REF!</f>
        <v>#REF!</v>
      </c>
      <c r="I441" s="645" t="s">
        <v>272</v>
      </c>
      <c r="J441" s="645"/>
      <c r="K441" s="631"/>
      <c r="L441" s="635"/>
      <c r="M441" s="162"/>
      <c r="N441" t="str">
        <f>IFERROR(VLOOKUP(B441,Сток!A:B,2,FALSE),"")</f>
        <v/>
      </c>
      <c r="O441"/>
      <c r="P441"/>
    </row>
    <row r="442" spans="1:16" ht="12" customHeight="1" x14ac:dyDescent="0.25">
      <c r="A442" s="642" t="e">
        <f>#REF!</f>
        <v>#REF!</v>
      </c>
      <c r="B442" s="643" t="e">
        <f>#REF!</f>
        <v>#REF!</v>
      </c>
      <c r="C442" s="644" t="e">
        <f>VLOOKUP(A442,#REF!,12,FALSE)</f>
        <v>#REF!</v>
      </c>
      <c r="D442" s="645" t="e">
        <f>VLOOKUP(A442,#REF!,13,FALSE)</f>
        <v>#REF!</v>
      </c>
      <c r="E442" s="436" t="e">
        <f>#REF!</f>
        <v>#REF!</v>
      </c>
      <c r="F442" s="436">
        <v>5990</v>
      </c>
      <c r="G442" s="645">
        <v>4670033314465</v>
      </c>
      <c r="H442" s="645">
        <v>511903</v>
      </c>
      <c r="I442" s="645" t="s">
        <v>272</v>
      </c>
      <c r="J442" s="645"/>
      <c r="K442" s="631"/>
      <c r="L442" s="635"/>
      <c r="M442" s="162"/>
      <c r="N442" t="str">
        <f>IFERROR(VLOOKUP(B442,Сток!A:B,2,FALSE),"")</f>
        <v/>
      </c>
      <c r="O442"/>
      <c r="P442"/>
    </row>
    <row r="443" spans="1:16" ht="12" customHeight="1" x14ac:dyDescent="0.25">
      <c r="A443" s="642" t="e">
        <f>#REF!</f>
        <v>#REF!</v>
      </c>
      <c r="B443" s="643" t="e">
        <f>#REF!</f>
        <v>#REF!</v>
      </c>
      <c r="C443" s="644" t="e">
        <f>VLOOKUP(A443,#REF!,12,FALSE)</f>
        <v>#REF!</v>
      </c>
      <c r="D443" s="645" t="e">
        <f>VLOOKUP(A443,#REF!,13,FALSE)</f>
        <v>#REF!</v>
      </c>
      <c r="E443" s="436" t="e">
        <f>#REF!</f>
        <v>#REF!</v>
      </c>
      <c r="F443" s="436">
        <v>5990</v>
      </c>
      <c r="G443" s="645" t="e">
        <f>#REF!</f>
        <v>#REF!</v>
      </c>
      <c r="H443" s="645" t="e">
        <f>#REF!</f>
        <v>#REF!</v>
      </c>
      <c r="I443" s="645" t="s">
        <v>272</v>
      </c>
      <c r="J443" s="645"/>
      <c r="K443" s="631"/>
      <c r="L443" s="635"/>
      <c r="M443" s="162"/>
      <c r="N443" t="str">
        <f>IFERROR(VLOOKUP(B443,Сток!A:B,2,FALSE),"")</f>
        <v/>
      </c>
      <c r="O443"/>
      <c r="P443"/>
    </row>
    <row r="444" spans="1:16" ht="12" customHeight="1" x14ac:dyDescent="0.25">
      <c r="A444" s="642" t="e">
        <f>#REF!</f>
        <v>#REF!</v>
      </c>
      <c r="B444" s="643" t="e">
        <f>#REF!</f>
        <v>#REF!</v>
      </c>
      <c r="C444" s="644" t="e">
        <f>VLOOKUP(A444,#REF!,12,FALSE)</f>
        <v>#REF!</v>
      </c>
      <c r="D444" s="645" t="e">
        <f>VLOOKUP(A444,#REF!,13,FALSE)</f>
        <v>#REF!</v>
      </c>
      <c r="E444" s="436" t="e">
        <f>#REF!</f>
        <v>#REF!</v>
      </c>
      <c r="F444" s="436">
        <v>5990</v>
      </c>
      <c r="G444" s="645" t="e">
        <f>#REF!</f>
        <v>#REF!</v>
      </c>
      <c r="H444" s="645" t="e">
        <f>#REF!</f>
        <v>#REF!</v>
      </c>
      <c r="I444" s="645" t="s">
        <v>272</v>
      </c>
      <c r="J444" s="645"/>
      <c r="K444" s="631"/>
      <c r="L444" s="635"/>
      <c r="M444" s="162"/>
      <c r="N444" t="str">
        <f>IFERROR(VLOOKUP(B444,Сток!A:B,2,FALSE),"")</f>
        <v/>
      </c>
      <c r="O444"/>
      <c r="P444"/>
    </row>
    <row r="445" spans="1:16" ht="12" customHeight="1" x14ac:dyDescent="0.25">
      <c r="A445" s="642" t="e">
        <f>#REF!</f>
        <v>#REF!</v>
      </c>
      <c r="B445" s="660" t="e">
        <f>#REF!</f>
        <v>#REF!</v>
      </c>
      <c r="C445" s="644" t="e">
        <f>VLOOKUP(A445,#REF!,12,FALSE)</f>
        <v>#REF!</v>
      </c>
      <c r="D445" s="645" t="e">
        <f>VLOOKUP(A445,#REF!,13,FALSE)</f>
        <v>#REF!</v>
      </c>
      <c r="E445" s="436" t="e">
        <f>#REF!</f>
        <v>#REF!</v>
      </c>
      <c r="F445" s="436">
        <v>3790</v>
      </c>
      <c r="G445" s="645" t="e">
        <f>#REF!</f>
        <v>#REF!</v>
      </c>
      <c r="H445" s="645" t="e">
        <f>#REF!</f>
        <v>#REF!</v>
      </c>
      <c r="I445" s="645" t="s">
        <v>272</v>
      </c>
      <c r="J445" s="645"/>
      <c r="K445" s="631"/>
      <c r="L445" s="635"/>
      <c r="M445" s="162"/>
      <c r="N445" t="str">
        <f>IFERROR(VLOOKUP(B445,Сток!A:B,2,FALSE),"")</f>
        <v/>
      </c>
      <c r="O445"/>
      <c r="P445"/>
    </row>
    <row r="446" spans="1:16" ht="12" customHeight="1" x14ac:dyDescent="0.25">
      <c r="A446" s="642" t="e">
        <f>#REF!</f>
        <v>#REF!</v>
      </c>
      <c r="B446" s="660" t="e">
        <f>#REF!</f>
        <v>#REF!</v>
      </c>
      <c r="C446" s="644" t="e">
        <f>VLOOKUP(A446,#REF!,12,FALSE)</f>
        <v>#REF!</v>
      </c>
      <c r="D446" s="645" t="e">
        <f>VLOOKUP(A446,#REF!,13,FALSE)</f>
        <v>#REF!</v>
      </c>
      <c r="E446" s="436" t="e">
        <f>#REF!</f>
        <v>#REF!</v>
      </c>
      <c r="F446" s="436">
        <v>1490</v>
      </c>
      <c r="G446" s="645" t="e">
        <f>#REF!</f>
        <v>#REF!</v>
      </c>
      <c r="H446" s="645" t="e">
        <f>#REF!</f>
        <v>#REF!</v>
      </c>
      <c r="I446" s="645" t="s">
        <v>272</v>
      </c>
      <c r="J446" s="645"/>
      <c r="K446" s="631"/>
      <c r="L446" s="635"/>
      <c r="M446" s="162"/>
      <c r="N446" t="str">
        <f>IFERROR(VLOOKUP(B446,Сток!A:B,2,FALSE),"")</f>
        <v/>
      </c>
      <c r="O446"/>
      <c r="P446"/>
    </row>
    <row r="447" spans="1:16" ht="12" customHeight="1" x14ac:dyDescent="0.25">
      <c r="A447" s="647" t="e">
        <f>#REF!</f>
        <v>#REF!</v>
      </c>
      <c r="B447" s="643" t="e">
        <f>#REF!</f>
        <v>#REF!</v>
      </c>
      <c r="C447" s="644" t="e">
        <f>VLOOKUP('Печать Заказа'!A447,#REF!,10,FALSE)</f>
        <v>#REF!</v>
      </c>
      <c r="D447" s="645" t="e">
        <f>VLOOKUP(A447,#REF!,11,FALSE)</f>
        <v>#REF!</v>
      </c>
      <c r="E447" s="657">
        <v>4390</v>
      </c>
      <c r="F447" s="436" t="s">
        <v>60</v>
      </c>
      <c r="G447" s="645" t="e">
        <f>#REF!</f>
        <v>#REF!</v>
      </c>
      <c r="H447" s="645" t="e">
        <f>#REF!</f>
        <v>#REF!</v>
      </c>
      <c r="I447" s="645" t="s">
        <v>272</v>
      </c>
      <c r="J447" s="645"/>
      <c r="K447" s="631"/>
      <c r="L447" s="635"/>
      <c r="M447" s="162"/>
      <c r="N447" t="str">
        <f>IFERROR(VLOOKUP(B447,Сток!A:B,2,FALSE),"")</f>
        <v/>
      </c>
      <c r="O447"/>
      <c r="P447"/>
    </row>
    <row r="448" spans="1:16" ht="12" customHeight="1" x14ac:dyDescent="0.25">
      <c r="A448" s="647" t="e">
        <f>#REF!</f>
        <v>#REF!</v>
      </c>
      <c r="B448" s="643" t="e">
        <f>#REF!</f>
        <v>#REF!</v>
      </c>
      <c r="C448" s="644" t="e">
        <f>VLOOKUP('Печать Заказа'!A448,#REF!,10,FALSE)</f>
        <v>#REF!</v>
      </c>
      <c r="D448" s="645" t="e">
        <f>VLOOKUP(A448,#REF!,11,FALSE)</f>
        <v>#REF!</v>
      </c>
      <c r="E448" s="657">
        <v>5890</v>
      </c>
      <c r="F448" s="436" t="s">
        <v>60</v>
      </c>
      <c r="G448" s="645" t="e">
        <f>#REF!</f>
        <v>#REF!</v>
      </c>
      <c r="H448" s="645" t="e">
        <f>#REF!</f>
        <v>#REF!</v>
      </c>
      <c r="I448" s="645" t="s">
        <v>272</v>
      </c>
      <c r="J448" s="645"/>
      <c r="K448" s="631"/>
      <c r="L448" s="635"/>
      <c r="M448" s="162"/>
      <c r="N448" t="str">
        <f>IFERROR(VLOOKUP(B448,Сток!A:B,2,FALSE),"")</f>
        <v/>
      </c>
      <c r="O448"/>
      <c r="P448"/>
    </row>
    <row r="449" spans="1:16" ht="12" customHeight="1" x14ac:dyDescent="0.25">
      <c r="A449" s="647" t="e">
        <f>#REF!</f>
        <v>#REF!</v>
      </c>
      <c r="B449" s="643" t="e">
        <f>#REF!</f>
        <v>#REF!</v>
      </c>
      <c r="C449" s="644" t="e">
        <f>VLOOKUP('Печать Заказа'!A449,#REF!,10,FALSE)</f>
        <v>#REF!</v>
      </c>
      <c r="D449" s="645" t="e">
        <f>VLOOKUP(A449,#REF!,11,FALSE)</f>
        <v>#REF!</v>
      </c>
      <c r="E449" s="657">
        <v>4390</v>
      </c>
      <c r="F449" s="436" t="s">
        <v>60</v>
      </c>
      <c r="G449" s="645" t="e">
        <f>#REF!</f>
        <v>#REF!</v>
      </c>
      <c r="H449" s="645" t="e">
        <f>#REF!</f>
        <v>#REF!</v>
      </c>
      <c r="I449" s="645" t="s">
        <v>272</v>
      </c>
      <c r="J449" s="645"/>
      <c r="K449" s="631"/>
      <c r="L449" s="635"/>
      <c r="M449" s="162"/>
      <c r="N449" t="str">
        <f>IFERROR(VLOOKUP(B449,Сток!A:B,2,FALSE),"")</f>
        <v/>
      </c>
      <c r="O449"/>
      <c r="P449"/>
    </row>
    <row r="450" spans="1:16" ht="12" customHeight="1" x14ac:dyDescent="0.25">
      <c r="A450" s="647" t="e">
        <f>#REF!</f>
        <v>#REF!</v>
      </c>
      <c r="B450" s="643" t="e">
        <f>#REF!</f>
        <v>#REF!</v>
      </c>
      <c r="C450" s="644" t="e">
        <f>VLOOKUP('Печать Заказа'!A450,#REF!,10,FALSE)</f>
        <v>#REF!</v>
      </c>
      <c r="D450" s="645" t="e">
        <f>VLOOKUP(A450,#REF!,11,FALSE)</f>
        <v>#REF!</v>
      </c>
      <c r="E450" s="657">
        <v>5890</v>
      </c>
      <c r="F450" s="436" t="s">
        <v>60</v>
      </c>
      <c r="G450" s="645" t="e">
        <f>#REF!</f>
        <v>#REF!</v>
      </c>
      <c r="H450" s="645" t="e">
        <f>#REF!</f>
        <v>#REF!</v>
      </c>
      <c r="I450" s="645" t="s">
        <v>272</v>
      </c>
      <c r="J450" s="645"/>
      <c r="K450" s="631"/>
      <c r="L450" s="635"/>
      <c r="M450" s="162"/>
      <c r="N450" t="str">
        <f>IFERROR(VLOOKUP(B450,Сток!A:B,2,FALSE),"")</f>
        <v/>
      </c>
      <c r="O450"/>
      <c r="P450"/>
    </row>
    <row r="451" spans="1:16" ht="12" customHeight="1" x14ac:dyDescent="0.25">
      <c r="A451" s="647" t="e">
        <f>#REF!</f>
        <v>#REF!</v>
      </c>
      <c r="B451" s="661" t="e">
        <f>#REF!</f>
        <v>#REF!</v>
      </c>
      <c r="C451" s="644" t="e">
        <f>VLOOKUP('Печать Заказа'!A451,#REF!,10,FALSE)</f>
        <v>#REF!</v>
      </c>
      <c r="D451" s="645"/>
      <c r="E451" s="436">
        <v>10990</v>
      </c>
      <c r="F451" s="645" t="s">
        <v>60</v>
      </c>
      <c r="G451" s="645" t="e">
        <f>#REF!</f>
        <v>#REF!</v>
      </c>
      <c r="H451" s="645" t="e">
        <f>#REF!</f>
        <v>#REF!</v>
      </c>
      <c r="I451" s="645" t="s">
        <v>272</v>
      </c>
      <c r="J451" s="645"/>
      <c r="K451" s="631"/>
      <c r="L451" s="635"/>
      <c r="M451" s="162"/>
      <c r="O451"/>
      <c r="P451"/>
    </row>
    <row r="452" spans="1:16" ht="12" customHeight="1" x14ac:dyDescent="0.25">
      <c r="A452" s="647" t="e">
        <f>#REF!</f>
        <v>#REF!</v>
      </c>
      <c r="B452" s="661" t="e">
        <f>#REF!</f>
        <v>#REF!</v>
      </c>
      <c r="C452" s="644" t="e">
        <f>VLOOKUP('Печать Заказа'!A452,#REF!,10,FALSE)</f>
        <v>#REF!</v>
      </c>
      <c r="D452" s="645"/>
      <c r="E452" s="436">
        <v>11690</v>
      </c>
      <c r="F452" s="645" t="s">
        <v>60</v>
      </c>
      <c r="G452" s="645" t="e">
        <f>#REF!</f>
        <v>#REF!</v>
      </c>
      <c r="H452" s="645" t="e">
        <f>#REF!</f>
        <v>#REF!</v>
      </c>
      <c r="I452" s="645" t="s">
        <v>272</v>
      </c>
      <c r="J452" s="645"/>
      <c r="K452" s="631"/>
      <c r="L452" s="635"/>
      <c r="M452" s="162"/>
      <c r="O452"/>
      <c r="P452"/>
    </row>
    <row r="453" spans="1:16" ht="12" customHeight="1" x14ac:dyDescent="0.25">
      <c r="A453" s="647" t="e">
        <f>#REF!</f>
        <v>#REF!</v>
      </c>
      <c r="B453" s="661" t="e">
        <f>#REF!</f>
        <v>#REF!</v>
      </c>
      <c r="C453" s="644" t="e">
        <f>VLOOKUP('Печать Заказа'!A453,#REF!,10,FALSE)</f>
        <v>#REF!</v>
      </c>
      <c r="D453" s="645"/>
      <c r="E453" s="436">
        <v>15190</v>
      </c>
      <c r="F453" s="645" t="s">
        <v>60</v>
      </c>
      <c r="G453" s="645" t="e">
        <f>#REF!</f>
        <v>#REF!</v>
      </c>
      <c r="H453" s="645" t="e">
        <f>#REF!</f>
        <v>#REF!</v>
      </c>
      <c r="I453" s="645" t="s">
        <v>272</v>
      </c>
      <c r="J453" s="645"/>
      <c r="K453" s="631"/>
      <c r="L453" s="635"/>
      <c r="M453" s="162"/>
      <c r="O453"/>
      <c r="P453"/>
    </row>
    <row r="454" spans="1:16" ht="12" customHeight="1" x14ac:dyDescent="0.25">
      <c r="A454" s="647" t="e">
        <f>#REF!</f>
        <v>#REF!</v>
      </c>
      <c r="B454" s="662" t="e">
        <f>#REF!</f>
        <v>#REF!</v>
      </c>
      <c r="C454" s="644" t="e">
        <f>VLOOKUP('Печать Заказа'!A454,#REF!,10,FALSE)</f>
        <v>#REF!</v>
      </c>
      <c r="D454" s="645" t="e">
        <f>VLOOKUP(A454,#REF!,11,FALSE)</f>
        <v>#REF!</v>
      </c>
      <c r="E454" s="657">
        <v>8490</v>
      </c>
      <c r="F454" s="645" t="s">
        <v>60</v>
      </c>
      <c r="G454" s="645" t="e">
        <f>#REF!</f>
        <v>#REF!</v>
      </c>
      <c r="H454" s="645" t="e">
        <f>#REF!</f>
        <v>#REF!</v>
      </c>
      <c r="I454" s="645" t="s">
        <v>272</v>
      </c>
      <c r="J454" s="645"/>
      <c r="K454" s="631"/>
      <c r="L454" s="635"/>
      <c r="M454" s="162"/>
      <c r="N454" t="str">
        <f>IFERROR(VLOOKUP(B454,Сток!A:B,2,FALSE),"")</f>
        <v/>
      </c>
      <c r="O454"/>
      <c r="P454"/>
    </row>
    <row r="455" spans="1:16" ht="12" customHeight="1" x14ac:dyDescent="0.25">
      <c r="A455" s="647" t="e">
        <f>#REF!</f>
        <v>#REF!</v>
      </c>
      <c r="B455" s="662" t="e">
        <f>#REF!</f>
        <v>#REF!</v>
      </c>
      <c r="C455" s="644" t="e">
        <f>VLOOKUP('Печать Заказа'!A455,#REF!,10,FALSE)</f>
        <v>#REF!</v>
      </c>
      <c r="D455" s="645" t="e">
        <f>VLOOKUP(A455,#REF!,11,FALSE)</f>
        <v>#REF!</v>
      </c>
      <c r="E455" s="657">
        <v>11290</v>
      </c>
      <c r="F455" s="645" t="s">
        <v>60</v>
      </c>
      <c r="G455" s="645" t="e">
        <f>#REF!</f>
        <v>#REF!</v>
      </c>
      <c r="H455" s="645" t="e">
        <f>#REF!</f>
        <v>#REF!</v>
      </c>
      <c r="I455" s="645" t="s">
        <v>272</v>
      </c>
      <c r="J455" s="645"/>
      <c r="K455" s="631"/>
      <c r="L455" s="635"/>
      <c r="M455" s="162"/>
      <c r="N455" t="str">
        <f>IFERROR(VLOOKUP(B455,Сток!A:B,2,FALSE),"")</f>
        <v/>
      </c>
    </row>
    <row r="456" spans="1:16" ht="12" customHeight="1" x14ac:dyDescent="0.25">
      <c r="A456" s="647" t="e">
        <f>#REF!</f>
        <v>#REF!</v>
      </c>
      <c r="B456" s="662" t="e">
        <f>#REF!</f>
        <v>#REF!</v>
      </c>
      <c r="C456" s="644" t="e">
        <f>VLOOKUP('Печать Заказа'!A456,#REF!,10,FALSE)</f>
        <v>#REF!</v>
      </c>
      <c r="D456" s="645" t="e">
        <f>VLOOKUP(A456,#REF!,11,FALSE)</f>
        <v>#REF!</v>
      </c>
      <c r="E456" s="657">
        <v>13890</v>
      </c>
      <c r="F456" s="645" t="s">
        <v>60</v>
      </c>
      <c r="G456" s="645" t="e">
        <f>#REF!</f>
        <v>#REF!</v>
      </c>
      <c r="H456" s="645" t="e">
        <f>#REF!</f>
        <v>#REF!</v>
      </c>
      <c r="I456" s="645" t="s">
        <v>272</v>
      </c>
      <c r="J456" s="645"/>
      <c r="K456" s="631"/>
      <c r="L456" s="635"/>
      <c r="M456" s="162"/>
      <c r="N456" t="str">
        <f>IFERROR(VLOOKUP(B456,Сток!A:B,2,FALSE),"")</f>
        <v/>
      </c>
    </row>
    <row r="457" spans="1:16" ht="12" customHeight="1" x14ac:dyDescent="0.25">
      <c r="A457" s="647" t="e">
        <f>#REF!</f>
        <v>#REF!</v>
      </c>
      <c r="B457" s="662" t="e">
        <f>#REF!</f>
        <v>#REF!</v>
      </c>
      <c r="C457" s="644" t="e">
        <f>VLOOKUP('Печать Заказа'!A457,#REF!,10,FALSE)</f>
        <v>#REF!</v>
      </c>
      <c r="D457" s="645" t="e">
        <f>VLOOKUP(A457,#REF!,11,FALSE)</f>
        <v>#REF!</v>
      </c>
      <c r="E457" s="657">
        <v>16590</v>
      </c>
      <c r="F457" s="645" t="s">
        <v>60</v>
      </c>
      <c r="G457" s="645" t="e">
        <f>#REF!</f>
        <v>#REF!</v>
      </c>
      <c r="H457" s="645" t="e">
        <f>#REF!</f>
        <v>#REF!</v>
      </c>
      <c r="I457" s="645" t="s">
        <v>272</v>
      </c>
      <c r="J457" s="645"/>
      <c r="K457" s="631"/>
      <c r="L457" s="635"/>
      <c r="M457" s="162"/>
      <c r="N457" t="str">
        <f>IFERROR(VLOOKUP(B457,Сток!A:B,2,FALSE),"")</f>
        <v/>
      </c>
    </row>
    <row r="458" spans="1:16" ht="12" customHeight="1" x14ac:dyDescent="0.25">
      <c r="A458" s="651" t="e">
        <f>#REF!</f>
        <v>#REF!</v>
      </c>
      <c r="B458" s="643" t="e">
        <f>#REF!</f>
        <v>#REF!</v>
      </c>
      <c r="C458" s="644" t="e">
        <f>VLOOKUP(A458,#REF!,10,FALSE)</f>
        <v>#REF!</v>
      </c>
      <c r="D458" s="645" t="e">
        <f>VLOOKUP(A458,#REF!,11,FALSE)</f>
        <v>#REF!</v>
      </c>
      <c r="E458" s="657">
        <v>46190</v>
      </c>
      <c r="F458" s="436" t="s">
        <v>60</v>
      </c>
      <c r="G458" s="645" t="e">
        <f>#REF!</f>
        <v>#REF!</v>
      </c>
      <c r="H458" s="645" t="e">
        <f>#REF!</f>
        <v>#REF!</v>
      </c>
      <c r="I458" s="645" t="s">
        <v>272</v>
      </c>
      <c r="J458" s="645"/>
      <c r="K458" s="631"/>
      <c r="L458" s="635"/>
      <c r="M458" s="162"/>
      <c r="N458" t="str">
        <f>IFERROR(VLOOKUP(B458,Сток!A:B,2,FALSE),"")</f>
        <v/>
      </c>
      <c r="O458"/>
      <c r="P458"/>
    </row>
    <row r="459" spans="1:16" ht="12" customHeight="1" x14ac:dyDescent="0.25">
      <c r="A459" s="651" t="e">
        <f>#REF!</f>
        <v>#REF!</v>
      </c>
      <c r="B459" s="643" t="e">
        <f>#REF!</f>
        <v>#REF!</v>
      </c>
      <c r="C459" s="644" t="e">
        <f>VLOOKUP(A459,#REF!,10,FALSE)</f>
        <v>#REF!</v>
      </c>
      <c r="D459" s="645" t="e">
        <f>VLOOKUP(A459,#REF!,11,FALSE)</f>
        <v>#REF!</v>
      </c>
      <c r="E459" s="657">
        <v>74990</v>
      </c>
      <c r="F459" s="436" t="s">
        <v>60</v>
      </c>
      <c r="G459" s="645" t="e">
        <f>#REF!</f>
        <v>#REF!</v>
      </c>
      <c r="H459" s="645" t="e">
        <f>#REF!</f>
        <v>#REF!</v>
      </c>
      <c r="I459" s="645" t="s">
        <v>272</v>
      </c>
      <c r="J459" s="645"/>
      <c r="K459" s="631"/>
      <c r="L459" s="635"/>
      <c r="M459" s="162"/>
      <c r="N459" t="str">
        <f>IFERROR(VLOOKUP(B459,Сток!A:B,2,FALSE),"")</f>
        <v/>
      </c>
      <c r="O459"/>
      <c r="P459"/>
    </row>
    <row r="460" spans="1:16" ht="12" customHeight="1" x14ac:dyDescent="0.25">
      <c r="A460" s="651" t="e">
        <f>#REF!</f>
        <v>#REF!</v>
      </c>
      <c r="B460" s="643" t="e">
        <f>#REF!</f>
        <v>#REF!</v>
      </c>
      <c r="C460" s="644" t="e">
        <f>VLOOKUP(A460,#REF!,10,FALSE)</f>
        <v>#REF!</v>
      </c>
      <c r="D460" s="645" t="e">
        <f>VLOOKUP(A460,#REF!,11,FALSE)</f>
        <v>#REF!</v>
      </c>
      <c r="E460" s="657">
        <v>60290</v>
      </c>
      <c r="F460" s="436" t="s">
        <v>60</v>
      </c>
      <c r="G460" s="645" t="e">
        <f>#REF!</f>
        <v>#REF!</v>
      </c>
      <c r="H460" s="645" t="e">
        <f>#REF!</f>
        <v>#REF!</v>
      </c>
      <c r="I460" s="645" t="s">
        <v>272</v>
      </c>
      <c r="J460" s="645"/>
      <c r="K460" s="631"/>
      <c r="L460" s="635"/>
      <c r="M460" s="162"/>
      <c r="N460" t="str">
        <f>IFERROR(VLOOKUP(B460,Сток!A:B,2,FALSE),"")</f>
        <v/>
      </c>
      <c r="O460"/>
      <c r="P460"/>
    </row>
    <row r="461" spans="1:16" ht="12" customHeight="1" x14ac:dyDescent="0.25">
      <c r="A461" s="647" t="e">
        <f>#REF!</f>
        <v>#REF!</v>
      </c>
      <c r="B461" s="643" t="e">
        <f>#REF!</f>
        <v>#REF!</v>
      </c>
      <c r="C461" s="644" t="e">
        <f>VLOOKUP(A461,#REF!,10,FALSE)</f>
        <v>#REF!</v>
      </c>
      <c r="D461" s="645" t="e">
        <f>VLOOKUP(A461,#REF!,11,FALSE)</f>
        <v>#REF!</v>
      </c>
      <c r="E461" s="657">
        <v>5090</v>
      </c>
      <c r="F461" s="436" t="s">
        <v>60</v>
      </c>
      <c r="G461" s="645" t="e">
        <f>#REF!</f>
        <v>#REF!</v>
      </c>
      <c r="H461" s="645" t="e">
        <f>#REF!</f>
        <v>#REF!</v>
      </c>
      <c r="I461" s="645" t="s">
        <v>272</v>
      </c>
      <c r="J461" s="645"/>
      <c r="K461" s="631"/>
      <c r="L461" s="635"/>
      <c r="M461" s="162"/>
      <c r="N461" t="str">
        <f>IFERROR(VLOOKUP(B461,Сток!A:B,2,FALSE),"")</f>
        <v/>
      </c>
      <c r="O461"/>
      <c r="P461"/>
    </row>
    <row r="462" spans="1:16" ht="12" customHeight="1" x14ac:dyDescent="0.25">
      <c r="A462" s="647" t="e">
        <f>#REF!</f>
        <v>#REF!</v>
      </c>
      <c r="B462" s="643" t="e">
        <f>#REF!</f>
        <v>#REF!</v>
      </c>
      <c r="C462" s="644" t="e">
        <f>VLOOKUP(A462,#REF!,10,FALSE)</f>
        <v>#REF!</v>
      </c>
      <c r="D462" s="645" t="e">
        <f>VLOOKUP(A462,#REF!,11,FALSE)</f>
        <v>#REF!</v>
      </c>
      <c r="E462" s="657">
        <v>5990</v>
      </c>
      <c r="F462" s="436" t="s">
        <v>60</v>
      </c>
      <c r="G462" s="645" t="e">
        <f>#REF!</f>
        <v>#REF!</v>
      </c>
      <c r="H462" s="645" t="e">
        <f>#REF!</f>
        <v>#REF!</v>
      </c>
      <c r="I462" s="645" t="s">
        <v>272</v>
      </c>
      <c r="J462" s="645"/>
      <c r="K462" s="631"/>
      <c r="L462" s="635"/>
      <c r="M462" s="162"/>
      <c r="N462" t="str">
        <f>IFERROR(VLOOKUP(B462,Сток!A:B,2,FALSE),"")</f>
        <v/>
      </c>
      <c r="O462"/>
      <c r="P462"/>
    </row>
    <row r="463" spans="1:16" ht="12" customHeight="1" x14ac:dyDescent="0.25">
      <c r="A463" s="647" t="e">
        <f>#REF!</f>
        <v>#REF!</v>
      </c>
      <c r="B463" s="643" t="e">
        <f>#REF!</f>
        <v>#REF!</v>
      </c>
      <c r="C463" s="644" t="e">
        <f>VLOOKUP(A463,#REF!,10,FALSE)</f>
        <v>#REF!</v>
      </c>
      <c r="D463" s="645" t="e">
        <f>VLOOKUP(A463,#REF!,11,FALSE)</f>
        <v>#REF!</v>
      </c>
      <c r="E463" s="657">
        <v>6690</v>
      </c>
      <c r="F463" s="436" t="s">
        <v>60</v>
      </c>
      <c r="G463" s="645" t="e">
        <f>#REF!</f>
        <v>#REF!</v>
      </c>
      <c r="H463" s="645" t="e">
        <f>#REF!</f>
        <v>#REF!</v>
      </c>
      <c r="I463" s="645" t="s">
        <v>272</v>
      </c>
      <c r="J463" s="645"/>
      <c r="K463" s="631"/>
      <c r="L463" s="635"/>
      <c r="M463" s="162"/>
      <c r="N463" t="str">
        <f>IFERROR(VLOOKUP(B463,Сток!A:B,2,FALSE),"")</f>
        <v/>
      </c>
      <c r="O463"/>
      <c r="P463"/>
    </row>
    <row r="464" spans="1:16" ht="12" customHeight="1" x14ac:dyDescent="0.25">
      <c r="A464" s="647" t="e">
        <f>#REF!</f>
        <v>#REF!</v>
      </c>
      <c r="B464" s="643" t="e">
        <f>#REF!</f>
        <v>#REF!</v>
      </c>
      <c r="C464" s="644" t="e">
        <f>VLOOKUP(A464,#REF!,10,FALSE)</f>
        <v>#REF!</v>
      </c>
      <c r="D464" s="645" t="e">
        <f>VLOOKUP(A464,#REF!,11,FALSE)</f>
        <v>#REF!</v>
      </c>
      <c r="E464" s="657">
        <v>3890</v>
      </c>
      <c r="F464" s="436" t="s">
        <v>60</v>
      </c>
      <c r="G464" s="645" t="e">
        <f>#REF!</f>
        <v>#REF!</v>
      </c>
      <c r="H464" s="645" t="e">
        <f>#REF!</f>
        <v>#REF!</v>
      </c>
      <c r="I464" s="645" t="s">
        <v>272</v>
      </c>
      <c r="J464" s="645"/>
      <c r="K464" s="631"/>
      <c r="L464" s="635"/>
      <c r="M464" s="162"/>
      <c r="N464" t="str">
        <f>IFERROR(VLOOKUP(B464,Сток!A:B,2,FALSE),"")</f>
        <v/>
      </c>
      <c r="O464"/>
      <c r="P464"/>
    </row>
    <row r="465" spans="1:16" ht="12" customHeight="1" x14ac:dyDescent="0.25">
      <c r="A465" s="647" t="e">
        <f>#REF!</f>
        <v>#REF!</v>
      </c>
      <c r="B465" s="643" t="e">
        <f>#REF!</f>
        <v>#REF!</v>
      </c>
      <c r="C465" s="644" t="e">
        <f>VLOOKUP(A465,#REF!,10,FALSE)</f>
        <v>#REF!</v>
      </c>
      <c r="D465" s="645" t="e">
        <f>VLOOKUP(A465,#REF!,11,FALSE)</f>
        <v>#REF!</v>
      </c>
      <c r="E465" s="657">
        <v>4590</v>
      </c>
      <c r="F465" s="436" t="s">
        <v>60</v>
      </c>
      <c r="G465" s="645" t="e">
        <f>#REF!</f>
        <v>#REF!</v>
      </c>
      <c r="H465" s="645" t="e">
        <f>#REF!</f>
        <v>#REF!</v>
      </c>
      <c r="I465" s="645" t="s">
        <v>272</v>
      </c>
      <c r="J465" s="645"/>
      <c r="K465" s="631"/>
      <c r="L465" s="635"/>
      <c r="M465" s="162"/>
      <c r="N465" t="str">
        <f>IFERROR(VLOOKUP(B465,Сток!A:B,2,FALSE),"")</f>
        <v/>
      </c>
      <c r="O465"/>
      <c r="P465"/>
    </row>
    <row r="466" spans="1:16" ht="12" customHeight="1" x14ac:dyDescent="0.25">
      <c r="A466" s="647" t="e">
        <f>#REF!</f>
        <v>#REF!</v>
      </c>
      <c r="B466" s="643" t="e">
        <f>#REF!</f>
        <v>#REF!</v>
      </c>
      <c r="C466" s="644" t="e">
        <f>VLOOKUP(A466,#REF!,10,FALSE)</f>
        <v>#REF!</v>
      </c>
      <c r="D466" s="645" t="e">
        <f>VLOOKUP(A466,#REF!,11,FALSE)</f>
        <v>#REF!</v>
      </c>
      <c r="E466" s="657">
        <v>5190</v>
      </c>
      <c r="F466" s="436" t="s">
        <v>60</v>
      </c>
      <c r="G466" s="645" t="e">
        <f>#REF!</f>
        <v>#REF!</v>
      </c>
      <c r="H466" s="645" t="e">
        <f>#REF!</f>
        <v>#REF!</v>
      </c>
      <c r="I466" s="645" t="s">
        <v>272</v>
      </c>
      <c r="J466" s="645"/>
      <c r="K466" s="631"/>
      <c r="L466" s="635"/>
      <c r="M466" s="162"/>
      <c r="N466" t="str">
        <f>IFERROR(VLOOKUP(B466,Сток!A:B,2,FALSE),"")</f>
        <v/>
      </c>
      <c r="O466"/>
      <c r="P466"/>
    </row>
    <row r="467" spans="1:16" ht="12" customHeight="1" x14ac:dyDescent="0.25">
      <c r="A467" s="647" t="e">
        <f>#REF!</f>
        <v>#REF!</v>
      </c>
      <c r="B467" s="643" t="e">
        <f>#REF!</f>
        <v>#REF!</v>
      </c>
      <c r="C467" s="644" t="e">
        <f>VLOOKUP(A467,#REF!,10,FALSE)</f>
        <v>#REF!</v>
      </c>
      <c r="D467" s="645" t="e">
        <f>VLOOKUP(A467,#REF!,11,FALSE)</f>
        <v>#REF!</v>
      </c>
      <c r="E467" s="657">
        <v>4990</v>
      </c>
      <c r="F467" s="436" t="s">
        <v>60</v>
      </c>
      <c r="G467" s="645" t="e">
        <f>#REF!</f>
        <v>#REF!</v>
      </c>
      <c r="H467" s="645" t="e">
        <f>#REF!</f>
        <v>#REF!</v>
      </c>
      <c r="I467" s="645" t="s">
        <v>272</v>
      </c>
      <c r="J467" s="645"/>
      <c r="K467" s="631"/>
      <c r="L467" s="635"/>
      <c r="M467" s="162"/>
      <c r="N467" t="str">
        <f>IFERROR(VLOOKUP(B467,Сток!A:B,2,FALSE),"")</f>
        <v/>
      </c>
      <c r="O467"/>
      <c r="P467"/>
    </row>
    <row r="468" spans="1:16" ht="12" customHeight="1" x14ac:dyDescent="0.25">
      <c r="A468" s="647" t="e">
        <f>#REF!</f>
        <v>#REF!</v>
      </c>
      <c r="B468" s="643" t="e">
        <f>#REF!</f>
        <v>#REF!</v>
      </c>
      <c r="C468" s="644" t="e">
        <f>VLOOKUP(A468,#REF!,10,FALSE)</f>
        <v>#REF!</v>
      </c>
      <c r="D468" s="645" t="e">
        <f>VLOOKUP(A468,#REF!,11,FALSE)</f>
        <v>#REF!</v>
      </c>
      <c r="E468" s="657">
        <v>5390</v>
      </c>
      <c r="F468" s="436" t="s">
        <v>60</v>
      </c>
      <c r="G468" s="645" t="e">
        <f>#REF!</f>
        <v>#REF!</v>
      </c>
      <c r="H468" s="645" t="e">
        <f>#REF!</f>
        <v>#REF!</v>
      </c>
      <c r="I468" s="645" t="s">
        <v>272</v>
      </c>
      <c r="J468" s="645"/>
      <c r="K468" s="631"/>
      <c r="L468" s="635"/>
      <c r="M468" s="162"/>
      <c r="N468" t="str">
        <f>IFERROR(VLOOKUP(B468,Сток!A:B,2,FALSE),"")</f>
        <v/>
      </c>
      <c r="O468"/>
      <c r="P468"/>
    </row>
    <row r="469" spans="1:16" ht="12" customHeight="1" x14ac:dyDescent="0.25">
      <c r="A469" s="647" t="e">
        <f>#REF!</f>
        <v>#REF!</v>
      </c>
      <c r="B469" s="643" t="e">
        <f>#REF!</f>
        <v>#REF!</v>
      </c>
      <c r="C469" s="644" t="e">
        <f>VLOOKUP(A469,#REF!,10,FALSE)</f>
        <v>#REF!</v>
      </c>
      <c r="D469" s="645" t="e">
        <f>VLOOKUP(A469,#REF!,11,FALSE)</f>
        <v>#REF!</v>
      </c>
      <c r="E469" s="657">
        <v>6390</v>
      </c>
      <c r="F469" s="436" t="s">
        <v>60</v>
      </c>
      <c r="G469" s="645" t="e">
        <f>#REF!</f>
        <v>#REF!</v>
      </c>
      <c r="H469" s="645" t="e">
        <f>#REF!</f>
        <v>#REF!</v>
      </c>
      <c r="I469" s="645" t="s">
        <v>272</v>
      </c>
      <c r="J469" s="645"/>
      <c r="K469" s="631"/>
      <c r="L469" s="635"/>
      <c r="M469" s="162"/>
      <c r="N469" t="str">
        <f>IFERROR(VLOOKUP(B469,Сток!A:B,2,FALSE),"")</f>
        <v/>
      </c>
      <c r="O469"/>
      <c r="P469"/>
    </row>
    <row r="470" spans="1:16" ht="12" customHeight="1" x14ac:dyDescent="0.25">
      <c r="A470" s="647" t="e">
        <f>#REF!</f>
        <v>#REF!</v>
      </c>
      <c r="B470" s="643" t="e">
        <f>#REF!</f>
        <v>#REF!</v>
      </c>
      <c r="C470" s="644" t="e">
        <f>VLOOKUP(A470,#REF!,10,FALSE)</f>
        <v>#REF!</v>
      </c>
      <c r="D470" s="645" t="e">
        <f>VLOOKUP(A470,#REF!,11,FALSE)</f>
        <v>#REF!</v>
      </c>
      <c r="E470" s="657">
        <v>4990</v>
      </c>
      <c r="F470" s="436" t="s">
        <v>60</v>
      </c>
      <c r="G470" s="645" t="e">
        <f>#REF!</f>
        <v>#REF!</v>
      </c>
      <c r="H470" s="645" t="e">
        <f>#REF!</f>
        <v>#REF!</v>
      </c>
      <c r="I470" s="645" t="s">
        <v>272</v>
      </c>
      <c r="J470" s="645"/>
      <c r="K470" s="631"/>
      <c r="L470" s="635"/>
      <c r="M470" s="162"/>
      <c r="N470" t="str">
        <f>IFERROR(VLOOKUP(B470,Сток!A:B,2,FALSE),"")</f>
        <v/>
      </c>
      <c r="O470"/>
      <c r="P470"/>
    </row>
    <row r="471" spans="1:16" ht="12" customHeight="1" x14ac:dyDescent="0.25">
      <c r="A471" s="647" t="e">
        <f>#REF!</f>
        <v>#REF!</v>
      </c>
      <c r="B471" s="643" t="e">
        <f>#REF!</f>
        <v>#REF!</v>
      </c>
      <c r="C471" s="644" t="e">
        <f>VLOOKUP(A471,#REF!,10,FALSE)</f>
        <v>#REF!</v>
      </c>
      <c r="D471" s="645" t="e">
        <f>VLOOKUP(A471,#REF!,11,FALSE)</f>
        <v>#REF!</v>
      </c>
      <c r="E471" s="657">
        <v>5390</v>
      </c>
      <c r="F471" s="436" t="s">
        <v>60</v>
      </c>
      <c r="G471" s="645" t="e">
        <f>#REF!</f>
        <v>#REF!</v>
      </c>
      <c r="H471" s="645" t="e">
        <f>#REF!</f>
        <v>#REF!</v>
      </c>
      <c r="I471" s="645" t="s">
        <v>272</v>
      </c>
      <c r="J471" s="645"/>
      <c r="K471" s="631"/>
      <c r="L471" s="635"/>
      <c r="M471" s="162"/>
      <c r="N471" t="str">
        <f>IFERROR(VLOOKUP(B471,Сток!A:B,2,FALSE),"")</f>
        <v/>
      </c>
      <c r="O471"/>
      <c r="P471"/>
    </row>
    <row r="472" spans="1:16" ht="12" customHeight="1" x14ac:dyDescent="0.25">
      <c r="A472" s="642" t="e">
        <f>#REF!</f>
        <v>#REF!</v>
      </c>
      <c r="B472" s="643" t="e">
        <f>#REF!</f>
        <v>#REF!</v>
      </c>
      <c r="C472" s="644" t="e">
        <f>VLOOKUP(A472,#REF!,10,FALSE)</f>
        <v>#REF!</v>
      </c>
      <c r="D472" s="645" t="e">
        <f>VLOOKUP(A472,#REF!,11,FALSE)</f>
        <v>#REF!</v>
      </c>
      <c r="E472" s="657">
        <v>16790</v>
      </c>
      <c r="F472" s="436" t="s">
        <v>60</v>
      </c>
      <c r="G472" s="645" t="e">
        <f>#REF!</f>
        <v>#REF!</v>
      </c>
      <c r="H472" s="645" t="e">
        <f>#REF!</f>
        <v>#REF!</v>
      </c>
      <c r="I472" s="645" t="s">
        <v>272</v>
      </c>
      <c r="J472" s="645"/>
      <c r="K472" s="631"/>
      <c r="L472" s="635"/>
      <c r="M472" s="162"/>
      <c r="N472" t="str">
        <f>IFERROR(VLOOKUP(B472,Сток!A:B,2,FALSE),"")</f>
        <v/>
      </c>
      <c r="O472"/>
      <c r="P472"/>
    </row>
    <row r="473" spans="1:16" ht="12" customHeight="1" x14ac:dyDescent="0.25">
      <c r="A473" s="642" t="e">
        <f>#REF!</f>
        <v>#REF!</v>
      </c>
      <c r="B473" s="643" t="e">
        <f>#REF!</f>
        <v>#REF!</v>
      </c>
      <c r="C473" s="644" t="e">
        <f>VLOOKUP(A473,#REF!,10,FALSE)</f>
        <v>#REF!</v>
      </c>
      <c r="D473" s="645" t="e">
        <f>VLOOKUP(A473,#REF!,11,FALSE)</f>
        <v>#REF!</v>
      </c>
      <c r="E473" s="657">
        <v>18890</v>
      </c>
      <c r="F473" s="436" t="s">
        <v>60</v>
      </c>
      <c r="G473" s="645" t="e">
        <f>#REF!</f>
        <v>#REF!</v>
      </c>
      <c r="H473" s="645" t="e">
        <f>#REF!</f>
        <v>#REF!</v>
      </c>
      <c r="I473" s="645" t="s">
        <v>272</v>
      </c>
      <c r="J473" s="645"/>
      <c r="K473" s="631"/>
      <c r="L473" s="635"/>
      <c r="M473" s="162"/>
      <c r="N473" t="str">
        <f>IFERROR(VLOOKUP(B473,Сток!A:B,2,FALSE),"")</f>
        <v/>
      </c>
      <c r="O473"/>
      <c r="P473"/>
    </row>
    <row r="474" spans="1:16" ht="12" customHeight="1" x14ac:dyDescent="0.25">
      <c r="A474" s="642" t="e">
        <f>#REF!</f>
        <v>#REF!</v>
      </c>
      <c r="B474" s="643" t="e">
        <f>#REF!</f>
        <v>#REF!</v>
      </c>
      <c r="C474" s="644" t="e">
        <f>VLOOKUP(A474,#REF!,10,FALSE)</f>
        <v>#REF!</v>
      </c>
      <c r="D474" s="645" t="e">
        <f>VLOOKUP(A474,#REF!,11,FALSE)</f>
        <v>#REF!</v>
      </c>
      <c r="E474" s="657">
        <v>23590</v>
      </c>
      <c r="F474" s="436" t="s">
        <v>60</v>
      </c>
      <c r="G474" s="645" t="e">
        <f>#REF!</f>
        <v>#REF!</v>
      </c>
      <c r="H474" s="645" t="e">
        <f>#REF!</f>
        <v>#REF!</v>
      </c>
      <c r="I474" s="645" t="s">
        <v>272</v>
      </c>
      <c r="J474" s="645"/>
      <c r="K474" s="631"/>
      <c r="L474" s="635"/>
      <c r="M474" s="162"/>
      <c r="N474" t="str">
        <f>IFERROR(VLOOKUP(B474,Сток!A:B,2,FALSE),"")</f>
        <v/>
      </c>
      <c r="O474"/>
      <c r="P474"/>
    </row>
    <row r="475" spans="1:16" ht="12" customHeight="1" x14ac:dyDescent="0.25">
      <c r="A475" s="642" t="e">
        <f>#REF!</f>
        <v>#REF!</v>
      </c>
      <c r="B475" s="643" t="e">
        <f>#REF!</f>
        <v>#REF!</v>
      </c>
      <c r="C475" s="644" t="e">
        <f>VLOOKUP(A475,#REF!,10,FALSE)</f>
        <v>#REF!</v>
      </c>
      <c r="D475" s="645" t="e">
        <f>VLOOKUP(A475,#REF!,11,FALSE)</f>
        <v>#REF!</v>
      </c>
      <c r="E475" s="657">
        <v>27390</v>
      </c>
      <c r="F475" s="436" t="s">
        <v>60</v>
      </c>
      <c r="G475" s="645" t="e">
        <f>#REF!</f>
        <v>#REF!</v>
      </c>
      <c r="H475" s="645" t="e">
        <f>#REF!</f>
        <v>#REF!</v>
      </c>
      <c r="I475" s="645" t="s">
        <v>272</v>
      </c>
      <c r="J475" s="645"/>
      <c r="K475" s="631"/>
      <c r="L475" s="635"/>
      <c r="M475" s="162"/>
      <c r="N475" t="str">
        <f>IFERROR(VLOOKUP(B475,Сток!A:B,2,FALSE),"")</f>
        <v/>
      </c>
      <c r="O475"/>
      <c r="P475"/>
    </row>
    <row r="476" spans="1:16" ht="12" customHeight="1" x14ac:dyDescent="0.25">
      <c r="A476" s="642" t="e">
        <f>#REF!</f>
        <v>#REF!</v>
      </c>
      <c r="B476" s="643" t="e">
        <f>#REF!</f>
        <v>#REF!</v>
      </c>
      <c r="C476" s="644" t="e">
        <f>VLOOKUP(A476,#REF!,10,FALSE)</f>
        <v>#REF!</v>
      </c>
      <c r="D476" s="645" t="e">
        <f>VLOOKUP(A476,#REF!,11,FALSE)</f>
        <v>#REF!</v>
      </c>
      <c r="E476" s="657">
        <v>19490</v>
      </c>
      <c r="F476" s="436" t="s">
        <v>60</v>
      </c>
      <c r="G476" s="645" t="e">
        <f>#REF!</f>
        <v>#REF!</v>
      </c>
      <c r="H476" s="645" t="e">
        <f>#REF!</f>
        <v>#REF!</v>
      </c>
      <c r="I476" s="645" t="s">
        <v>272</v>
      </c>
      <c r="J476" s="645"/>
      <c r="K476" s="631"/>
      <c r="L476" s="635"/>
      <c r="M476" s="162"/>
      <c r="N476" t="str">
        <f>IFERROR(VLOOKUP(B476,Сток!A:B,2,FALSE),"")</f>
        <v/>
      </c>
      <c r="O476"/>
      <c r="P476"/>
    </row>
    <row r="477" spans="1:16" ht="12" customHeight="1" x14ac:dyDescent="0.25">
      <c r="A477" s="642" t="e">
        <f>#REF!</f>
        <v>#REF!</v>
      </c>
      <c r="B477" s="643" t="e">
        <f>#REF!</f>
        <v>#REF!</v>
      </c>
      <c r="C477" s="644" t="e">
        <f>VLOOKUP(A477,#REF!,10,FALSE)</f>
        <v>#REF!</v>
      </c>
      <c r="D477" s="645" t="e">
        <f>VLOOKUP(A477,#REF!,11,FALSE)</f>
        <v>#REF!</v>
      </c>
      <c r="E477" s="657">
        <v>24190</v>
      </c>
      <c r="F477" s="436" t="s">
        <v>60</v>
      </c>
      <c r="G477" s="645" t="e">
        <f>#REF!</f>
        <v>#REF!</v>
      </c>
      <c r="H477" s="645" t="e">
        <f>#REF!</f>
        <v>#REF!</v>
      </c>
      <c r="I477" s="645" t="s">
        <v>272</v>
      </c>
      <c r="J477" s="645"/>
      <c r="K477" s="631"/>
      <c r="L477" s="635"/>
      <c r="M477" s="162"/>
      <c r="N477" t="str">
        <f>IFERROR(VLOOKUP(B477,Сток!A:B,2,FALSE),"")</f>
        <v/>
      </c>
      <c r="O477"/>
      <c r="P477"/>
    </row>
    <row r="478" spans="1:16" ht="12" customHeight="1" x14ac:dyDescent="0.25">
      <c r="A478" s="642" t="e">
        <f>#REF!</f>
        <v>#REF!</v>
      </c>
      <c r="B478" s="643" t="e">
        <f>#REF!</f>
        <v>#REF!</v>
      </c>
      <c r="C478" s="644" t="e">
        <f>VLOOKUP(A478,#REF!,10,FALSE)</f>
        <v>#REF!</v>
      </c>
      <c r="D478" s="645" t="e">
        <f>VLOOKUP(A478,#REF!,11,FALSE)</f>
        <v>#REF!</v>
      </c>
      <c r="E478" s="657">
        <v>27990</v>
      </c>
      <c r="F478" s="436" t="s">
        <v>60</v>
      </c>
      <c r="G478" s="645" t="e">
        <f>#REF!</f>
        <v>#REF!</v>
      </c>
      <c r="H478" s="645" t="e">
        <f>#REF!</f>
        <v>#REF!</v>
      </c>
      <c r="I478" s="645" t="s">
        <v>272</v>
      </c>
      <c r="J478" s="645"/>
      <c r="K478" s="631"/>
      <c r="L478" s="635"/>
      <c r="M478" s="162"/>
      <c r="N478" t="str">
        <f>IFERROR(VLOOKUP(B478,Сток!A:B,2,FALSE),"")</f>
        <v/>
      </c>
      <c r="O478"/>
      <c r="P478"/>
    </row>
    <row r="479" spans="1:16" ht="12" customHeight="1" x14ac:dyDescent="0.25">
      <c r="A479" s="647" t="e">
        <f>#REF!</f>
        <v>#REF!</v>
      </c>
      <c r="B479" s="643" t="e">
        <f>#REF!</f>
        <v>#REF!</v>
      </c>
      <c r="C479" s="644" t="e">
        <f>VLOOKUP(A479,#REF!,10,FALSE)</f>
        <v>#REF!</v>
      </c>
      <c r="D479" s="645" t="e">
        <f>VLOOKUP(A479,#REF!,11,FALSE)</f>
        <v>#REF!</v>
      </c>
      <c r="E479" s="657">
        <v>4790</v>
      </c>
      <c r="F479" s="436" t="s">
        <v>60</v>
      </c>
      <c r="G479" s="645" t="e">
        <f>#REF!</f>
        <v>#REF!</v>
      </c>
      <c r="H479" s="645" t="e">
        <f>#REF!</f>
        <v>#REF!</v>
      </c>
      <c r="I479" s="645" t="s">
        <v>272</v>
      </c>
      <c r="J479" s="645"/>
      <c r="K479" s="631"/>
      <c r="L479" s="635"/>
      <c r="M479" s="162"/>
      <c r="N479" t="str">
        <f>IFERROR(VLOOKUP(B479,Сток!A:B,2,FALSE),"")</f>
        <v/>
      </c>
      <c r="O479"/>
      <c r="P479"/>
    </row>
    <row r="480" spans="1:16" ht="12" customHeight="1" x14ac:dyDescent="0.25">
      <c r="A480" s="647" t="e">
        <f>#REF!</f>
        <v>#REF!</v>
      </c>
      <c r="B480" s="643" t="e">
        <f>#REF!</f>
        <v>#REF!</v>
      </c>
      <c r="C480" s="644" t="e">
        <f>VLOOKUP(A480,#REF!,10,FALSE)</f>
        <v>#REF!</v>
      </c>
      <c r="D480" s="645" t="e">
        <f>VLOOKUP(A480,#REF!,11,FALSE)</f>
        <v>#REF!</v>
      </c>
      <c r="E480" s="657">
        <v>5290</v>
      </c>
      <c r="F480" s="436" t="s">
        <v>60</v>
      </c>
      <c r="G480" s="645" t="e">
        <f>#REF!</f>
        <v>#REF!</v>
      </c>
      <c r="H480" s="645" t="e">
        <f>#REF!</f>
        <v>#REF!</v>
      </c>
      <c r="I480" s="645" t="s">
        <v>272</v>
      </c>
      <c r="J480" s="645"/>
      <c r="K480" s="631"/>
      <c r="L480" s="635"/>
      <c r="M480" s="162"/>
      <c r="N480" t="str">
        <f>IFERROR(VLOOKUP(B480,Сток!A:B,2,FALSE),"")</f>
        <v/>
      </c>
      <c r="O480"/>
      <c r="P480"/>
    </row>
    <row r="481" spans="1:16" ht="12" customHeight="1" x14ac:dyDescent="0.25">
      <c r="A481" s="647" t="e">
        <f>#REF!</f>
        <v>#REF!</v>
      </c>
      <c r="B481" s="643" t="e">
        <f>#REF!</f>
        <v>#REF!</v>
      </c>
      <c r="C481" s="644" t="e">
        <f>VLOOKUP(A481,#REF!,10,FALSE)</f>
        <v>#REF!</v>
      </c>
      <c r="D481" s="645" t="e">
        <f>VLOOKUP(A481,#REF!,11,FALSE)</f>
        <v>#REF!</v>
      </c>
      <c r="E481" s="657">
        <v>6190</v>
      </c>
      <c r="F481" s="436" t="s">
        <v>60</v>
      </c>
      <c r="G481" s="645" t="e">
        <f>#REF!</f>
        <v>#REF!</v>
      </c>
      <c r="H481" s="645" t="e">
        <f>#REF!</f>
        <v>#REF!</v>
      </c>
      <c r="I481" s="645" t="s">
        <v>272</v>
      </c>
      <c r="J481" s="645"/>
      <c r="K481" s="631"/>
      <c r="L481" s="635"/>
      <c r="M481" s="162"/>
      <c r="N481" t="str">
        <f>IFERROR(VLOOKUP(B481,Сток!A:B,2,FALSE),"")</f>
        <v/>
      </c>
      <c r="O481"/>
      <c r="P481"/>
    </row>
    <row r="482" spans="1:16" ht="12" customHeight="1" x14ac:dyDescent="0.25">
      <c r="A482" s="647" t="e">
        <f>#REF!</f>
        <v>#REF!</v>
      </c>
      <c r="B482" s="643" t="e">
        <f>#REF!</f>
        <v>#REF!</v>
      </c>
      <c r="C482" s="644" t="e">
        <f>VLOOKUP(A482,#REF!,10,FALSE)</f>
        <v>#REF!</v>
      </c>
      <c r="D482" s="645" t="e">
        <f>VLOOKUP(A482,#REF!,11,FALSE)</f>
        <v>#REF!</v>
      </c>
      <c r="E482" s="657">
        <v>4790</v>
      </c>
      <c r="F482" s="436" t="s">
        <v>60</v>
      </c>
      <c r="G482" s="645" t="e">
        <f>#REF!</f>
        <v>#REF!</v>
      </c>
      <c r="H482" s="645" t="e">
        <f>#REF!</f>
        <v>#REF!</v>
      </c>
      <c r="I482" s="645" t="s">
        <v>272</v>
      </c>
      <c r="J482" s="645"/>
      <c r="K482" s="631"/>
      <c r="L482" s="635"/>
      <c r="M482" s="162"/>
      <c r="N482" t="str">
        <f>IFERROR(VLOOKUP(B482,Сток!A:B,2,FALSE),"")</f>
        <v/>
      </c>
      <c r="O482"/>
      <c r="P482"/>
    </row>
    <row r="483" spans="1:16" ht="12" customHeight="1" x14ac:dyDescent="0.25">
      <c r="A483" s="647" t="e">
        <f>#REF!</f>
        <v>#REF!</v>
      </c>
      <c r="B483" s="643" t="e">
        <f>#REF!</f>
        <v>#REF!</v>
      </c>
      <c r="C483" s="644" t="e">
        <f>VLOOKUP(A483,#REF!,10,FALSE)</f>
        <v>#REF!</v>
      </c>
      <c r="D483" s="645" t="e">
        <f>VLOOKUP(A483,#REF!,11,FALSE)</f>
        <v>#REF!</v>
      </c>
      <c r="E483" s="657">
        <v>5290</v>
      </c>
      <c r="F483" s="436" t="s">
        <v>60</v>
      </c>
      <c r="G483" s="645" t="e">
        <f>#REF!</f>
        <v>#REF!</v>
      </c>
      <c r="H483" s="645" t="e">
        <f>#REF!</f>
        <v>#REF!</v>
      </c>
      <c r="I483" s="645" t="s">
        <v>272</v>
      </c>
      <c r="J483" s="645"/>
      <c r="K483" s="631"/>
      <c r="L483" s="635"/>
      <c r="M483" s="162"/>
      <c r="N483" t="str">
        <f>IFERROR(VLOOKUP(B483,Сток!A:B,2,FALSE),"")</f>
        <v/>
      </c>
      <c r="O483"/>
      <c r="P483"/>
    </row>
    <row r="484" spans="1:16" ht="12" customHeight="1" x14ac:dyDescent="0.25">
      <c r="A484" s="647" t="e">
        <f>#REF!</f>
        <v>#REF!</v>
      </c>
      <c r="B484" s="643" t="e">
        <f>#REF!</f>
        <v>#REF!</v>
      </c>
      <c r="C484" s="644" t="e">
        <f>VLOOKUP(A484,#REF!,10,FALSE)</f>
        <v>#REF!</v>
      </c>
      <c r="D484" s="645" t="e">
        <f>VLOOKUP(A484,#REF!,11,FALSE)</f>
        <v>#REF!</v>
      </c>
      <c r="E484" s="657">
        <v>6190</v>
      </c>
      <c r="F484" s="436" t="s">
        <v>60</v>
      </c>
      <c r="G484" s="645" t="e">
        <f>#REF!</f>
        <v>#REF!</v>
      </c>
      <c r="H484" s="645" t="e">
        <f>#REF!</f>
        <v>#REF!</v>
      </c>
      <c r="I484" s="645" t="s">
        <v>272</v>
      </c>
      <c r="J484" s="645"/>
      <c r="K484" s="631"/>
      <c r="L484" s="635"/>
      <c r="M484" s="162"/>
      <c r="N484" t="str">
        <f>IFERROR(VLOOKUP(B484,Сток!A:B,2,FALSE),"")</f>
        <v/>
      </c>
      <c r="O484"/>
      <c r="P484"/>
    </row>
    <row r="485" spans="1:16" ht="12" customHeight="1" x14ac:dyDescent="0.25">
      <c r="A485" s="647" t="e">
        <f>#REF!</f>
        <v>#REF!</v>
      </c>
      <c r="B485" s="643" t="e">
        <f>#REF!</f>
        <v>#REF!</v>
      </c>
      <c r="C485" s="644" t="e">
        <f>VLOOKUP(A485,#REF!,10,FALSE)</f>
        <v>#REF!</v>
      </c>
      <c r="D485" s="645" t="e">
        <f>VLOOKUP(A485,#REF!,11,FALSE)</f>
        <v>#REF!</v>
      </c>
      <c r="E485" s="657">
        <v>4190</v>
      </c>
      <c r="F485" s="436" t="s">
        <v>60</v>
      </c>
      <c r="G485" s="645" t="e">
        <f>#REF!</f>
        <v>#REF!</v>
      </c>
      <c r="H485" s="645" t="e">
        <f>#REF!</f>
        <v>#REF!</v>
      </c>
      <c r="I485" s="645" t="s">
        <v>272</v>
      </c>
      <c r="J485" s="645"/>
      <c r="K485" s="631"/>
      <c r="L485" s="635"/>
      <c r="M485" s="162"/>
      <c r="N485" t="str">
        <f>IFERROR(VLOOKUP(B485,Сток!A:B,2,FALSE),"")</f>
        <v/>
      </c>
      <c r="O485"/>
      <c r="P485"/>
    </row>
    <row r="486" spans="1:16" ht="12" customHeight="1" x14ac:dyDescent="0.25">
      <c r="A486" s="647" t="e">
        <f>#REF!</f>
        <v>#REF!</v>
      </c>
      <c r="B486" s="643" t="e">
        <f>#REF!</f>
        <v>#REF!</v>
      </c>
      <c r="C486" s="644" t="e">
        <f>VLOOKUP(A486,#REF!,10,FALSE)</f>
        <v>#REF!</v>
      </c>
      <c r="D486" s="645" t="e">
        <f>VLOOKUP(A486,#REF!,11,FALSE)</f>
        <v>#REF!</v>
      </c>
      <c r="E486" s="657">
        <v>4790</v>
      </c>
      <c r="F486" s="436" t="s">
        <v>60</v>
      </c>
      <c r="G486" s="645" t="e">
        <f>#REF!</f>
        <v>#REF!</v>
      </c>
      <c r="H486" s="645" t="e">
        <f>#REF!</f>
        <v>#REF!</v>
      </c>
      <c r="I486" s="645" t="s">
        <v>272</v>
      </c>
      <c r="J486" s="645"/>
      <c r="K486" s="631"/>
      <c r="L486" s="635"/>
      <c r="M486" s="162"/>
      <c r="N486" t="str">
        <f>IFERROR(VLOOKUP(B486,Сток!A:B,2,FALSE),"")</f>
        <v/>
      </c>
      <c r="O486"/>
      <c r="P486"/>
    </row>
    <row r="487" spans="1:16" ht="12" customHeight="1" x14ac:dyDescent="0.25">
      <c r="A487" s="647" t="e">
        <f>#REF!</f>
        <v>#REF!</v>
      </c>
      <c r="B487" s="643" t="e">
        <f>#REF!</f>
        <v>#REF!</v>
      </c>
      <c r="C487" s="644" t="e">
        <f>VLOOKUP(A487,#REF!,10,FALSE)</f>
        <v>#REF!</v>
      </c>
      <c r="D487" s="645" t="e">
        <f>VLOOKUP(A487,#REF!,11,FALSE)</f>
        <v>#REF!</v>
      </c>
      <c r="E487" s="657">
        <v>2290</v>
      </c>
      <c r="F487" s="436" t="s">
        <v>60</v>
      </c>
      <c r="G487" s="645" t="e">
        <f>#REF!</f>
        <v>#REF!</v>
      </c>
      <c r="H487" s="645" t="e">
        <f>#REF!</f>
        <v>#REF!</v>
      </c>
      <c r="I487" s="645" t="s">
        <v>272</v>
      </c>
      <c r="J487" s="645"/>
      <c r="K487" s="631"/>
      <c r="L487" s="635"/>
      <c r="M487" s="162"/>
      <c r="N487" t="str">
        <f>IFERROR(VLOOKUP(B487,Сток!A:B,2,FALSE),"")</f>
        <v/>
      </c>
      <c r="O487"/>
      <c r="P487"/>
    </row>
    <row r="488" spans="1:16" ht="12" customHeight="1" x14ac:dyDescent="0.25">
      <c r="A488" s="647" t="e">
        <f>#REF!</f>
        <v>#REF!</v>
      </c>
      <c r="B488" s="643" t="e">
        <f>#REF!</f>
        <v>#REF!</v>
      </c>
      <c r="C488" s="644" t="e">
        <f>VLOOKUP(A488,#REF!,10,FALSE)</f>
        <v>#REF!</v>
      </c>
      <c r="D488" s="645" t="e">
        <f>VLOOKUP(A488,#REF!,11,FALSE)</f>
        <v>#REF!</v>
      </c>
      <c r="E488" s="657">
        <v>2390</v>
      </c>
      <c r="F488" s="436" t="s">
        <v>60</v>
      </c>
      <c r="G488" s="645" t="e">
        <f>#REF!</f>
        <v>#REF!</v>
      </c>
      <c r="H488" s="645" t="e">
        <f>#REF!</f>
        <v>#REF!</v>
      </c>
      <c r="I488" s="645" t="s">
        <v>272</v>
      </c>
      <c r="J488" s="645"/>
      <c r="K488" s="631"/>
      <c r="L488" s="635"/>
      <c r="M488" s="162"/>
      <c r="N488" t="str">
        <f>IFERROR(VLOOKUP(B488,Сток!A:B,2,FALSE),"")</f>
        <v/>
      </c>
      <c r="O488"/>
      <c r="P488"/>
    </row>
    <row r="489" spans="1:16" ht="12" customHeight="1" x14ac:dyDescent="0.25">
      <c r="A489" s="647" t="e">
        <f>#REF!</f>
        <v>#REF!</v>
      </c>
      <c r="B489" s="643" t="e">
        <f>#REF!</f>
        <v>#REF!</v>
      </c>
      <c r="C489" s="644" t="e">
        <f>VLOOKUP(A489,#REF!,10,FALSE)</f>
        <v>#REF!</v>
      </c>
      <c r="D489" s="645" t="e">
        <f>VLOOKUP(A489,#REF!,11,FALSE)</f>
        <v>#REF!</v>
      </c>
      <c r="E489" s="657">
        <v>2490</v>
      </c>
      <c r="F489" s="436" t="s">
        <v>60</v>
      </c>
      <c r="G489" s="645" t="e">
        <f>#REF!</f>
        <v>#REF!</v>
      </c>
      <c r="H489" s="645" t="e">
        <f>#REF!</f>
        <v>#REF!</v>
      </c>
      <c r="I489" s="645" t="s">
        <v>272</v>
      </c>
      <c r="J489" s="645"/>
      <c r="K489" s="631"/>
      <c r="L489" s="635"/>
      <c r="M489" s="162"/>
      <c r="N489" t="str">
        <f>IFERROR(VLOOKUP(B489,Сток!A:B,2,FALSE),"")</f>
        <v/>
      </c>
      <c r="O489"/>
      <c r="P489"/>
    </row>
    <row r="490" spans="1:16" ht="12" customHeight="1" x14ac:dyDescent="0.25">
      <c r="A490" s="647" t="e">
        <f>#REF!</f>
        <v>#REF!</v>
      </c>
      <c r="B490" s="643" t="e">
        <f>#REF!</f>
        <v>#REF!</v>
      </c>
      <c r="C490" s="644" t="e">
        <f>VLOOKUP(A490,#REF!,10,FALSE)</f>
        <v>#REF!</v>
      </c>
      <c r="D490" s="645" t="e">
        <f>VLOOKUP(A490,#REF!,11,FALSE)</f>
        <v>#REF!</v>
      </c>
      <c r="E490" s="657">
        <v>2190</v>
      </c>
      <c r="F490" s="436" t="s">
        <v>60</v>
      </c>
      <c r="G490" s="645" t="e">
        <f>#REF!</f>
        <v>#REF!</v>
      </c>
      <c r="H490" s="645" t="e">
        <f>#REF!</f>
        <v>#REF!</v>
      </c>
      <c r="I490" s="645" t="s">
        <v>272</v>
      </c>
      <c r="J490" s="645"/>
      <c r="K490" s="631"/>
      <c r="L490" s="635"/>
      <c r="M490" s="162"/>
      <c r="N490" t="str">
        <f>IFERROR(VLOOKUP(B490,Сток!A:B,2,FALSE),"")</f>
        <v/>
      </c>
      <c r="O490"/>
      <c r="P490"/>
    </row>
    <row r="491" spans="1:16" ht="12" customHeight="1" x14ac:dyDescent="0.25">
      <c r="A491" s="647" t="e">
        <f>#REF!</f>
        <v>#REF!</v>
      </c>
      <c r="B491" s="643" t="e">
        <f>#REF!</f>
        <v>#REF!</v>
      </c>
      <c r="C491" s="644" t="e">
        <f>VLOOKUP(A491,#REF!,10,FALSE)</f>
        <v>#REF!</v>
      </c>
      <c r="D491" s="645" t="e">
        <f>VLOOKUP(A491,#REF!,11,FALSE)</f>
        <v>#REF!</v>
      </c>
      <c r="E491" s="657">
        <v>2290</v>
      </c>
      <c r="F491" s="436" t="s">
        <v>60</v>
      </c>
      <c r="G491" s="645" t="e">
        <f>#REF!</f>
        <v>#REF!</v>
      </c>
      <c r="H491" s="645" t="e">
        <f>#REF!</f>
        <v>#REF!</v>
      </c>
      <c r="I491" s="645" t="s">
        <v>272</v>
      </c>
      <c r="J491" s="645"/>
      <c r="K491" s="631"/>
      <c r="L491" s="635"/>
      <c r="M491" s="162"/>
      <c r="N491" t="str">
        <f>IFERROR(VLOOKUP(B491,Сток!A:B,2,FALSE),"")</f>
        <v/>
      </c>
      <c r="O491"/>
      <c r="P491"/>
    </row>
    <row r="492" spans="1:16" ht="12" customHeight="1" x14ac:dyDescent="0.25">
      <c r="A492" s="647" t="e">
        <f>#REF!</f>
        <v>#REF!</v>
      </c>
      <c r="B492" s="643" t="e">
        <f>#REF!</f>
        <v>#REF!</v>
      </c>
      <c r="C492" s="644" t="e">
        <f>VLOOKUP(A492,#REF!,10,FALSE)</f>
        <v>#REF!</v>
      </c>
      <c r="D492" s="645" t="e">
        <f>VLOOKUP(A492,#REF!,11,FALSE)</f>
        <v>#REF!</v>
      </c>
      <c r="E492" s="657">
        <v>2090</v>
      </c>
      <c r="F492" s="436" t="s">
        <v>60</v>
      </c>
      <c r="G492" s="645" t="e">
        <f>#REF!</f>
        <v>#REF!</v>
      </c>
      <c r="H492" s="645" t="e">
        <f>#REF!</f>
        <v>#REF!</v>
      </c>
      <c r="I492" s="645" t="s">
        <v>272</v>
      </c>
      <c r="J492" s="645"/>
      <c r="K492" s="631"/>
      <c r="L492" s="635"/>
      <c r="M492" s="162"/>
      <c r="N492" t="str">
        <f>IFERROR(VLOOKUP(B492,Сток!A:B,2,FALSE),"")</f>
        <v/>
      </c>
      <c r="O492"/>
      <c r="P492"/>
    </row>
    <row r="493" spans="1:16" ht="12" customHeight="1" x14ac:dyDescent="0.25">
      <c r="A493" s="647" t="e">
        <f>#REF!</f>
        <v>#REF!</v>
      </c>
      <c r="B493" s="643" t="e">
        <f>#REF!</f>
        <v>#REF!</v>
      </c>
      <c r="C493" s="644" t="e">
        <f>VLOOKUP(A493,#REF!,10,FALSE)</f>
        <v>#REF!</v>
      </c>
      <c r="D493" s="645" t="e">
        <f>VLOOKUP(A493,#REF!,11,FALSE)</f>
        <v>#REF!</v>
      </c>
      <c r="E493" s="657">
        <v>8190</v>
      </c>
      <c r="F493" s="436" t="s">
        <v>60</v>
      </c>
      <c r="G493" s="645" t="e">
        <f>#REF!</f>
        <v>#REF!</v>
      </c>
      <c r="H493" s="645" t="e">
        <f>#REF!</f>
        <v>#REF!</v>
      </c>
      <c r="I493" s="645" t="s">
        <v>272</v>
      </c>
      <c r="J493" s="645"/>
      <c r="K493" s="631"/>
      <c r="L493" s="635"/>
      <c r="M493" s="162"/>
      <c r="N493" t="str">
        <f>IFERROR(VLOOKUP(B493,Сток!A:B,2,FALSE),"")</f>
        <v/>
      </c>
      <c r="O493"/>
      <c r="P493"/>
    </row>
    <row r="494" spans="1:16" ht="12" customHeight="1" x14ac:dyDescent="0.25">
      <c r="A494" s="647" t="e">
        <f>#REF!</f>
        <v>#REF!</v>
      </c>
      <c r="B494" s="643" t="e">
        <f>#REF!</f>
        <v>#REF!</v>
      </c>
      <c r="C494" s="644" t="e">
        <f>VLOOKUP(A494,#REF!,10,FALSE)</f>
        <v>#REF!</v>
      </c>
      <c r="D494" s="645" t="e">
        <f>VLOOKUP(A494,#REF!,11,FALSE)</f>
        <v>#REF!</v>
      </c>
      <c r="E494" s="657">
        <v>8690</v>
      </c>
      <c r="F494" s="436" t="s">
        <v>60</v>
      </c>
      <c r="G494" s="645" t="e">
        <f>#REF!</f>
        <v>#REF!</v>
      </c>
      <c r="H494" s="645" t="e">
        <f>#REF!</f>
        <v>#REF!</v>
      </c>
      <c r="I494" s="645" t="s">
        <v>272</v>
      </c>
      <c r="J494" s="645"/>
      <c r="K494" s="631"/>
      <c r="L494" s="635"/>
      <c r="M494" s="162"/>
      <c r="N494" t="str">
        <f>IFERROR(VLOOKUP(B494,Сток!A:B,2,FALSE),"")</f>
        <v/>
      </c>
      <c r="O494"/>
      <c r="P494"/>
    </row>
    <row r="495" spans="1:16" ht="12" customHeight="1" x14ac:dyDescent="0.25">
      <c r="A495" s="647" t="e">
        <f>#REF!</f>
        <v>#REF!</v>
      </c>
      <c r="B495" s="643" t="e">
        <f>#REF!</f>
        <v>#REF!</v>
      </c>
      <c r="C495" s="644" t="e">
        <f>VLOOKUP(A495,#REF!,10,FALSE)</f>
        <v>#REF!</v>
      </c>
      <c r="D495" s="645" t="e">
        <f>VLOOKUP(A495,#REF!,11,FALSE)</f>
        <v>#REF!</v>
      </c>
      <c r="E495" s="657">
        <v>11690</v>
      </c>
      <c r="F495" s="436" t="s">
        <v>60</v>
      </c>
      <c r="G495" s="645" t="e">
        <f>#REF!</f>
        <v>#REF!</v>
      </c>
      <c r="H495" s="645" t="e">
        <f>#REF!</f>
        <v>#REF!</v>
      </c>
      <c r="I495" s="645" t="s">
        <v>272</v>
      </c>
      <c r="J495" s="645"/>
      <c r="K495" s="631"/>
      <c r="L495" s="635"/>
      <c r="M495" s="162"/>
      <c r="N495" t="str">
        <f>IFERROR(VLOOKUP(B495,Сток!A:B,2,FALSE),"")</f>
        <v/>
      </c>
      <c r="O495"/>
      <c r="P495"/>
    </row>
    <row r="496" spans="1:16" ht="12" customHeight="1" x14ac:dyDescent="0.25">
      <c r="A496" s="647" t="e">
        <f>#REF!</f>
        <v>#REF!</v>
      </c>
      <c r="B496" s="643" t="e">
        <f>#REF!</f>
        <v>#REF!</v>
      </c>
      <c r="C496" s="644" t="e">
        <f>VLOOKUP(A496,#REF!,10,FALSE)</f>
        <v>#REF!</v>
      </c>
      <c r="D496" s="645" t="e">
        <f>VLOOKUP(A496,#REF!,11,FALSE)</f>
        <v>#REF!</v>
      </c>
      <c r="E496" s="657">
        <v>13490</v>
      </c>
      <c r="F496" s="436" t="s">
        <v>60</v>
      </c>
      <c r="G496" s="645" t="e">
        <f>#REF!</f>
        <v>#REF!</v>
      </c>
      <c r="H496" s="645" t="e">
        <f>#REF!</f>
        <v>#REF!</v>
      </c>
      <c r="I496" s="645" t="s">
        <v>272</v>
      </c>
      <c r="J496" s="645"/>
      <c r="K496" s="631"/>
      <c r="L496" s="635"/>
      <c r="M496" s="162"/>
      <c r="N496" t="str">
        <f>IFERROR(VLOOKUP(B496,Сток!A:B,2,FALSE),"")</f>
        <v/>
      </c>
      <c r="O496"/>
      <c r="P496"/>
    </row>
    <row r="497" spans="1:16" ht="12" customHeight="1" x14ac:dyDescent="0.25">
      <c r="A497" s="647" t="e">
        <f>#REF!</f>
        <v>#REF!</v>
      </c>
      <c r="B497" s="643" t="e">
        <f>#REF!</f>
        <v>#REF!</v>
      </c>
      <c r="C497" s="644" t="e">
        <f>VLOOKUP(A497,#REF!,10,FALSE)</f>
        <v>#REF!</v>
      </c>
      <c r="D497" s="645" t="e">
        <f>VLOOKUP(A497,#REF!,11,FALSE)</f>
        <v>#REF!</v>
      </c>
      <c r="E497" s="657">
        <v>15890</v>
      </c>
      <c r="F497" s="436" t="s">
        <v>60</v>
      </c>
      <c r="G497" s="645" t="e">
        <f>#REF!</f>
        <v>#REF!</v>
      </c>
      <c r="H497" s="645" t="e">
        <f>#REF!</f>
        <v>#REF!</v>
      </c>
      <c r="I497" s="645" t="s">
        <v>272</v>
      </c>
      <c r="J497" s="645"/>
      <c r="K497" s="631"/>
      <c r="L497" s="635"/>
      <c r="M497" s="162"/>
      <c r="N497" t="str">
        <f>IFERROR(VLOOKUP(B497,Сток!A:B,2,FALSE),"")</f>
        <v/>
      </c>
      <c r="O497"/>
      <c r="P497"/>
    </row>
    <row r="498" spans="1:16" ht="12" customHeight="1" x14ac:dyDescent="0.25">
      <c r="A498" s="647" t="e">
        <f>#REF!</f>
        <v>#REF!</v>
      </c>
      <c r="B498" s="643" t="e">
        <f>#REF!</f>
        <v>#REF!</v>
      </c>
      <c r="C498" s="644" t="e">
        <f>VLOOKUP(A498,#REF!,10,FALSE)</f>
        <v>#REF!</v>
      </c>
      <c r="D498" s="645" t="e">
        <f>VLOOKUP(A498,#REF!,11,FALSE)</f>
        <v>#REF!</v>
      </c>
      <c r="E498" s="657">
        <v>10790</v>
      </c>
      <c r="F498" s="436" t="s">
        <v>60</v>
      </c>
      <c r="G498" s="645" t="e">
        <f>#REF!</f>
        <v>#REF!</v>
      </c>
      <c r="H498" s="645" t="e">
        <f>#REF!</f>
        <v>#REF!</v>
      </c>
      <c r="I498" s="645" t="s">
        <v>272</v>
      </c>
      <c r="J498" s="645"/>
      <c r="K498" s="631"/>
      <c r="L498" s="635"/>
      <c r="M498" s="162"/>
      <c r="N498" t="str">
        <f>IFERROR(VLOOKUP(B498,Сток!A:B,2,FALSE),"")</f>
        <v/>
      </c>
      <c r="O498"/>
      <c r="P498"/>
    </row>
    <row r="499" spans="1:16" ht="12" customHeight="1" x14ac:dyDescent="0.25">
      <c r="A499" s="647" t="e">
        <f>#REF!</f>
        <v>#REF!</v>
      </c>
      <c r="B499" s="643" t="e">
        <f>#REF!</f>
        <v>#REF!</v>
      </c>
      <c r="C499" s="644" t="e">
        <f>VLOOKUP(A499,#REF!,10,FALSE)</f>
        <v>#REF!</v>
      </c>
      <c r="D499" s="645" t="e">
        <f>VLOOKUP(A499,#REF!,11,FALSE)</f>
        <v>#REF!</v>
      </c>
      <c r="E499" s="657">
        <v>12690</v>
      </c>
      <c r="F499" s="436" t="s">
        <v>60</v>
      </c>
      <c r="G499" s="645" t="e">
        <f>#REF!</f>
        <v>#REF!</v>
      </c>
      <c r="H499" s="645" t="e">
        <f>#REF!</f>
        <v>#REF!</v>
      </c>
      <c r="I499" s="645" t="s">
        <v>272</v>
      </c>
      <c r="J499" s="645"/>
      <c r="K499" s="631"/>
      <c r="L499" s="635"/>
      <c r="M499" s="162"/>
      <c r="N499" t="str">
        <f>IFERROR(VLOOKUP(B499,Сток!A:B,2,FALSE),"")</f>
        <v/>
      </c>
      <c r="O499"/>
      <c r="P499"/>
    </row>
    <row r="500" spans="1:16" ht="12" customHeight="1" x14ac:dyDescent="0.25">
      <c r="A500" s="647" t="e">
        <f>#REF!</f>
        <v>#REF!</v>
      </c>
      <c r="B500" s="643" t="e">
        <f>#REF!</f>
        <v>#REF!</v>
      </c>
      <c r="C500" s="644" t="e">
        <f>VLOOKUP(A500,#REF!,10,FALSE)</f>
        <v>#REF!</v>
      </c>
      <c r="D500" s="645" t="e">
        <f>VLOOKUP(A500,#REF!,11,FALSE)</f>
        <v>#REF!</v>
      </c>
      <c r="E500" s="657">
        <v>14790</v>
      </c>
      <c r="F500" s="436" t="s">
        <v>60</v>
      </c>
      <c r="G500" s="645" t="e">
        <f>#REF!</f>
        <v>#REF!</v>
      </c>
      <c r="H500" s="645" t="e">
        <f>#REF!</f>
        <v>#REF!</v>
      </c>
      <c r="I500" s="645" t="s">
        <v>272</v>
      </c>
      <c r="J500" s="645"/>
      <c r="K500" s="631"/>
      <c r="L500" s="635"/>
      <c r="M500" s="162"/>
      <c r="N500" t="str">
        <f>IFERROR(VLOOKUP(B500,Сток!A:B,2,FALSE),"")</f>
        <v/>
      </c>
      <c r="O500"/>
      <c r="P500"/>
    </row>
    <row r="501" spans="1:16" ht="12" customHeight="1" x14ac:dyDescent="0.25">
      <c r="A501" s="647" t="e">
        <f>#REF!</f>
        <v>#REF!</v>
      </c>
      <c r="B501" s="643" t="e">
        <f>#REF!</f>
        <v>#REF!</v>
      </c>
      <c r="C501" s="644" t="e">
        <f>VLOOKUP(A501,#REF!,10,FALSE)</f>
        <v>#REF!</v>
      </c>
      <c r="D501" s="645" t="e">
        <f>VLOOKUP(A501,#REF!,11,FALSE)</f>
        <v>#REF!</v>
      </c>
      <c r="E501" s="657">
        <v>15990</v>
      </c>
      <c r="F501" s="436" t="s">
        <v>60</v>
      </c>
      <c r="G501" s="645" t="e">
        <f>#REF!</f>
        <v>#REF!</v>
      </c>
      <c r="H501" s="645" t="e">
        <f>#REF!</f>
        <v>#REF!</v>
      </c>
      <c r="I501" s="645" t="s">
        <v>272</v>
      </c>
      <c r="J501" s="645"/>
      <c r="K501" s="631"/>
      <c r="L501" s="635"/>
      <c r="M501" s="162"/>
      <c r="N501" t="str">
        <f>IFERROR(VLOOKUP(B501,Сток!A:B,2,FALSE),"")</f>
        <v/>
      </c>
      <c r="O501"/>
      <c r="P501"/>
    </row>
    <row r="502" spans="1:16" ht="12" customHeight="1" x14ac:dyDescent="0.25">
      <c r="A502" s="647" t="e">
        <f>#REF!</f>
        <v>#REF!</v>
      </c>
      <c r="B502" s="643" t="e">
        <f>#REF!</f>
        <v>#REF!</v>
      </c>
      <c r="C502" s="644" t="e">
        <f>VLOOKUP(A502,#REF!,10,FALSE)</f>
        <v>#REF!</v>
      </c>
      <c r="D502" s="645" t="e">
        <f>VLOOKUP(A502,#REF!,11,FALSE)</f>
        <v>#REF!</v>
      </c>
      <c r="E502" s="657">
        <v>10190</v>
      </c>
      <c r="F502" s="436" t="s">
        <v>60</v>
      </c>
      <c r="G502" s="645" t="e">
        <f>#REF!</f>
        <v>#REF!</v>
      </c>
      <c r="H502" s="645" t="e">
        <f>#REF!</f>
        <v>#REF!</v>
      </c>
      <c r="I502" s="645"/>
      <c r="J502" s="645"/>
      <c r="K502" s="631"/>
      <c r="L502" s="635"/>
      <c r="M502" s="162"/>
      <c r="O502"/>
      <c r="P502"/>
    </row>
    <row r="503" spans="1:16" ht="12" customHeight="1" x14ac:dyDescent="0.25">
      <c r="A503" s="647" t="e">
        <f>#REF!</f>
        <v>#REF!</v>
      </c>
      <c r="B503" s="643" t="e">
        <f>#REF!</f>
        <v>#REF!</v>
      </c>
      <c r="C503" s="644" t="e">
        <f>VLOOKUP(A503,#REF!,10,FALSE)</f>
        <v>#REF!</v>
      </c>
      <c r="D503" s="645" t="e">
        <f>VLOOKUP(A503,#REF!,11,FALSE)</f>
        <v>#REF!</v>
      </c>
      <c r="E503" s="657">
        <v>12090</v>
      </c>
      <c r="F503" s="436" t="s">
        <v>60</v>
      </c>
      <c r="G503" s="645" t="e">
        <f>#REF!</f>
        <v>#REF!</v>
      </c>
      <c r="H503" s="645" t="e">
        <f>#REF!</f>
        <v>#REF!</v>
      </c>
      <c r="I503" s="645"/>
      <c r="J503" s="645"/>
      <c r="K503" s="631"/>
      <c r="L503" s="635"/>
      <c r="M503" s="162"/>
      <c r="O503"/>
      <c r="P503"/>
    </row>
    <row r="504" spans="1:16" ht="12" customHeight="1" x14ac:dyDescent="0.25">
      <c r="A504" s="647" t="e">
        <f>#REF!</f>
        <v>#REF!</v>
      </c>
      <c r="B504" s="643" t="e">
        <f>#REF!</f>
        <v>#REF!</v>
      </c>
      <c r="C504" s="644" t="e">
        <f>VLOOKUP(A504,#REF!,10,FALSE)</f>
        <v>#REF!</v>
      </c>
      <c r="D504" s="645" t="e">
        <f>VLOOKUP(A504,#REF!,11,FALSE)</f>
        <v>#REF!</v>
      </c>
      <c r="E504" s="657">
        <v>14990</v>
      </c>
      <c r="F504" s="436" t="s">
        <v>60</v>
      </c>
      <c r="G504" s="645" t="e">
        <f>#REF!</f>
        <v>#REF!</v>
      </c>
      <c r="H504" s="645" t="e">
        <f>#REF!</f>
        <v>#REF!</v>
      </c>
      <c r="I504" s="645"/>
      <c r="J504" s="645"/>
      <c r="K504" s="631"/>
      <c r="L504" s="635"/>
      <c r="M504" s="162"/>
      <c r="O504"/>
      <c r="P504"/>
    </row>
    <row r="505" spans="1:16" ht="12" customHeight="1" x14ac:dyDescent="0.25">
      <c r="A505" s="647" t="e">
        <f>#REF!</f>
        <v>#REF!</v>
      </c>
      <c r="B505" s="643" t="e">
        <f>#REF!</f>
        <v>#REF!</v>
      </c>
      <c r="C505" s="644" t="e">
        <f>VLOOKUP(A505,#REF!,10,FALSE)</f>
        <v>#REF!</v>
      </c>
      <c r="D505" s="645" t="e">
        <f>VLOOKUP(A505,#REF!,11,FALSE)</f>
        <v>#REF!</v>
      </c>
      <c r="E505" s="657">
        <v>17290</v>
      </c>
      <c r="F505" s="436" t="s">
        <v>60</v>
      </c>
      <c r="G505" s="645" t="e">
        <f>#REF!</f>
        <v>#REF!</v>
      </c>
      <c r="H505" s="645" t="e">
        <f>#REF!</f>
        <v>#REF!</v>
      </c>
      <c r="I505" s="645"/>
      <c r="J505" s="645"/>
      <c r="K505" s="631"/>
      <c r="L505" s="635"/>
      <c r="M505" s="162"/>
      <c r="O505"/>
      <c r="P505"/>
    </row>
    <row r="506" spans="1:16" ht="12" customHeight="1" x14ac:dyDescent="0.25">
      <c r="A506" s="647" t="e">
        <f>#REF!</f>
        <v>#REF!</v>
      </c>
      <c r="B506" s="643" t="e">
        <f>#REF!</f>
        <v>#REF!</v>
      </c>
      <c r="C506" s="644" t="e">
        <f>VLOOKUP(A506,#REF!,10,FALSE)</f>
        <v>#REF!</v>
      </c>
      <c r="D506" s="645" t="e">
        <f>VLOOKUP(A506,#REF!,11,FALSE)</f>
        <v>#REF!</v>
      </c>
      <c r="E506" s="657">
        <v>10890</v>
      </c>
      <c r="F506" s="436" t="s">
        <v>60</v>
      </c>
      <c r="G506" s="645" t="e">
        <f>#REF!</f>
        <v>#REF!</v>
      </c>
      <c r="H506" s="645" t="e">
        <f>#REF!</f>
        <v>#REF!</v>
      </c>
      <c r="I506" s="645" t="s">
        <v>272</v>
      </c>
      <c r="J506" s="645"/>
      <c r="K506" s="631"/>
      <c r="L506" s="635"/>
      <c r="M506" s="162"/>
      <c r="N506" t="str">
        <f>IFERROR(VLOOKUP(B506,Сток!A:B,2,FALSE),"")</f>
        <v/>
      </c>
      <c r="O506"/>
      <c r="P506"/>
    </row>
    <row r="507" spans="1:16" ht="12" customHeight="1" x14ac:dyDescent="0.25">
      <c r="A507" s="647" t="e">
        <f>#REF!</f>
        <v>#REF!</v>
      </c>
      <c r="B507" s="643" t="e">
        <f>#REF!</f>
        <v>#REF!</v>
      </c>
      <c r="C507" s="644" t="e">
        <f>VLOOKUP(A507,#REF!,10,FALSE)</f>
        <v>#REF!</v>
      </c>
      <c r="D507" s="645" t="e">
        <f>VLOOKUP(A507,#REF!,11,FALSE)</f>
        <v>#REF!</v>
      </c>
      <c r="E507" s="657">
        <v>16890</v>
      </c>
      <c r="F507" s="436" t="s">
        <v>60</v>
      </c>
      <c r="G507" s="645" t="e">
        <f>#REF!</f>
        <v>#REF!</v>
      </c>
      <c r="H507" s="645" t="e">
        <f>#REF!</f>
        <v>#REF!</v>
      </c>
      <c r="I507" s="645" t="s">
        <v>272</v>
      </c>
      <c r="J507" s="645"/>
      <c r="K507" s="631"/>
      <c r="L507" s="635"/>
      <c r="M507" s="162"/>
      <c r="N507" t="str">
        <f>IFERROR(VLOOKUP(B507,Сток!A:B,2,FALSE),"")</f>
        <v/>
      </c>
      <c r="O507"/>
      <c r="P507"/>
    </row>
    <row r="508" spans="1:16" ht="12" customHeight="1" x14ac:dyDescent="0.25">
      <c r="A508" s="647" t="e">
        <f>#REF!</f>
        <v>#REF!</v>
      </c>
      <c r="B508" s="643" t="e">
        <f>#REF!</f>
        <v>#REF!</v>
      </c>
      <c r="C508" s="644" t="e">
        <f>VLOOKUP(A508,#REF!,10,FALSE)</f>
        <v>#REF!</v>
      </c>
      <c r="D508" s="645" t="e">
        <f>VLOOKUP(A508,#REF!,11,FALSE)</f>
        <v>#REF!</v>
      </c>
      <c r="E508" s="657">
        <v>4580</v>
      </c>
      <c r="F508" s="436" t="s">
        <v>60</v>
      </c>
      <c r="G508" s="645" t="e">
        <f>#REF!</f>
        <v>#REF!</v>
      </c>
      <c r="H508" s="645" t="e">
        <f>#REF!</f>
        <v>#REF!</v>
      </c>
      <c r="I508" s="645" t="s">
        <v>272</v>
      </c>
      <c r="J508" s="645"/>
      <c r="K508" s="631"/>
      <c r="L508" s="635"/>
      <c r="M508" s="162"/>
      <c r="N508" t="str">
        <f>IFERROR(VLOOKUP(B508,Сток!A:B,2,FALSE),"")</f>
        <v/>
      </c>
      <c r="O508"/>
      <c r="P508"/>
    </row>
    <row r="509" spans="1:16" ht="12" customHeight="1" x14ac:dyDescent="0.25">
      <c r="A509" s="647" t="e">
        <f>#REF!</f>
        <v>#REF!</v>
      </c>
      <c r="B509" s="643" t="e">
        <f>#REF!</f>
        <v>#REF!</v>
      </c>
      <c r="C509" s="644" t="e">
        <f>VLOOKUP(A509,#REF!,10,FALSE)</f>
        <v>#REF!</v>
      </c>
      <c r="D509" s="645" t="e">
        <f>VLOOKUP(A509,#REF!,11,FALSE)</f>
        <v>#REF!</v>
      </c>
      <c r="E509" s="657">
        <v>4390</v>
      </c>
      <c r="F509" s="436" t="s">
        <v>60</v>
      </c>
      <c r="G509" s="645" t="e">
        <f>#REF!</f>
        <v>#REF!</v>
      </c>
      <c r="H509" s="645" t="e">
        <f>#REF!</f>
        <v>#REF!</v>
      </c>
      <c r="I509" s="645" t="s">
        <v>272</v>
      </c>
      <c r="J509" s="645"/>
      <c r="K509" s="631"/>
      <c r="L509" s="635"/>
      <c r="M509" s="162"/>
      <c r="O509"/>
      <c r="P509"/>
    </row>
    <row r="510" spans="1:16" ht="12" customHeight="1" x14ac:dyDescent="0.25">
      <c r="A510" s="647" t="e">
        <f>#REF!</f>
        <v>#REF!</v>
      </c>
      <c r="B510" s="643" t="e">
        <f>#REF!</f>
        <v>#REF!</v>
      </c>
      <c r="C510" s="644" t="e">
        <f>VLOOKUP(A510,#REF!,10,FALSE)</f>
        <v>#REF!</v>
      </c>
      <c r="D510" s="645" t="e">
        <f>VLOOKUP(A510,#REF!,11,FALSE)</f>
        <v>#REF!</v>
      </c>
      <c r="E510" s="657">
        <v>4390</v>
      </c>
      <c r="F510" s="436" t="s">
        <v>60</v>
      </c>
      <c r="G510" s="645" t="e">
        <f>#REF!</f>
        <v>#REF!</v>
      </c>
      <c r="H510" s="645" t="e">
        <f>#REF!</f>
        <v>#REF!</v>
      </c>
      <c r="I510" s="645" t="s">
        <v>272</v>
      </c>
      <c r="J510" s="645"/>
      <c r="K510" s="631"/>
      <c r="L510" s="635"/>
      <c r="M510" s="162"/>
      <c r="N510" t="str">
        <f>IFERROR(VLOOKUP(B510,Сток!A:B,2,FALSE),"")</f>
        <v/>
      </c>
      <c r="O510"/>
      <c r="P510"/>
    </row>
    <row r="511" spans="1:16" ht="12" customHeight="1" x14ac:dyDescent="0.25">
      <c r="A511" s="647" t="e">
        <f>#REF!</f>
        <v>#REF!</v>
      </c>
      <c r="B511" s="643" t="e">
        <f>#REF!</f>
        <v>#REF!</v>
      </c>
      <c r="C511" s="644" t="e">
        <f>VLOOKUP(A511,#REF!,10,FALSE)</f>
        <v>#REF!</v>
      </c>
      <c r="D511" s="645" t="e">
        <f>VLOOKUP(A511,#REF!,11,FALSE)</f>
        <v>#REF!</v>
      </c>
      <c r="E511" s="657">
        <v>4890</v>
      </c>
      <c r="F511" s="436" t="s">
        <v>60</v>
      </c>
      <c r="G511" s="645" t="e">
        <f>#REF!</f>
        <v>#REF!</v>
      </c>
      <c r="H511" s="645" t="e">
        <f>#REF!</f>
        <v>#REF!</v>
      </c>
      <c r="I511" s="645" t="s">
        <v>272</v>
      </c>
      <c r="J511" s="645"/>
      <c r="K511" s="631"/>
      <c r="L511" s="635"/>
      <c r="M511" s="162"/>
      <c r="N511" t="str">
        <f>IFERROR(VLOOKUP(B511,Сток!A:B,2,FALSE),"")</f>
        <v/>
      </c>
      <c r="O511"/>
      <c r="P511"/>
    </row>
    <row r="512" spans="1:16" ht="12" customHeight="1" x14ac:dyDescent="0.25">
      <c r="A512" s="647" t="e">
        <f>#REF!</f>
        <v>#REF!</v>
      </c>
      <c r="B512" s="643" t="e">
        <f>#REF!</f>
        <v>#REF!</v>
      </c>
      <c r="C512" s="644" t="e">
        <f>VLOOKUP(A512,#REF!,10,FALSE)</f>
        <v>#REF!</v>
      </c>
      <c r="D512" s="645" t="e">
        <f>VLOOKUP(A512,#REF!,11,FALSE)</f>
        <v>#REF!</v>
      </c>
      <c r="E512" s="657">
        <v>4390</v>
      </c>
      <c r="F512" s="436" t="s">
        <v>60</v>
      </c>
      <c r="G512" s="645" t="e">
        <f>#REF!</f>
        <v>#REF!</v>
      </c>
      <c r="H512" s="645" t="e">
        <f>#REF!</f>
        <v>#REF!</v>
      </c>
      <c r="I512" s="645" t="s">
        <v>272</v>
      </c>
      <c r="J512" s="645"/>
      <c r="K512" s="631"/>
      <c r="L512" s="635"/>
      <c r="M512" s="162"/>
      <c r="N512" t="str">
        <f>IFERROR(VLOOKUP(B512,Сток!A:B,2,FALSE),"")</f>
        <v/>
      </c>
      <c r="O512"/>
      <c r="P512"/>
    </row>
    <row r="513" spans="1:16" ht="12" customHeight="1" x14ac:dyDescent="0.25">
      <c r="A513" s="647" t="e">
        <f>#REF!</f>
        <v>#REF!</v>
      </c>
      <c r="B513" s="643" t="e">
        <f>#REF!</f>
        <v>#REF!</v>
      </c>
      <c r="C513" s="644" t="e">
        <f>VLOOKUP(A513,#REF!,10,FALSE)</f>
        <v>#REF!</v>
      </c>
      <c r="D513" s="645" t="e">
        <f>VLOOKUP(A513,#REF!,11,FALSE)</f>
        <v>#REF!</v>
      </c>
      <c r="E513" s="657">
        <v>5590</v>
      </c>
      <c r="F513" s="436" t="s">
        <v>60</v>
      </c>
      <c r="G513" s="645" t="e">
        <f>#REF!</f>
        <v>#REF!</v>
      </c>
      <c r="H513" s="645" t="e">
        <f>#REF!</f>
        <v>#REF!</v>
      </c>
      <c r="I513" s="645" t="s">
        <v>272</v>
      </c>
      <c r="J513" s="645"/>
      <c r="K513" s="631"/>
      <c r="L513" s="635"/>
      <c r="M513" s="162"/>
      <c r="N513" t="str">
        <f>IFERROR(VLOOKUP(B513,Сток!A:B,2,FALSE),"")</f>
        <v/>
      </c>
      <c r="O513"/>
      <c r="P513"/>
    </row>
    <row r="514" spans="1:16" ht="12" customHeight="1" x14ac:dyDescent="0.25">
      <c r="A514" s="647" t="e">
        <f>#REF!</f>
        <v>#REF!</v>
      </c>
      <c r="B514" s="643" t="e">
        <f>#REF!</f>
        <v>#REF!</v>
      </c>
      <c r="C514" s="644" t="e">
        <f>VLOOKUP(A514,#REF!,10,FALSE)</f>
        <v>#REF!</v>
      </c>
      <c r="D514" s="645" t="e">
        <f>VLOOKUP(A514,#REF!,11,FALSE)</f>
        <v>#REF!</v>
      </c>
      <c r="E514" s="657">
        <v>4190</v>
      </c>
      <c r="F514" s="436" t="s">
        <v>60</v>
      </c>
      <c r="G514" s="645" t="e">
        <f>#REF!</f>
        <v>#REF!</v>
      </c>
      <c r="H514" s="645" t="e">
        <f>#REF!</f>
        <v>#REF!</v>
      </c>
      <c r="I514" s="645" t="s">
        <v>272</v>
      </c>
      <c r="J514" s="645"/>
      <c r="K514" s="631"/>
      <c r="L514" s="635"/>
      <c r="M514" s="162"/>
      <c r="N514" t="str">
        <f>IFERROR(VLOOKUP(B514,Сток!A:B,2,FALSE),"")</f>
        <v/>
      </c>
      <c r="O514"/>
      <c r="P514"/>
    </row>
    <row r="515" spans="1:16" ht="12" customHeight="1" x14ac:dyDescent="0.25">
      <c r="A515" s="647" t="e">
        <f>#REF!</f>
        <v>#REF!</v>
      </c>
      <c r="B515" s="643" t="e">
        <f>#REF!</f>
        <v>#REF!</v>
      </c>
      <c r="C515" s="644" t="e">
        <f>VLOOKUP(A515,#REF!,10,FALSE)</f>
        <v>#REF!</v>
      </c>
      <c r="D515" s="645" t="e">
        <f>VLOOKUP(A515,#REF!,11,FALSE)</f>
        <v>#REF!</v>
      </c>
      <c r="E515" s="657">
        <v>4790</v>
      </c>
      <c r="F515" s="436" t="s">
        <v>60</v>
      </c>
      <c r="G515" s="645" t="e">
        <f>#REF!</f>
        <v>#REF!</v>
      </c>
      <c r="H515" s="645" t="e">
        <f>#REF!</f>
        <v>#REF!</v>
      </c>
      <c r="I515" s="645" t="s">
        <v>272</v>
      </c>
      <c r="J515" s="645"/>
      <c r="K515" s="631"/>
      <c r="L515" s="635"/>
      <c r="M515" s="162"/>
      <c r="N515" t="str">
        <f>IFERROR(VLOOKUP(B515,Сток!A:B,2,FALSE),"")</f>
        <v/>
      </c>
      <c r="O515"/>
      <c r="P515"/>
    </row>
    <row r="516" spans="1:16" ht="12" customHeight="1" x14ac:dyDescent="0.25">
      <c r="A516" s="647" t="e">
        <f>#REF!</f>
        <v>#REF!</v>
      </c>
      <c r="B516" s="643" t="e">
        <f>#REF!</f>
        <v>#REF!</v>
      </c>
      <c r="C516" s="644" t="e">
        <f>VLOOKUP(A516,#REF!,10,FALSE)</f>
        <v>#REF!</v>
      </c>
      <c r="D516" s="645" t="e">
        <f>VLOOKUP(A516,#REF!,11,FALSE)</f>
        <v>#REF!</v>
      </c>
      <c r="E516" s="657">
        <v>6490</v>
      </c>
      <c r="F516" s="436" t="s">
        <v>60</v>
      </c>
      <c r="G516" s="645" t="e">
        <f>#REF!</f>
        <v>#REF!</v>
      </c>
      <c r="H516" s="645" t="e">
        <f>#REF!</f>
        <v>#REF!</v>
      </c>
      <c r="I516" s="645" t="s">
        <v>272</v>
      </c>
      <c r="J516" s="645"/>
      <c r="K516" s="631"/>
      <c r="L516" s="635"/>
      <c r="M516" s="162"/>
      <c r="N516" t="str">
        <f>IFERROR(VLOOKUP(B516,Сток!A:B,2,FALSE),"")</f>
        <v/>
      </c>
      <c r="O516"/>
      <c r="P516"/>
    </row>
    <row r="517" spans="1:16" ht="12" customHeight="1" x14ac:dyDescent="0.25">
      <c r="A517" s="647" t="e">
        <f>#REF!</f>
        <v>#REF!</v>
      </c>
      <c r="B517" s="643" t="e">
        <f>#REF!</f>
        <v>#REF!</v>
      </c>
      <c r="C517" s="644" t="e">
        <f>VLOOKUP(A517,#REF!,10,FALSE)</f>
        <v>#REF!</v>
      </c>
      <c r="D517" s="645" t="e">
        <f>VLOOKUP(A517,#REF!,11,FALSE)</f>
        <v>#REF!</v>
      </c>
      <c r="E517" s="657">
        <v>4190</v>
      </c>
      <c r="F517" s="436" t="s">
        <v>60</v>
      </c>
      <c r="G517" s="645" t="e">
        <f>#REF!</f>
        <v>#REF!</v>
      </c>
      <c r="H517" s="645" t="e">
        <f>#REF!</f>
        <v>#REF!</v>
      </c>
      <c r="I517" s="645" t="s">
        <v>272</v>
      </c>
      <c r="J517" s="645"/>
      <c r="K517" s="631"/>
      <c r="L517" s="635"/>
      <c r="M517" s="162"/>
      <c r="N517" t="str">
        <f>IFERROR(VLOOKUP(B517,Сток!A:B,2,FALSE),"")</f>
        <v/>
      </c>
      <c r="O517"/>
      <c r="P517"/>
    </row>
    <row r="518" spans="1:16" ht="12" customHeight="1" x14ac:dyDescent="0.25">
      <c r="A518" s="647" t="e">
        <f>#REF!</f>
        <v>#REF!</v>
      </c>
      <c r="B518" s="643" t="e">
        <f>#REF!</f>
        <v>#REF!</v>
      </c>
      <c r="C518" s="644" t="e">
        <f>VLOOKUP(A518,#REF!,10,FALSE)</f>
        <v>#REF!</v>
      </c>
      <c r="D518" s="645" t="e">
        <f>VLOOKUP(A518,#REF!,11,FALSE)</f>
        <v>#REF!</v>
      </c>
      <c r="E518" s="657">
        <v>4790</v>
      </c>
      <c r="F518" s="436" t="s">
        <v>60</v>
      </c>
      <c r="G518" s="645" t="e">
        <f>#REF!</f>
        <v>#REF!</v>
      </c>
      <c r="H518" s="645" t="e">
        <f>#REF!</f>
        <v>#REF!</v>
      </c>
      <c r="I518" s="645" t="s">
        <v>272</v>
      </c>
      <c r="J518" s="645"/>
      <c r="K518" s="631"/>
      <c r="L518" s="635"/>
      <c r="M518" s="162"/>
      <c r="N518" t="str">
        <f>IFERROR(VLOOKUP(B518,Сток!A:B,2,FALSE),"")</f>
        <v/>
      </c>
      <c r="O518"/>
      <c r="P518"/>
    </row>
    <row r="519" spans="1:16" ht="12" customHeight="1" x14ac:dyDescent="0.25">
      <c r="A519" s="647" t="e">
        <f>#REF!</f>
        <v>#REF!</v>
      </c>
      <c r="B519" s="643" t="e">
        <f>#REF!</f>
        <v>#REF!</v>
      </c>
      <c r="C519" s="644" t="e">
        <f>VLOOKUP(A519,#REF!,10,FALSE)</f>
        <v>#REF!</v>
      </c>
      <c r="D519" s="645" t="e">
        <f>VLOOKUP(A519,#REF!,11,FALSE)</f>
        <v>#REF!</v>
      </c>
      <c r="E519" s="657">
        <v>6490</v>
      </c>
      <c r="F519" s="436" t="s">
        <v>60</v>
      </c>
      <c r="G519" s="645" t="e">
        <f>#REF!</f>
        <v>#REF!</v>
      </c>
      <c r="H519" s="645" t="e">
        <f>#REF!</f>
        <v>#REF!</v>
      </c>
      <c r="I519" s="645" t="s">
        <v>272</v>
      </c>
      <c r="J519" s="645"/>
      <c r="K519" s="631"/>
      <c r="L519" s="635"/>
      <c r="M519" s="162"/>
      <c r="N519" t="str">
        <f>IFERROR(VLOOKUP(B519,Сток!A:B,2,FALSE),"")</f>
        <v/>
      </c>
      <c r="O519"/>
      <c r="P519"/>
    </row>
    <row r="520" spans="1:16" ht="12" customHeight="1" x14ac:dyDescent="0.25">
      <c r="A520" s="647" t="e">
        <f>#REF!</f>
        <v>#REF!</v>
      </c>
      <c r="B520" s="643" t="e">
        <f>#REF!</f>
        <v>#REF!</v>
      </c>
      <c r="C520" s="644" t="e">
        <f>VLOOKUP(A520,#REF!,10,FALSE)</f>
        <v>#REF!</v>
      </c>
      <c r="D520" s="645" t="e">
        <f>VLOOKUP(A520,#REF!,11,FALSE)</f>
        <v>#REF!</v>
      </c>
      <c r="E520" s="657">
        <v>6490</v>
      </c>
      <c r="F520" s="436" t="s">
        <v>60</v>
      </c>
      <c r="G520" s="645" t="e">
        <f>#REF!</f>
        <v>#REF!</v>
      </c>
      <c r="H520" s="645" t="e">
        <f>#REF!</f>
        <v>#REF!</v>
      </c>
      <c r="I520" s="645" t="s">
        <v>272</v>
      </c>
      <c r="J520" s="645"/>
      <c r="K520" s="631"/>
      <c r="L520" s="635"/>
      <c r="M520" s="162"/>
      <c r="N520" t="str">
        <f>IFERROR(VLOOKUP(B520,Сток!A:B,2,FALSE),"")</f>
        <v/>
      </c>
      <c r="O520"/>
      <c r="P520"/>
    </row>
    <row r="521" spans="1:16" ht="12" customHeight="1" x14ac:dyDescent="0.25">
      <c r="A521" s="647" t="e">
        <f>#REF!</f>
        <v>#REF!</v>
      </c>
      <c r="B521" s="643" t="e">
        <f>#REF!</f>
        <v>#REF!</v>
      </c>
      <c r="C521" s="644" t="e">
        <f>VLOOKUP(A521,#REF!,10,FALSE)</f>
        <v>#REF!</v>
      </c>
      <c r="D521" s="645" t="e">
        <f>VLOOKUP(A521,#REF!,11,FALSE)</f>
        <v>#REF!</v>
      </c>
      <c r="E521" s="657">
        <v>6490</v>
      </c>
      <c r="F521" s="436" t="s">
        <v>60</v>
      </c>
      <c r="G521" s="645" t="e">
        <f>#REF!</f>
        <v>#REF!</v>
      </c>
      <c r="H521" s="645" t="e">
        <f>#REF!</f>
        <v>#REF!</v>
      </c>
      <c r="I521" s="645" t="s">
        <v>272</v>
      </c>
      <c r="J521" s="645"/>
      <c r="K521" s="631"/>
      <c r="L521" s="635"/>
      <c r="M521" s="162"/>
      <c r="N521" t="str">
        <f>IFERROR(VLOOKUP(B521,Сток!A:B,2,FALSE),"")</f>
        <v/>
      </c>
      <c r="O521"/>
      <c r="P521"/>
    </row>
    <row r="522" spans="1:16" ht="12" customHeight="1" x14ac:dyDescent="0.25">
      <c r="A522" s="647" t="e">
        <f>#REF!</f>
        <v>#REF!</v>
      </c>
      <c r="B522" s="662" t="e">
        <f>#REF!</f>
        <v>#REF!</v>
      </c>
      <c r="C522" s="644" t="e">
        <f>VLOOKUP(A522,#REF!,10,FALSE)</f>
        <v>#REF!</v>
      </c>
      <c r="D522" s="645" t="e">
        <f>VLOOKUP(A522,#REF!,11,FALSE)</f>
        <v>#REF!</v>
      </c>
      <c r="E522" s="657">
        <v>22490</v>
      </c>
      <c r="F522" s="436" t="s">
        <v>60</v>
      </c>
      <c r="G522" s="645" t="e">
        <f>#REF!</f>
        <v>#REF!</v>
      </c>
      <c r="H522" s="645" t="e">
        <f>#REF!</f>
        <v>#REF!</v>
      </c>
      <c r="I522" s="645" t="s">
        <v>272</v>
      </c>
      <c r="J522" s="645"/>
      <c r="K522" s="631"/>
      <c r="L522" s="635"/>
      <c r="M522" s="162"/>
      <c r="N522" t="str">
        <f>IFERROR(VLOOKUP(B522,Сток!A:B,2,FALSE),"")</f>
        <v/>
      </c>
      <c r="O522"/>
      <c r="P522"/>
    </row>
    <row r="523" spans="1:16" ht="12" customHeight="1" x14ac:dyDescent="0.25">
      <c r="A523" s="642" t="s">
        <v>612</v>
      </c>
      <c r="B523" s="643" t="s">
        <v>613</v>
      </c>
      <c r="C523" s="644" t="e">
        <f>VLOOKUP(A523,#REF!,10,FALSE)</f>
        <v>#REF!</v>
      </c>
      <c r="D523" s="645" t="e">
        <f>VLOOKUP(A523,#REF!,11,FALSE)</f>
        <v>#REF!</v>
      </c>
      <c r="E523" s="657">
        <v>11190</v>
      </c>
      <c r="F523" s="436" t="s">
        <v>60</v>
      </c>
      <c r="G523" s="645" t="e">
        <f>#REF!</f>
        <v>#REF!</v>
      </c>
      <c r="H523" s="645" t="e">
        <f>#REF!</f>
        <v>#REF!</v>
      </c>
      <c r="I523" s="645" t="s">
        <v>272</v>
      </c>
      <c r="J523" s="645"/>
      <c r="K523" s="631"/>
      <c r="L523" s="635"/>
      <c r="M523" s="162"/>
      <c r="N523" t="str">
        <f>IFERROR(VLOOKUP(B523,Сток!A:B,2,FALSE),"")</f>
        <v/>
      </c>
      <c r="O523"/>
      <c r="P523"/>
    </row>
    <row r="524" spans="1:16" ht="12" customHeight="1" x14ac:dyDescent="0.25">
      <c r="A524" s="642" t="s">
        <v>614</v>
      </c>
      <c r="B524" s="643" t="s">
        <v>615</v>
      </c>
      <c r="C524" s="644" t="e">
        <f>VLOOKUP(A524,#REF!,10,FALSE)</f>
        <v>#REF!</v>
      </c>
      <c r="D524" s="645" t="e">
        <f>VLOOKUP(A524,#REF!,11,FALSE)</f>
        <v>#REF!</v>
      </c>
      <c r="E524" s="657">
        <v>14590</v>
      </c>
      <c r="F524" s="436" t="s">
        <v>60</v>
      </c>
      <c r="G524" s="645" t="e">
        <f>#REF!</f>
        <v>#REF!</v>
      </c>
      <c r="H524" s="645" t="e">
        <f>#REF!</f>
        <v>#REF!</v>
      </c>
      <c r="I524" s="645" t="s">
        <v>272</v>
      </c>
      <c r="J524" s="645"/>
      <c r="K524" s="631"/>
      <c r="L524" s="635"/>
      <c r="M524" s="162"/>
      <c r="N524" t="str">
        <f>IFERROR(VLOOKUP(B524,Сток!A:B,2,FALSE),"")</f>
        <v/>
      </c>
      <c r="O524"/>
      <c r="P524"/>
    </row>
    <row r="525" spans="1:16" ht="12" customHeight="1" x14ac:dyDescent="0.25">
      <c r="A525" s="642" t="e">
        <f>#REF!</f>
        <v>#REF!</v>
      </c>
      <c r="B525" s="643" t="e">
        <f>#REF!</f>
        <v>#REF!</v>
      </c>
      <c r="C525" s="644" t="e">
        <f>VLOOKUP(A525,#REF!,10,FALSE)</f>
        <v>#REF!</v>
      </c>
      <c r="D525" s="645" t="e">
        <f>VLOOKUP(A525,#REF!,11,FALSE)</f>
        <v>#REF!</v>
      </c>
      <c r="E525" s="657">
        <v>14270</v>
      </c>
      <c r="F525" s="436" t="s">
        <v>60</v>
      </c>
      <c r="G525" s="645" t="e">
        <f>#REF!</f>
        <v>#REF!</v>
      </c>
      <c r="H525" s="645" t="e">
        <f>#REF!</f>
        <v>#REF!</v>
      </c>
      <c r="I525" s="645" t="s">
        <v>272</v>
      </c>
      <c r="J525" s="645"/>
      <c r="K525" s="631"/>
      <c r="L525" s="635"/>
      <c r="M525" s="162"/>
      <c r="N525" t="str">
        <f>IFERROR(VLOOKUP(B525,Сток!A:B,2,FALSE),"")</f>
        <v/>
      </c>
      <c r="O525"/>
      <c r="P525"/>
    </row>
    <row r="526" spans="1:16" ht="12" customHeight="1" x14ac:dyDescent="0.25">
      <c r="A526" s="642" t="s">
        <v>782</v>
      </c>
      <c r="B526" s="643" t="s">
        <v>783</v>
      </c>
      <c r="C526" s="644" t="e">
        <f>VLOOKUP(A526,#REF!,10,FALSE)</f>
        <v>#REF!</v>
      </c>
      <c r="D526" s="645" t="e">
        <f>VLOOKUP(A526,#REF!,11,FALSE)</f>
        <v>#REF!</v>
      </c>
      <c r="E526" s="657">
        <v>5690</v>
      </c>
      <c r="F526" s="436" t="s">
        <v>60</v>
      </c>
      <c r="G526" s="645" t="e">
        <f>#REF!</f>
        <v>#REF!</v>
      </c>
      <c r="H526" s="645" t="e">
        <f>#REF!</f>
        <v>#REF!</v>
      </c>
      <c r="I526" s="645" t="s">
        <v>272</v>
      </c>
      <c r="J526" s="645"/>
      <c r="K526" s="631"/>
      <c r="L526" s="635"/>
      <c r="M526" s="162"/>
      <c r="N526" t="str">
        <f>IFERROR(VLOOKUP(B526,Сток!A:B,2,FALSE),"")</f>
        <v/>
      </c>
      <c r="O526"/>
      <c r="P526"/>
    </row>
    <row r="527" spans="1:16" ht="12" customHeight="1" x14ac:dyDescent="0.25">
      <c r="A527" s="642" t="e">
        <f>#REF!</f>
        <v>#REF!</v>
      </c>
      <c r="B527" s="643" t="e">
        <f>#REF!</f>
        <v>#REF!</v>
      </c>
      <c r="C527" s="644" t="e">
        <f>VLOOKUP(A527,#REF!,10,FALSE)</f>
        <v>#REF!</v>
      </c>
      <c r="D527" s="645" t="e">
        <f>VLOOKUP(A527,#REF!,11,FALSE)</f>
        <v>#REF!</v>
      </c>
      <c r="E527" s="657">
        <v>7490</v>
      </c>
      <c r="F527" s="436" t="s">
        <v>60</v>
      </c>
      <c r="G527" s="645" t="e">
        <f>#REF!</f>
        <v>#REF!</v>
      </c>
      <c r="H527" s="645" t="e">
        <f>#REF!</f>
        <v>#REF!</v>
      </c>
      <c r="I527" s="645" t="s">
        <v>272</v>
      </c>
      <c r="J527" s="645"/>
      <c r="K527" s="631"/>
      <c r="L527" s="635"/>
      <c r="M527" s="162"/>
      <c r="N527" t="str">
        <f>IFERROR(VLOOKUP(B527,Сток!A:B,2,FALSE),"")</f>
        <v/>
      </c>
      <c r="O527"/>
      <c r="P527"/>
    </row>
    <row r="528" spans="1:16" ht="12" customHeight="1" x14ac:dyDescent="0.25">
      <c r="A528" s="642" t="e">
        <f>#REF!</f>
        <v>#REF!</v>
      </c>
      <c r="B528" s="643" t="e">
        <f>#REF!</f>
        <v>#REF!</v>
      </c>
      <c r="C528" s="644" t="e">
        <f>VLOOKUP(A528,#REF!,10,FALSE)</f>
        <v>#REF!</v>
      </c>
      <c r="D528" s="645" t="e">
        <f>VLOOKUP(A528,#REF!,11,FALSE)</f>
        <v>#REF!</v>
      </c>
      <c r="E528" s="657">
        <v>9090</v>
      </c>
      <c r="F528" s="436" t="s">
        <v>60</v>
      </c>
      <c r="G528" s="645" t="e">
        <f>#REF!</f>
        <v>#REF!</v>
      </c>
      <c r="H528" s="645" t="e">
        <f>#REF!</f>
        <v>#REF!</v>
      </c>
      <c r="I528" s="645" t="s">
        <v>272</v>
      </c>
      <c r="J528" s="645"/>
      <c r="K528" s="631"/>
      <c r="L528" s="635"/>
      <c r="M528" s="162"/>
      <c r="N528" t="str">
        <f>IFERROR(VLOOKUP(B528,Сток!A:B,2,FALSE),"")</f>
        <v/>
      </c>
      <c r="O528"/>
      <c r="P528"/>
    </row>
    <row r="529" spans="1:16" ht="12" customHeight="1" x14ac:dyDescent="0.25">
      <c r="A529" s="642" t="e">
        <f>#REF!</f>
        <v>#REF!</v>
      </c>
      <c r="B529" s="643" t="e">
        <f>#REF!</f>
        <v>#REF!</v>
      </c>
      <c r="C529" s="644" t="e">
        <f>VLOOKUP(A529,#REF!,10,FALSE)</f>
        <v>#REF!</v>
      </c>
      <c r="D529" s="645" t="e">
        <f>VLOOKUP(A529,#REF!,11,FALSE)</f>
        <v>#REF!</v>
      </c>
      <c r="E529" s="657">
        <v>11590</v>
      </c>
      <c r="F529" s="436" t="s">
        <v>60</v>
      </c>
      <c r="G529" s="645" t="e">
        <f>#REF!</f>
        <v>#REF!</v>
      </c>
      <c r="H529" s="645" t="e">
        <f>#REF!</f>
        <v>#REF!</v>
      </c>
      <c r="I529" s="645" t="s">
        <v>272</v>
      </c>
      <c r="J529" s="645"/>
      <c r="K529" s="631"/>
      <c r="L529" s="635"/>
      <c r="M529" s="162"/>
      <c r="N529" t="str">
        <f>IFERROR(VLOOKUP(B529,Сток!A:B,2,FALSE),"")</f>
        <v/>
      </c>
      <c r="O529"/>
      <c r="P529"/>
    </row>
    <row r="530" spans="1:16" ht="12" customHeight="1" x14ac:dyDescent="0.25">
      <c r="A530" s="642" t="e">
        <f>#REF!</f>
        <v>#REF!</v>
      </c>
      <c r="B530" s="643" t="e">
        <f>#REF!</f>
        <v>#REF!</v>
      </c>
      <c r="C530" s="644" t="e">
        <f>VLOOKUP(A530,#REF!,10,FALSE)</f>
        <v>#REF!</v>
      </c>
      <c r="D530" s="645" t="e">
        <f>VLOOKUP(A530,#REF!,11,FALSE)</f>
        <v>#REF!</v>
      </c>
      <c r="E530" s="657">
        <v>14090</v>
      </c>
      <c r="F530" s="436" t="s">
        <v>60</v>
      </c>
      <c r="G530" s="645" t="e">
        <f>#REF!</f>
        <v>#REF!</v>
      </c>
      <c r="H530" s="645" t="e">
        <f>#REF!</f>
        <v>#REF!</v>
      </c>
      <c r="I530" s="645" t="s">
        <v>272</v>
      </c>
      <c r="J530" s="645"/>
      <c r="K530" s="631"/>
      <c r="L530" s="635"/>
      <c r="M530" s="162"/>
      <c r="N530" t="str">
        <f>IFERROR(VLOOKUP(B530,Сток!A:B,2,FALSE),"")</f>
        <v/>
      </c>
      <c r="O530"/>
      <c r="P530"/>
    </row>
    <row r="531" spans="1:16" ht="12" customHeight="1" x14ac:dyDescent="0.25">
      <c r="A531" s="642" t="e">
        <f>#REF!</f>
        <v>#REF!</v>
      </c>
      <c r="B531" s="643" t="e">
        <f>#REF!</f>
        <v>#REF!</v>
      </c>
      <c r="C531" s="644" t="e">
        <f>VLOOKUP(A531,#REF!,10,FALSE)</f>
        <v>#REF!</v>
      </c>
      <c r="D531" s="645" t="e">
        <f>VLOOKUP(A531,#REF!,11,FALSE)</f>
        <v>#REF!</v>
      </c>
      <c r="E531" s="657">
        <v>14090</v>
      </c>
      <c r="F531" s="436" t="s">
        <v>60</v>
      </c>
      <c r="G531" s="645" t="e">
        <f>#REF!</f>
        <v>#REF!</v>
      </c>
      <c r="H531" s="645" t="e">
        <f>#REF!</f>
        <v>#REF!</v>
      </c>
      <c r="I531" s="645" t="s">
        <v>272</v>
      </c>
      <c r="J531" s="645"/>
      <c r="K531" s="631"/>
      <c r="L531" s="635"/>
      <c r="M531" s="162"/>
      <c r="N531" t="str">
        <f>IFERROR(VLOOKUP(B531,Сток!A:B,2,FALSE),"")</f>
        <v/>
      </c>
      <c r="O531"/>
      <c r="P531"/>
    </row>
    <row r="532" spans="1:16" ht="12" customHeight="1" x14ac:dyDescent="0.25">
      <c r="A532" s="642" t="e">
        <f>#REF!</f>
        <v>#REF!</v>
      </c>
      <c r="B532" s="643" t="e">
        <f>#REF!</f>
        <v>#REF!</v>
      </c>
      <c r="C532" s="644" t="e">
        <f>VLOOKUP(A532,#REF!,10,FALSE)</f>
        <v>#REF!</v>
      </c>
      <c r="D532" s="645" t="e">
        <f>VLOOKUP(A532,#REF!,11,FALSE)</f>
        <v>#REF!</v>
      </c>
      <c r="E532" s="657">
        <v>11990</v>
      </c>
      <c r="F532" s="436" t="s">
        <v>60</v>
      </c>
      <c r="G532" s="645" t="e">
        <f>#REF!</f>
        <v>#REF!</v>
      </c>
      <c r="H532" s="645">
        <v>151042</v>
      </c>
      <c r="I532" s="645" t="s">
        <v>272</v>
      </c>
      <c r="J532" s="645"/>
      <c r="K532" s="631"/>
      <c r="L532" s="635"/>
      <c r="M532" s="162"/>
      <c r="N532" t="str">
        <f>IFERROR(VLOOKUP(B532,Сток!A:B,2,FALSE),"")</f>
        <v/>
      </c>
      <c r="O532"/>
      <c r="P532"/>
    </row>
    <row r="533" spans="1:16" ht="12" customHeight="1" x14ac:dyDescent="0.25">
      <c r="A533" s="642" t="e">
        <f>#REF!</f>
        <v>#REF!</v>
      </c>
      <c r="B533" s="643" t="e">
        <f>#REF!</f>
        <v>#REF!</v>
      </c>
      <c r="C533" s="644" t="e">
        <f>VLOOKUP(A533,#REF!,10,FALSE)</f>
        <v>#REF!</v>
      </c>
      <c r="D533" s="645" t="e">
        <f>VLOOKUP(A533,#REF!,11,FALSE)</f>
        <v>#REF!</v>
      </c>
      <c r="E533" s="657">
        <v>14190</v>
      </c>
      <c r="F533" s="436" t="s">
        <v>60</v>
      </c>
      <c r="G533" s="645" t="e">
        <f>#REF!</f>
        <v>#REF!</v>
      </c>
      <c r="H533" s="645">
        <v>151044</v>
      </c>
      <c r="I533" s="645" t="s">
        <v>272</v>
      </c>
      <c r="J533" s="645"/>
      <c r="K533" s="631"/>
      <c r="L533" s="635"/>
      <c r="M533" s="162"/>
      <c r="N533" t="str">
        <f>IFERROR(VLOOKUP(B533,Сток!A:B,2,FALSE),"")</f>
        <v/>
      </c>
      <c r="O533"/>
      <c r="P533"/>
    </row>
    <row r="534" spans="1:16" ht="12" customHeight="1" x14ac:dyDescent="0.25">
      <c r="A534" s="642" t="e">
        <f>#REF!</f>
        <v>#REF!</v>
      </c>
      <c r="B534" s="643" t="e">
        <f>#REF!</f>
        <v>#REF!</v>
      </c>
      <c r="C534" s="644" t="e">
        <f>VLOOKUP(A534,#REF!,10,FALSE)</f>
        <v>#REF!</v>
      </c>
      <c r="D534" s="645" t="e">
        <f>VLOOKUP(A534,#REF!,11,FALSE)</f>
        <v>#REF!</v>
      </c>
      <c r="E534" s="657">
        <v>7060</v>
      </c>
      <c r="F534" s="436" t="s">
        <v>60</v>
      </c>
      <c r="G534" s="645" t="e">
        <f>#REF!</f>
        <v>#REF!</v>
      </c>
      <c r="H534" s="645"/>
      <c r="I534" s="645" t="s">
        <v>272</v>
      </c>
      <c r="J534" s="645"/>
      <c r="K534" s="631"/>
      <c r="L534" s="635"/>
      <c r="M534" s="162"/>
      <c r="N534" t="str">
        <f>IFERROR(VLOOKUP(B534,Сток!A:B,2,FALSE),"")</f>
        <v/>
      </c>
      <c r="O534"/>
      <c r="P534"/>
    </row>
    <row r="535" spans="1:16" ht="12" customHeight="1" x14ac:dyDescent="0.25">
      <c r="A535" s="642" t="e">
        <f>#REF!</f>
        <v>#REF!</v>
      </c>
      <c r="B535" s="643" t="e">
        <f>#REF!</f>
        <v>#REF!</v>
      </c>
      <c r="C535" s="644" t="e">
        <f>VLOOKUP(A535,#REF!,10,FALSE)</f>
        <v>#REF!</v>
      </c>
      <c r="D535" s="645" t="e">
        <f>VLOOKUP(A535,#REF!,11,FALSE)</f>
        <v>#REF!</v>
      </c>
      <c r="E535" s="657">
        <v>9990</v>
      </c>
      <c r="F535" s="436" t="s">
        <v>60</v>
      </c>
      <c r="G535" s="645" t="e">
        <f>#REF!</f>
        <v>#REF!</v>
      </c>
      <c r="H535" s="645"/>
      <c r="I535" s="645" t="s">
        <v>272</v>
      </c>
      <c r="J535" s="645"/>
      <c r="K535" s="631"/>
      <c r="L535" s="635"/>
      <c r="M535" s="162"/>
      <c r="N535" t="str">
        <f>IFERROR(VLOOKUP(B535,Сток!A:B,2,FALSE),"")</f>
        <v/>
      </c>
      <c r="O535"/>
      <c r="P535"/>
    </row>
    <row r="536" spans="1:16" ht="12" customHeight="1" x14ac:dyDescent="0.25">
      <c r="A536" s="642" t="e">
        <f>#REF!</f>
        <v>#REF!</v>
      </c>
      <c r="B536" s="643" t="e">
        <f>#REF!</f>
        <v>#REF!</v>
      </c>
      <c r="C536" s="644" t="e">
        <f>VLOOKUP(A536,#REF!,10,FALSE)</f>
        <v>#REF!</v>
      </c>
      <c r="D536" s="645" t="e">
        <f>VLOOKUP(A536,#REF!,11,FALSE)</f>
        <v>#REF!</v>
      </c>
      <c r="E536" s="657">
        <v>4890</v>
      </c>
      <c r="F536" s="436" t="s">
        <v>60</v>
      </c>
      <c r="G536" s="645" t="e">
        <f>#REF!</f>
        <v>#REF!</v>
      </c>
      <c r="H536" s="645" t="e">
        <f>#REF!</f>
        <v>#REF!</v>
      </c>
      <c r="I536" s="645" t="s">
        <v>272</v>
      </c>
      <c r="J536" s="645"/>
      <c r="K536" s="631"/>
      <c r="L536" s="635"/>
      <c r="M536" s="162"/>
      <c r="N536" t="str">
        <f>IFERROR(VLOOKUP(B536,Сток!A:B,2,FALSE),"")</f>
        <v/>
      </c>
      <c r="O536"/>
      <c r="P536"/>
    </row>
    <row r="537" spans="1:16" ht="12" customHeight="1" x14ac:dyDescent="0.25">
      <c r="A537" s="642" t="e">
        <f>#REF!</f>
        <v>#REF!</v>
      </c>
      <c r="B537" s="643" t="e">
        <f>#REF!</f>
        <v>#REF!</v>
      </c>
      <c r="C537" s="644" t="e">
        <f>VLOOKUP(A537,#REF!,10,FALSE)</f>
        <v>#REF!</v>
      </c>
      <c r="D537" s="645" t="e">
        <f>VLOOKUP(A537,#REF!,11,FALSE)</f>
        <v>#REF!</v>
      </c>
      <c r="E537" s="657">
        <v>7790</v>
      </c>
      <c r="F537" s="436" t="s">
        <v>60</v>
      </c>
      <c r="G537" s="645" t="e">
        <f>#REF!</f>
        <v>#REF!</v>
      </c>
      <c r="H537" s="645">
        <v>151011</v>
      </c>
      <c r="I537" s="645" t="s">
        <v>272</v>
      </c>
      <c r="J537" s="645"/>
      <c r="K537" s="631"/>
      <c r="L537" s="635"/>
      <c r="M537" s="162"/>
      <c r="N537" t="str">
        <f>IFERROR(VLOOKUP(B537,Сток!A:B,2,FALSE),"")</f>
        <v/>
      </c>
      <c r="O537"/>
      <c r="P537"/>
    </row>
    <row r="538" spans="1:16" ht="12" customHeight="1" x14ac:dyDescent="0.25">
      <c r="A538" s="642" t="e">
        <f>#REF!</f>
        <v>#REF!</v>
      </c>
      <c r="B538" s="643" t="e">
        <f>#REF!</f>
        <v>#REF!</v>
      </c>
      <c r="C538" s="644" t="e">
        <f>VLOOKUP(A538,#REF!,10,FALSE)</f>
        <v>#REF!</v>
      </c>
      <c r="D538" s="645" t="e">
        <f>VLOOKUP(A538,#REF!,11,FALSE)</f>
        <v>#REF!</v>
      </c>
      <c r="E538" s="657">
        <v>3990</v>
      </c>
      <c r="F538" s="436" t="s">
        <v>60</v>
      </c>
      <c r="G538" s="645" t="e">
        <f>#REF!</f>
        <v>#REF!</v>
      </c>
      <c r="H538" s="645" t="e">
        <f>#REF!</f>
        <v>#REF!</v>
      </c>
      <c r="I538" s="645" t="s">
        <v>272</v>
      </c>
      <c r="J538" s="645"/>
      <c r="K538" s="631"/>
      <c r="L538" s="635"/>
      <c r="M538" s="162"/>
      <c r="N538" t="str">
        <f>IFERROR(VLOOKUP(B538,Сток!A:B,2,FALSE),"")</f>
        <v/>
      </c>
      <c r="O538"/>
      <c r="P538"/>
    </row>
    <row r="539" spans="1:16" ht="12" customHeight="1" x14ac:dyDescent="0.25">
      <c r="A539" s="642" t="e">
        <f>#REF!</f>
        <v>#REF!</v>
      </c>
      <c r="B539" s="643" t="e">
        <f>#REF!</f>
        <v>#REF!</v>
      </c>
      <c r="C539" s="644" t="e">
        <f>VLOOKUP(A539,#REF!,10,FALSE)</f>
        <v>#REF!</v>
      </c>
      <c r="D539" s="645" t="e">
        <f>VLOOKUP(A539,#REF!,11,FALSE)</f>
        <v>#REF!</v>
      </c>
      <c r="E539" s="657">
        <v>5850</v>
      </c>
      <c r="F539" s="436" t="s">
        <v>60</v>
      </c>
      <c r="G539" s="645" t="e">
        <f>#REF!</f>
        <v>#REF!</v>
      </c>
      <c r="H539" s="645"/>
      <c r="I539" s="645" t="s">
        <v>272</v>
      </c>
      <c r="J539" s="645"/>
      <c r="K539" s="631"/>
      <c r="L539" s="635"/>
      <c r="M539" s="162"/>
      <c r="N539" t="str">
        <f>IFERROR(VLOOKUP(B539,Сток!A:B,2,FALSE),"")</f>
        <v/>
      </c>
      <c r="O539"/>
      <c r="P539"/>
    </row>
    <row r="540" spans="1:16" ht="12" customHeight="1" x14ac:dyDescent="0.25">
      <c r="A540" s="647" t="e">
        <f>#REF!</f>
        <v>#REF!</v>
      </c>
      <c r="B540" s="643" t="e">
        <f>#REF!</f>
        <v>#REF!</v>
      </c>
      <c r="C540" s="644" t="e">
        <f>VLOOKUP(A540,#REF!,10,FALSE)</f>
        <v>#REF!</v>
      </c>
      <c r="D540" s="645" t="e">
        <f>VLOOKUP(A540,#REF!,11,FALSE)</f>
        <v>#REF!</v>
      </c>
      <c r="E540" s="657">
        <v>5090</v>
      </c>
      <c r="F540" s="436" t="s">
        <v>60</v>
      </c>
      <c r="G540" s="645" t="e">
        <f>#REF!</f>
        <v>#REF!</v>
      </c>
      <c r="H540" s="645" t="e">
        <f>#REF!</f>
        <v>#REF!</v>
      </c>
      <c r="I540" s="645" t="s">
        <v>272</v>
      </c>
      <c r="J540" s="645"/>
      <c r="K540" s="631"/>
      <c r="L540" s="635"/>
      <c r="M540" s="162"/>
      <c r="N540" t="str">
        <f>IFERROR(VLOOKUP(B540,Сток!A:B,2,FALSE),"")</f>
        <v/>
      </c>
      <c r="O540"/>
      <c r="P540"/>
    </row>
    <row r="541" spans="1:16" ht="12" customHeight="1" x14ac:dyDescent="0.25">
      <c r="A541" s="642" t="e">
        <f>#REF!</f>
        <v>#REF!</v>
      </c>
      <c r="B541" s="643" t="e">
        <f>#REF!</f>
        <v>#REF!</v>
      </c>
      <c r="C541" s="644" t="e">
        <f>VLOOKUP(A541,#REF!,10,FALSE)</f>
        <v>#REF!</v>
      </c>
      <c r="D541" s="645" t="e">
        <f>VLOOKUP(A541,#REF!,11,FALSE)</f>
        <v>#REF!</v>
      </c>
      <c r="E541" s="657">
        <v>4090</v>
      </c>
      <c r="F541" s="436" t="s">
        <v>60</v>
      </c>
      <c r="G541" s="645" t="e">
        <f>#REF!</f>
        <v>#REF!</v>
      </c>
      <c r="H541" s="645"/>
      <c r="I541" s="645" t="s">
        <v>272</v>
      </c>
      <c r="J541" s="645"/>
      <c r="K541" s="631"/>
      <c r="L541" s="635"/>
      <c r="M541" s="162"/>
      <c r="N541" t="str">
        <f>IFERROR(VLOOKUP(B541,Сток!A:B,2,FALSE),"")</f>
        <v/>
      </c>
      <c r="O541"/>
      <c r="P541"/>
    </row>
    <row r="542" spans="1:16" ht="12" customHeight="1" x14ac:dyDescent="0.25">
      <c r="A542" s="642" t="e">
        <f>#REF!</f>
        <v>#REF!</v>
      </c>
      <c r="B542" s="643" t="e">
        <f>#REF!</f>
        <v>#REF!</v>
      </c>
      <c r="C542" s="644" t="e">
        <f>VLOOKUP(A542,#REF!,10,FALSE)</f>
        <v>#REF!</v>
      </c>
      <c r="D542" s="645" t="e">
        <f>VLOOKUP(A542,#REF!,11,FALSE)</f>
        <v>#REF!</v>
      </c>
      <c r="E542" s="657">
        <v>5040</v>
      </c>
      <c r="F542" s="436" t="s">
        <v>60</v>
      </c>
      <c r="G542" s="645" t="e">
        <f>#REF!</f>
        <v>#REF!</v>
      </c>
      <c r="H542" s="645"/>
      <c r="I542" s="645" t="s">
        <v>272</v>
      </c>
      <c r="J542" s="645"/>
      <c r="K542" s="631"/>
      <c r="L542" s="635"/>
      <c r="M542" s="162"/>
      <c r="N542" t="str">
        <f>IFERROR(VLOOKUP(B542,Сток!A:B,2,FALSE),"")</f>
        <v/>
      </c>
      <c r="O542"/>
      <c r="P542"/>
    </row>
    <row r="543" spans="1:16" ht="12" customHeight="1" x14ac:dyDescent="0.25">
      <c r="A543" s="642" t="e">
        <f>#REF!</f>
        <v>#REF!</v>
      </c>
      <c r="B543" s="643" t="e">
        <f>#REF!</f>
        <v>#REF!</v>
      </c>
      <c r="C543" s="644" t="e">
        <f>VLOOKUP(A543,#REF!,10,FALSE)</f>
        <v>#REF!</v>
      </c>
      <c r="D543" s="645" t="e">
        <f>VLOOKUP(A543,#REF!,11,FALSE)</f>
        <v>#REF!</v>
      </c>
      <c r="E543" s="657">
        <v>3400</v>
      </c>
      <c r="F543" s="436" t="s">
        <v>60</v>
      </c>
      <c r="G543" s="645" t="e">
        <f>#REF!</f>
        <v>#REF!</v>
      </c>
      <c r="H543" s="645"/>
      <c r="I543" s="645" t="s">
        <v>272</v>
      </c>
      <c r="J543" s="645"/>
      <c r="K543" s="631"/>
      <c r="L543" s="635"/>
      <c r="M543" s="162"/>
      <c r="N543" t="str">
        <f>IFERROR(VLOOKUP(B543,Сток!A:B,2,FALSE),"")</f>
        <v/>
      </c>
      <c r="O543"/>
      <c r="P543"/>
    </row>
    <row r="544" spans="1:16" ht="12" customHeight="1" x14ac:dyDescent="0.25">
      <c r="A544" s="642" t="e">
        <f>#REF!</f>
        <v>#REF!</v>
      </c>
      <c r="B544" s="643" t="e">
        <f>#REF!</f>
        <v>#REF!</v>
      </c>
      <c r="C544" s="644" t="e">
        <f>VLOOKUP(A544,#REF!,10,FALSE)</f>
        <v>#REF!</v>
      </c>
      <c r="D544" s="645" t="e">
        <f>VLOOKUP(A544,#REF!,11,FALSE)</f>
        <v>#REF!</v>
      </c>
      <c r="E544" s="657">
        <v>3030</v>
      </c>
      <c r="F544" s="436" t="s">
        <v>60</v>
      </c>
      <c r="G544" s="645" t="e">
        <f>#REF!</f>
        <v>#REF!</v>
      </c>
      <c r="H544" s="645"/>
      <c r="I544" s="645" t="s">
        <v>272</v>
      </c>
      <c r="J544" s="645"/>
      <c r="K544" s="631"/>
      <c r="L544" s="635"/>
      <c r="M544" s="162"/>
      <c r="N544" t="str">
        <f>IFERROR(VLOOKUP(B544,Сток!A:B,2,FALSE),"")</f>
        <v/>
      </c>
      <c r="O544"/>
      <c r="P544"/>
    </row>
    <row r="545" spans="1:16" ht="12" customHeight="1" x14ac:dyDescent="0.25">
      <c r="A545" s="642" t="e">
        <f>#REF!</f>
        <v>#REF!</v>
      </c>
      <c r="B545" s="643" t="e">
        <f>#REF!</f>
        <v>#REF!</v>
      </c>
      <c r="C545" s="644" t="e">
        <f>VLOOKUP(A545,#REF!,10,FALSE)</f>
        <v>#REF!</v>
      </c>
      <c r="D545" s="645" t="e">
        <f>VLOOKUP(A545,#REF!,11,FALSE)</f>
        <v>#REF!</v>
      </c>
      <c r="E545" s="657">
        <v>4030</v>
      </c>
      <c r="F545" s="436" t="s">
        <v>60</v>
      </c>
      <c r="G545" s="645" t="e">
        <f>#REF!</f>
        <v>#REF!</v>
      </c>
      <c r="H545" s="645"/>
      <c r="I545" s="645" t="s">
        <v>272</v>
      </c>
      <c r="J545" s="645"/>
      <c r="K545" s="631"/>
      <c r="L545" s="635"/>
      <c r="M545" s="162"/>
      <c r="N545" t="str">
        <f>IFERROR(VLOOKUP(B545,Сток!A:B,2,FALSE),"")</f>
        <v/>
      </c>
      <c r="O545"/>
      <c r="P545"/>
    </row>
    <row r="546" spans="1:16" ht="12" customHeight="1" x14ac:dyDescent="0.25">
      <c r="A546" s="642" t="e">
        <f>#REF!</f>
        <v>#REF!</v>
      </c>
      <c r="B546" s="643" t="e">
        <f>#REF!</f>
        <v>#REF!</v>
      </c>
      <c r="C546" s="644" t="e">
        <f>VLOOKUP(A546,#REF!,10,FALSE)</f>
        <v>#REF!</v>
      </c>
      <c r="D546" s="645" t="e">
        <f>VLOOKUP(A546,#REF!,11,FALSE)</f>
        <v>#REF!</v>
      </c>
      <c r="E546" s="657">
        <v>2700</v>
      </c>
      <c r="F546" s="436" t="s">
        <v>60</v>
      </c>
      <c r="G546" s="645" t="e">
        <f>#REF!</f>
        <v>#REF!</v>
      </c>
      <c r="H546" s="645"/>
      <c r="I546" s="645" t="s">
        <v>272</v>
      </c>
      <c r="J546" s="645"/>
      <c r="K546" s="631"/>
      <c r="L546" s="635"/>
      <c r="M546" s="162"/>
      <c r="N546" t="str">
        <f>IFERROR(VLOOKUP(B546,Сток!A:B,2,FALSE),"")</f>
        <v/>
      </c>
      <c r="O546"/>
      <c r="P546"/>
    </row>
    <row r="547" spans="1:16" ht="12" customHeight="1" x14ac:dyDescent="0.25">
      <c r="A547" s="642" t="e">
        <f>#REF!</f>
        <v>#REF!</v>
      </c>
      <c r="B547" s="643" t="e">
        <f>#REF!</f>
        <v>#REF!</v>
      </c>
      <c r="C547" s="644" t="e">
        <f>VLOOKUP(A547,#REF!,10,FALSE)</f>
        <v>#REF!</v>
      </c>
      <c r="D547" s="645" t="e">
        <f>VLOOKUP(A547,#REF!,11,FALSE)</f>
        <v>#REF!</v>
      </c>
      <c r="E547" s="657">
        <v>3030</v>
      </c>
      <c r="F547" s="436" t="s">
        <v>60</v>
      </c>
      <c r="G547" s="645" t="e">
        <f>#REF!</f>
        <v>#REF!</v>
      </c>
      <c r="H547" s="645"/>
      <c r="I547" s="645" t="s">
        <v>272</v>
      </c>
      <c r="J547" s="645"/>
      <c r="K547" s="631"/>
      <c r="L547" s="635"/>
      <c r="M547" s="162"/>
      <c r="N547" t="str">
        <f>IFERROR(VLOOKUP(B547,Сток!A:B,2,FALSE),"")</f>
        <v/>
      </c>
      <c r="O547"/>
      <c r="P547"/>
    </row>
    <row r="548" spans="1:16" ht="12" customHeight="1" x14ac:dyDescent="0.25">
      <c r="A548" s="642" t="e">
        <f>#REF!</f>
        <v>#REF!</v>
      </c>
      <c r="B548" s="643" t="e">
        <f>#REF!</f>
        <v>#REF!</v>
      </c>
      <c r="C548" s="644" t="e">
        <f>VLOOKUP(A548,#REF!,10,FALSE)</f>
        <v>#REF!</v>
      </c>
      <c r="D548" s="645" t="e">
        <f>VLOOKUP(A548,#REF!,11,FALSE)</f>
        <v>#REF!</v>
      </c>
      <c r="E548" s="657">
        <v>2350</v>
      </c>
      <c r="F548" s="436" t="s">
        <v>60</v>
      </c>
      <c r="G548" s="645" t="e">
        <f>#REF!</f>
        <v>#REF!</v>
      </c>
      <c r="H548" s="645"/>
      <c r="I548" s="645" t="s">
        <v>272</v>
      </c>
      <c r="J548" s="645"/>
      <c r="K548" s="631"/>
      <c r="L548" s="635"/>
      <c r="M548" s="162"/>
      <c r="N548" t="str">
        <f>IFERROR(VLOOKUP(B548,Сток!A:B,2,FALSE),"")</f>
        <v/>
      </c>
      <c r="O548"/>
      <c r="P548"/>
    </row>
    <row r="549" spans="1:16" ht="12" customHeight="1" x14ac:dyDescent="0.25">
      <c r="A549" s="642" t="e">
        <f>#REF!</f>
        <v>#REF!</v>
      </c>
      <c r="B549" s="643" t="e">
        <f>#REF!</f>
        <v>#REF!</v>
      </c>
      <c r="C549" s="644" t="e">
        <f>VLOOKUP(A549,#REF!,10,FALSE)</f>
        <v>#REF!</v>
      </c>
      <c r="D549" s="645" t="e">
        <f>VLOOKUP(A549,#REF!,11,FALSE)</f>
        <v>#REF!</v>
      </c>
      <c r="E549" s="657">
        <v>1490</v>
      </c>
      <c r="F549" s="436" t="s">
        <v>60</v>
      </c>
      <c r="G549" s="645" t="e">
        <f>#REF!</f>
        <v>#REF!</v>
      </c>
      <c r="H549" s="645" t="e">
        <f>#REF!</f>
        <v>#REF!</v>
      </c>
      <c r="I549" s="645" t="s">
        <v>272</v>
      </c>
      <c r="J549" s="645"/>
      <c r="K549" s="631"/>
      <c r="L549" s="635"/>
      <c r="M549" s="162"/>
      <c r="N549" t="str">
        <f>IFERROR(VLOOKUP(B549,Сток!A:B,2,FALSE),"")</f>
        <v/>
      </c>
      <c r="O549"/>
      <c r="P549"/>
    </row>
    <row r="550" spans="1:16" ht="12" customHeight="1" x14ac:dyDescent="0.25">
      <c r="A550" s="642" t="e">
        <f>#REF!</f>
        <v>#REF!</v>
      </c>
      <c r="B550" s="643" t="e">
        <f>#REF!</f>
        <v>#REF!</v>
      </c>
      <c r="C550" s="644" t="e">
        <f>VLOOKUP(A550,#REF!,10,FALSE)</f>
        <v>#REF!</v>
      </c>
      <c r="D550" s="645" t="e">
        <f>VLOOKUP(A550,#REF!,11,FALSE)</f>
        <v>#REF!</v>
      </c>
      <c r="E550" s="657">
        <v>1590</v>
      </c>
      <c r="F550" s="436" t="s">
        <v>60</v>
      </c>
      <c r="G550" s="645" t="e">
        <f>#REF!</f>
        <v>#REF!</v>
      </c>
      <c r="H550" s="645" t="e">
        <f>#REF!</f>
        <v>#REF!</v>
      </c>
      <c r="I550" s="645" t="s">
        <v>272</v>
      </c>
      <c r="J550" s="645"/>
      <c r="K550" s="631"/>
      <c r="L550" s="635"/>
      <c r="M550" s="162"/>
      <c r="N550" t="str">
        <f>IFERROR(VLOOKUP(B550,Сток!A:B,2,FALSE),"")</f>
        <v/>
      </c>
      <c r="O550"/>
      <c r="P550"/>
    </row>
    <row r="551" spans="1:16" ht="12" customHeight="1" x14ac:dyDescent="0.25">
      <c r="A551" s="642" t="e">
        <f>#REF!</f>
        <v>#REF!</v>
      </c>
      <c r="B551" s="643" t="e">
        <f>#REF!</f>
        <v>#REF!</v>
      </c>
      <c r="C551" s="644" t="e">
        <f>VLOOKUP(A551,#REF!,10,FALSE)</f>
        <v>#REF!</v>
      </c>
      <c r="D551" s="645" t="e">
        <f>VLOOKUP(A551,#REF!,11,FALSE)</f>
        <v>#REF!</v>
      </c>
      <c r="E551" s="657">
        <v>1690</v>
      </c>
      <c r="F551" s="436" t="s">
        <v>60</v>
      </c>
      <c r="G551" s="645" t="e">
        <f>#REF!</f>
        <v>#REF!</v>
      </c>
      <c r="H551" s="645" t="e">
        <f>#REF!</f>
        <v>#REF!</v>
      </c>
      <c r="I551" s="645" t="s">
        <v>272</v>
      </c>
      <c r="J551" s="645"/>
      <c r="K551" s="631"/>
      <c r="L551" s="635"/>
      <c r="M551" s="162"/>
      <c r="N551" t="str">
        <f>IFERROR(VLOOKUP(B551,Сток!A:B,2,FALSE),"")</f>
        <v/>
      </c>
      <c r="O551"/>
      <c r="P551"/>
    </row>
    <row r="552" spans="1:16" ht="12" customHeight="1" x14ac:dyDescent="0.25">
      <c r="A552" s="647" t="e">
        <f>#REF!</f>
        <v>#REF!</v>
      </c>
      <c r="B552" s="643" t="e">
        <f>#REF!</f>
        <v>#REF!</v>
      </c>
      <c r="C552" s="644" t="e">
        <f>VLOOKUP(A552,#REF!,10,FALSE)</f>
        <v>#REF!</v>
      </c>
      <c r="D552" s="645" t="e">
        <f>VLOOKUP(A552,#REF!,11,FALSE)</f>
        <v>#REF!</v>
      </c>
      <c r="E552" s="657">
        <v>5890</v>
      </c>
      <c r="F552" s="436" t="s">
        <v>60</v>
      </c>
      <c r="G552" s="645" t="e">
        <f>#REF!</f>
        <v>#REF!</v>
      </c>
      <c r="H552" s="645" t="e">
        <f>#REF!</f>
        <v>#REF!</v>
      </c>
      <c r="I552" s="645" t="s">
        <v>272</v>
      </c>
      <c r="J552" s="645"/>
      <c r="K552" s="631"/>
      <c r="L552" s="635"/>
      <c r="M552" s="162"/>
      <c r="N552" t="str">
        <f>IFERROR(VLOOKUP(B552,Сток!A:B,2,FALSE),"")</f>
        <v/>
      </c>
      <c r="O552"/>
      <c r="P552"/>
    </row>
    <row r="553" spans="1:16" ht="12" customHeight="1" x14ac:dyDescent="0.25">
      <c r="A553" s="647" t="e">
        <f>#REF!</f>
        <v>#REF!</v>
      </c>
      <c r="B553" s="643" t="e">
        <f>#REF!</f>
        <v>#REF!</v>
      </c>
      <c r="C553" s="644" t="e">
        <f>VLOOKUP(A553,#REF!,10,FALSE)</f>
        <v>#REF!</v>
      </c>
      <c r="D553" s="645" t="e">
        <f>VLOOKUP(A553,#REF!,11,FALSE)</f>
        <v>#REF!</v>
      </c>
      <c r="E553" s="657">
        <v>2290</v>
      </c>
      <c r="F553" s="436" t="s">
        <v>60</v>
      </c>
      <c r="G553" s="645" t="e">
        <f>#REF!</f>
        <v>#REF!</v>
      </c>
      <c r="H553" s="645" t="e">
        <f>#REF!</f>
        <v>#REF!</v>
      </c>
      <c r="I553" s="645" t="s">
        <v>272</v>
      </c>
      <c r="J553" s="645"/>
      <c r="K553" s="631"/>
      <c r="L553" s="635"/>
      <c r="M553" s="162"/>
      <c r="N553" t="str">
        <f>IFERROR(VLOOKUP(B553,Сток!A:B,2,FALSE),"")</f>
        <v/>
      </c>
      <c r="O553"/>
      <c r="P553"/>
    </row>
    <row r="554" spans="1:16" ht="12" customHeight="1" x14ac:dyDescent="0.25">
      <c r="A554" s="647" t="e">
        <f>#REF!</f>
        <v>#REF!</v>
      </c>
      <c r="B554" s="643" t="e">
        <f>#REF!</f>
        <v>#REF!</v>
      </c>
      <c r="C554" s="644" t="e">
        <f>VLOOKUP(A554,#REF!,10,FALSE)</f>
        <v>#REF!</v>
      </c>
      <c r="D554" s="645" t="e">
        <f>VLOOKUP(A554,#REF!,11,FALSE)</f>
        <v>#REF!</v>
      </c>
      <c r="E554" s="657">
        <v>2290</v>
      </c>
      <c r="F554" s="436" t="s">
        <v>60</v>
      </c>
      <c r="G554" s="645" t="e">
        <f>#REF!</f>
        <v>#REF!</v>
      </c>
      <c r="H554" s="645" t="e">
        <f>#REF!</f>
        <v>#REF!</v>
      </c>
      <c r="I554" s="645" t="s">
        <v>272</v>
      </c>
      <c r="J554" s="645"/>
      <c r="K554" s="631"/>
      <c r="L554" s="635"/>
      <c r="M554" s="162"/>
      <c r="N554" t="str">
        <f>IFERROR(VLOOKUP(B554,Сток!A:B,2,FALSE),"")</f>
        <v/>
      </c>
      <c r="O554"/>
      <c r="P554"/>
    </row>
    <row r="555" spans="1:16" ht="12" customHeight="1" x14ac:dyDescent="0.25">
      <c r="A555" s="647" t="e">
        <f>#REF!</f>
        <v>#REF!</v>
      </c>
      <c r="B555" s="643" t="e">
        <f>#REF!</f>
        <v>#REF!</v>
      </c>
      <c r="C555" s="644" t="e">
        <f>VLOOKUP(A555,#REF!,10,FALSE)</f>
        <v>#REF!</v>
      </c>
      <c r="D555" s="645" t="e">
        <f>VLOOKUP(A555,#REF!,11,FALSE)</f>
        <v>#REF!</v>
      </c>
      <c r="E555" s="657">
        <v>2390</v>
      </c>
      <c r="F555" s="436" t="s">
        <v>60</v>
      </c>
      <c r="G555" s="645" t="e">
        <f>#REF!</f>
        <v>#REF!</v>
      </c>
      <c r="H555" s="645" t="e">
        <f>#REF!</f>
        <v>#REF!</v>
      </c>
      <c r="I555" s="645" t="s">
        <v>272</v>
      </c>
      <c r="J555" s="645"/>
      <c r="K555" s="631"/>
      <c r="L555" s="635"/>
      <c r="M555" s="162"/>
      <c r="N555" t="str">
        <f>IFERROR(VLOOKUP(B555,Сток!A:B,2,FALSE),"")</f>
        <v/>
      </c>
      <c r="O555"/>
      <c r="P555"/>
    </row>
    <row r="556" spans="1:16" ht="12" customHeight="1" x14ac:dyDescent="0.25">
      <c r="A556" s="647" t="e">
        <f>#REF!</f>
        <v>#REF!</v>
      </c>
      <c r="B556" s="643" t="e">
        <f>#REF!</f>
        <v>#REF!</v>
      </c>
      <c r="C556" s="644" t="e">
        <f>VLOOKUP(A556,#REF!,10,FALSE)</f>
        <v>#REF!</v>
      </c>
      <c r="D556" s="645" t="e">
        <f>VLOOKUP(A556,#REF!,11,FALSE)</f>
        <v>#REF!</v>
      </c>
      <c r="E556" s="657">
        <v>2390</v>
      </c>
      <c r="F556" s="436" t="s">
        <v>60</v>
      </c>
      <c r="G556" s="645" t="e">
        <f>#REF!</f>
        <v>#REF!</v>
      </c>
      <c r="H556" s="645" t="e">
        <f>#REF!</f>
        <v>#REF!</v>
      </c>
      <c r="I556" s="645" t="s">
        <v>272</v>
      </c>
      <c r="J556" s="645"/>
      <c r="K556" s="631"/>
      <c r="L556" s="635"/>
      <c r="M556" s="162"/>
      <c r="N556" t="str">
        <f>IFERROR(VLOOKUP(B556,Сток!A:B,2,FALSE),"")</f>
        <v/>
      </c>
      <c r="O556"/>
      <c r="P556"/>
    </row>
    <row r="557" spans="1:16" ht="12" customHeight="1" x14ac:dyDescent="0.25">
      <c r="A557" s="647" t="e">
        <f>#REF!</f>
        <v>#REF!</v>
      </c>
      <c r="B557" s="643" t="e">
        <f>#REF!</f>
        <v>#REF!</v>
      </c>
      <c r="C557" s="644" t="e">
        <f>VLOOKUP(A557,#REF!,10,FALSE)</f>
        <v>#REF!</v>
      </c>
      <c r="D557" s="645" t="e">
        <f>VLOOKUP(A557,#REF!,11,FALSE)</f>
        <v>#REF!</v>
      </c>
      <c r="E557" s="657">
        <v>2390</v>
      </c>
      <c r="F557" s="436" t="s">
        <v>60</v>
      </c>
      <c r="G557" s="645" t="e">
        <f>#REF!</f>
        <v>#REF!</v>
      </c>
      <c r="H557" s="645" t="e">
        <f>#REF!</f>
        <v>#REF!</v>
      </c>
      <c r="I557" s="645" t="s">
        <v>272</v>
      </c>
      <c r="J557" s="645"/>
      <c r="K557" s="631"/>
      <c r="L557" s="635"/>
      <c r="M557" s="162"/>
      <c r="N557" t="str">
        <f>IFERROR(VLOOKUP(B557,Сток!A:B,2,FALSE),"")</f>
        <v/>
      </c>
      <c r="O557"/>
      <c r="P557"/>
    </row>
    <row r="558" spans="1:16" ht="12" customHeight="1" x14ac:dyDescent="0.25">
      <c r="A558" s="647" t="e">
        <f>#REF!</f>
        <v>#REF!</v>
      </c>
      <c r="B558" s="643" t="e">
        <f>#REF!</f>
        <v>#REF!</v>
      </c>
      <c r="C558" s="644" t="e">
        <f>VLOOKUP('Печать Заказа'!A558,#REF!,10,FALSE)</f>
        <v>#REF!</v>
      </c>
      <c r="D558" s="645" t="e">
        <f>VLOOKUP(A558,#REF!,11,FALSE)</f>
        <v>#REF!</v>
      </c>
      <c r="E558" s="657">
        <v>10590</v>
      </c>
      <c r="F558" s="645" t="s">
        <v>60</v>
      </c>
      <c r="G558" s="645" t="e">
        <f>#REF!</f>
        <v>#REF!</v>
      </c>
      <c r="H558" s="645" t="e">
        <f>#REF!</f>
        <v>#REF!</v>
      </c>
      <c r="I558" s="645" t="s">
        <v>272</v>
      </c>
      <c r="J558" s="645"/>
      <c r="K558" s="631"/>
      <c r="L558" s="635"/>
      <c r="M558" s="162"/>
      <c r="N558" t="str">
        <f>IFERROR(VLOOKUP(B558,Сток!A:B,2,FALSE),"")</f>
        <v/>
      </c>
      <c r="O558"/>
      <c r="P558"/>
    </row>
    <row r="559" spans="1:16" ht="12" customHeight="1" x14ac:dyDescent="0.25">
      <c r="A559" s="647" t="e">
        <f>#REF!</f>
        <v>#REF!</v>
      </c>
      <c r="B559" s="643" t="e">
        <f>#REF!</f>
        <v>#REF!</v>
      </c>
      <c r="C559" s="644" t="e">
        <f>VLOOKUP('Печать Заказа'!A559,#REF!,10,FALSE)</f>
        <v>#REF!</v>
      </c>
      <c r="D559" s="645" t="e">
        <f>VLOOKUP(A559,#REF!,11,FALSE)</f>
        <v>#REF!</v>
      </c>
      <c r="E559" s="657">
        <v>16190</v>
      </c>
      <c r="F559" s="645" t="s">
        <v>60</v>
      </c>
      <c r="G559" s="645" t="e">
        <f>#REF!</f>
        <v>#REF!</v>
      </c>
      <c r="H559" s="645" t="e">
        <f>#REF!</f>
        <v>#REF!</v>
      </c>
      <c r="I559" s="645" t="s">
        <v>272</v>
      </c>
      <c r="J559" s="645"/>
      <c r="K559" s="631"/>
      <c r="L559" s="635"/>
      <c r="M559" s="162"/>
      <c r="N559" t="str">
        <f>IFERROR(VLOOKUP(B559,Сток!A:B,2,FALSE),"")</f>
        <v/>
      </c>
      <c r="O559"/>
      <c r="P559"/>
    </row>
    <row r="560" spans="1:16" ht="12" customHeight="1" x14ac:dyDescent="0.25">
      <c r="A560" s="647" t="e">
        <f>#REF!</f>
        <v>#REF!</v>
      </c>
      <c r="B560" s="643" t="e">
        <f>#REF!</f>
        <v>#REF!</v>
      </c>
      <c r="C560" s="644" t="e">
        <f>VLOOKUP('Печать Заказа'!A560,#REF!,10,FALSE)</f>
        <v>#REF!</v>
      </c>
      <c r="D560" s="645" t="e">
        <f>VLOOKUP(A560,#REF!,11,FALSE)</f>
        <v>#REF!</v>
      </c>
      <c r="E560" s="657">
        <v>18190</v>
      </c>
      <c r="F560" s="645" t="s">
        <v>60</v>
      </c>
      <c r="G560" s="645" t="e">
        <f>#REF!</f>
        <v>#REF!</v>
      </c>
      <c r="H560" s="645" t="e">
        <f>#REF!</f>
        <v>#REF!</v>
      </c>
      <c r="I560" s="645" t="s">
        <v>272</v>
      </c>
      <c r="J560" s="645"/>
      <c r="K560" s="631"/>
      <c r="L560" s="635"/>
      <c r="M560" s="162"/>
      <c r="N560" t="str">
        <f>IFERROR(VLOOKUP(B560,Сток!A:B,2,FALSE),"")</f>
        <v/>
      </c>
      <c r="O560"/>
      <c r="P560"/>
    </row>
    <row r="561" spans="1:16" ht="12" customHeight="1" x14ac:dyDescent="0.25">
      <c r="A561" s="647" t="e">
        <f>#REF!</f>
        <v>#REF!</v>
      </c>
      <c r="B561" s="643" t="e">
        <f>#REF!</f>
        <v>#REF!</v>
      </c>
      <c r="C561" s="644" t="e">
        <f>VLOOKUP(A561,#REF!,10,FALSE)</f>
        <v>#REF!</v>
      </c>
      <c r="D561" s="645" t="e">
        <f>VLOOKUP(A561,#REF!,11,FALSE)</f>
        <v>#REF!</v>
      </c>
      <c r="E561" s="657">
        <v>2490</v>
      </c>
      <c r="F561" s="436" t="s">
        <v>60</v>
      </c>
      <c r="G561" s="645" t="e">
        <f>#REF!</f>
        <v>#REF!</v>
      </c>
      <c r="H561" s="645" t="e">
        <f>#REF!</f>
        <v>#REF!</v>
      </c>
      <c r="I561" s="645" t="s">
        <v>272</v>
      </c>
      <c r="J561" s="645"/>
      <c r="K561" s="631"/>
      <c r="L561" s="635"/>
      <c r="M561" s="162"/>
      <c r="N561" t="str">
        <f>IFERROR(VLOOKUP(B561,Сток!A:B,2,FALSE),"")</f>
        <v/>
      </c>
      <c r="O561"/>
      <c r="P561"/>
    </row>
    <row r="562" spans="1:16" ht="12" customHeight="1" x14ac:dyDescent="0.25">
      <c r="A562" s="647" t="e">
        <f>#REF!</f>
        <v>#REF!</v>
      </c>
      <c r="B562" s="643" t="e">
        <f>#REF!</f>
        <v>#REF!</v>
      </c>
      <c r="C562" s="644" t="e">
        <f>VLOOKUP(A562,#REF!,10,FALSE)</f>
        <v>#REF!</v>
      </c>
      <c r="D562" s="645" t="e">
        <f>VLOOKUP(A562,#REF!,11,FALSE)</f>
        <v>#REF!</v>
      </c>
      <c r="E562" s="657">
        <v>2590</v>
      </c>
      <c r="F562" s="436" t="s">
        <v>60</v>
      </c>
      <c r="G562" s="645" t="e">
        <f>#REF!</f>
        <v>#REF!</v>
      </c>
      <c r="H562" s="645" t="e">
        <f>#REF!</f>
        <v>#REF!</v>
      </c>
      <c r="I562" s="645" t="s">
        <v>272</v>
      </c>
      <c r="J562" s="645"/>
      <c r="K562" s="631"/>
      <c r="L562" s="635"/>
      <c r="M562" s="162"/>
      <c r="N562" t="str">
        <f>IFERROR(VLOOKUP(B562,Сток!A:B,2,FALSE),"")</f>
        <v/>
      </c>
      <c r="O562"/>
      <c r="P562"/>
    </row>
    <row r="563" spans="1:16" ht="12" customHeight="1" x14ac:dyDescent="0.25">
      <c r="A563" s="647" t="e">
        <f>#REF!</f>
        <v>#REF!</v>
      </c>
      <c r="B563" s="643" t="e">
        <f>#REF!</f>
        <v>#REF!</v>
      </c>
      <c r="C563" s="644" t="e">
        <f>VLOOKUP(A563,#REF!,10,FALSE)</f>
        <v>#REF!</v>
      </c>
      <c r="D563" s="645" t="e">
        <f>VLOOKUP(A563,#REF!,11,FALSE)</f>
        <v>#REF!</v>
      </c>
      <c r="E563" s="657">
        <v>3590</v>
      </c>
      <c r="F563" s="436" t="s">
        <v>60</v>
      </c>
      <c r="G563" s="645" t="e">
        <f>#REF!</f>
        <v>#REF!</v>
      </c>
      <c r="H563" s="645" t="e">
        <f>#REF!</f>
        <v>#REF!</v>
      </c>
      <c r="I563" s="645" t="s">
        <v>272</v>
      </c>
      <c r="J563" s="645"/>
      <c r="K563" s="631"/>
      <c r="L563" s="635"/>
      <c r="M563" s="162"/>
      <c r="N563" t="str">
        <f>IFERROR(VLOOKUP(B563,Сток!A:B,2,FALSE),"")</f>
        <v/>
      </c>
      <c r="O563"/>
      <c r="P563"/>
    </row>
    <row r="564" spans="1:16" ht="12" customHeight="1" x14ac:dyDescent="0.25">
      <c r="A564" s="647" t="e">
        <f>#REF!</f>
        <v>#REF!</v>
      </c>
      <c r="B564" s="643" t="e">
        <f>#REF!</f>
        <v>#REF!</v>
      </c>
      <c r="C564" s="644" t="e">
        <f>VLOOKUP(A564,#REF!,10,FALSE)</f>
        <v>#REF!</v>
      </c>
      <c r="D564" s="645" t="e">
        <f>VLOOKUP(A564,#REF!,11,FALSE)</f>
        <v>#REF!</v>
      </c>
      <c r="E564" s="657">
        <v>1290</v>
      </c>
      <c r="F564" s="436" t="s">
        <v>60</v>
      </c>
      <c r="G564" s="645" t="e">
        <f>#REF!</f>
        <v>#REF!</v>
      </c>
      <c r="H564" s="645" t="e">
        <f>#REF!</f>
        <v>#REF!</v>
      </c>
      <c r="I564" s="645" t="s">
        <v>272</v>
      </c>
      <c r="J564" s="645"/>
      <c r="K564" s="631"/>
      <c r="L564" s="635"/>
      <c r="M564" s="162"/>
      <c r="N564" t="str">
        <f>IFERROR(VLOOKUP(B564,Сток!A:B,2,FALSE),"")</f>
        <v/>
      </c>
      <c r="O564"/>
      <c r="P564"/>
    </row>
    <row r="565" spans="1:16" ht="12" customHeight="1" x14ac:dyDescent="0.25">
      <c r="A565" s="647" t="e">
        <f>#REF!</f>
        <v>#REF!</v>
      </c>
      <c r="B565" s="643" t="e">
        <f>#REF!</f>
        <v>#REF!</v>
      </c>
      <c r="C565" s="644" t="e">
        <f>VLOOKUP(A565,#REF!,10,FALSE)</f>
        <v>#REF!</v>
      </c>
      <c r="D565" s="645" t="e">
        <f>VLOOKUP(A565,#REF!,11,FALSE)</f>
        <v>#REF!</v>
      </c>
      <c r="E565" s="657">
        <v>1790</v>
      </c>
      <c r="F565" s="436" t="s">
        <v>60</v>
      </c>
      <c r="G565" s="645" t="e">
        <f>#REF!</f>
        <v>#REF!</v>
      </c>
      <c r="H565" s="645" t="e">
        <f>#REF!</f>
        <v>#REF!</v>
      </c>
      <c r="I565" s="645" t="s">
        <v>272</v>
      </c>
      <c r="J565" s="645"/>
      <c r="K565" s="631"/>
      <c r="L565" s="635"/>
      <c r="M565" s="162"/>
      <c r="N565" t="str">
        <f>IFERROR(VLOOKUP(B565,Сток!A:B,2,FALSE),"")</f>
        <v/>
      </c>
      <c r="O565"/>
      <c r="P565"/>
    </row>
    <row r="566" spans="1:16" ht="12" customHeight="1" x14ac:dyDescent="0.25">
      <c r="A566" s="642" t="e">
        <f>#REF!</f>
        <v>#REF!</v>
      </c>
      <c r="B566" s="643" t="e">
        <f>#REF!</f>
        <v>#REF!</v>
      </c>
      <c r="C566" s="644" t="e">
        <f>VLOOKUP(A566,#REF!,10,FALSE)</f>
        <v>#REF!</v>
      </c>
      <c r="D566" s="645" t="e">
        <f>VLOOKUP(A566,#REF!,11,FALSE)</f>
        <v>#REF!</v>
      </c>
      <c r="E566" s="657">
        <v>2190</v>
      </c>
      <c r="F566" s="436" t="s">
        <v>60</v>
      </c>
      <c r="G566" s="645" t="e">
        <f>#REF!</f>
        <v>#REF!</v>
      </c>
      <c r="H566" s="645"/>
      <c r="I566" s="645" t="s">
        <v>272</v>
      </c>
      <c r="J566" s="645"/>
      <c r="K566" s="631"/>
      <c r="L566" s="635"/>
      <c r="M566" s="162"/>
      <c r="N566" t="str">
        <f>IFERROR(VLOOKUP(B566,Сток!A:B,2,FALSE),"")</f>
        <v/>
      </c>
      <c r="O566"/>
      <c r="P566"/>
    </row>
    <row r="567" spans="1:16" ht="12" customHeight="1" x14ac:dyDescent="0.25">
      <c r="A567" s="642" t="s">
        <v>43</v>
      </c>
      <c r="B567" s="643" t="s">
        <v>44</v>
      </c>
      <c r="C567" s="644" t="e">
        <f>VLOOKUP(A567,#REF!,10,FALSE)</f>
        <v>#REF!</v>
      </c>
      <c r="D567" s="645" t="e">
        <f>VLOOKUP(A567,#REF!,11,FALSE)</f>
        <v>#REF!</v>
      </c>
      <c r="E567" s="657">
        <v>2490</v>
      </c>
      <c r="F567" s="436" t="s">
        <v>60</v>
      </c>
      <c r="G567" s="645" t="e">
        <f>#REF!</f>
        <v>#REF!</v>
      </c>
      <c r="H567" s="645">
        <v>211007</v>
      </c>
      <c r="I567" s="645" t="s">
        <v>272</v>
      </c>
      <c r="J567" s="645"/>
      <c r="K567" s="631"/>
      <c r="L567" s="635"/>
      <c r="M567" s="162"/>
      <c r="N567" t="str">
        <f>IFERROR(VLOOKUP(B567,Сток!A:B,2,FALSE),"")</f>
        <v/>
      </c>
      <c r="O567"/>
      <c r="P567"/>
    </row>
    <row r="568" spans="1:16" ht="12" customHeight="1" x14ac:dyDescent="0.25">
      <c r="A568" s="642" t="s">
        <v>45</v>
      </c>
      <c r="B568" s="643" t="s">
        <v>46</v>
      </c>
      <c r="C568" s="644" t="e">
        <f>VLOOKUP(A568,#REF!,10,FALSE)</f>
        <v>#REF!</v>
      </c>
      <c r="D568" s="645" t="e">
        <f>VLOOKUP(A568,#REF!,11,FALSE)</f>
        <v>#REF!</v>
      </c>
      <c r="E568" s="657">
        <v>2490</v>
      </c>
      <c r="F568" s="436" t="s">
        <v>60</v>
      </c>
      <c r="G568" s="645" t="e">
        <f>#REF!</f>
        <v>#REF!</v>
      </c>
      <c r="H568" s="645">
        <v>211009</v>
      </c>
      <c r="I568" s="645" t="s">
        <v>272</v>
      </c>
      <c r="J568" s="645"/>
      <c r="K568" s="631"/>
      <c r="L568" s="635"/>
      <c r="M568" s="162"/>
      <c r="N568" t="str">
        <f>IFERROR(VLOOKUP(B568,Сток!A:B,2,FALSE),"")</f>
        <v/>
      </c>
      <c r="O568"/>
      <c r="P568"/>
    </row>
    <row r="569" spans="1:16" ht="12" customHeight="1" x14ac:dyDescent="0.25">
      <c r="A569" s="642" t="s">
        <v>47</v>
      </c>
      <c r="B569" s="643" t="s">
        <v>48</v>
      </c>
      <c r="C569" s="644" t="e">
        <f>VLOOKUP(A569,#REF!,10,FALSE)</f>
        <v>#REF!</v>
      </c>
      <c r="D569" s="645" t="e">
        <f>VLOOKUP(A569,#REF!,11,FALSE)</f>
        <v>#REF!</v>
      </c>
      <c r="E569" s="657">
        <v>2290</v>
      </c>
      <c r="F569" s="436" t="s">
        <v>60</v>
      </c>
      <c r="G569" s="645" t="e">
        <f>#REF!</f>
        <v>#REF!</v>
      </c>
      <c r="H569" s="645">
        <v>211011</v>
      </c>
      <c r="I569" s="645" t="s">
        <v>272</v>
      </c>
      <c r="J569" s="645"/>
      <c r="K569" s="631"/>
      <c r="L569" s="635"/>
      <c r="M569" s="162"/>
      <c r="N569" t="str">
        <f>IFERROR(VLOOKUP(B569,Сток!A:B,2,FALSE),"")</f>
        <v/>
      </c>
      <c r="O569"/>
      <c r="P569"/>
    </row>
    <row r="570" spans="1:16" ht="12" customHeight="1" x14ac:dyDescent="0.25">
      <c r="A570" s="642" t="e">
        <f>#REF!</f>
        <v>#REF!</v>
      </c>
      <c r="B570" s="643" t="e">
        <f>#REF!</f>
        <v>#REF!</v>
      </c>
      <c r="C570" s="644" t="e">
        <f>VLOOKUP(A570,#REF!,10,FALSE)</f>
        <v>#REF!</v>
      </c>
      <c r="D570" s="645" t="e">
        <f>VLOOKUP(A570,#REF!,11,FALSE)</f>
        <v>#REF!</v>
      </c>
      <c r="E570" s="657">
        <v>2490</v>
      </c>
      <c r="F570" s="436" t="s">
        <v>60</v>
      </c>
      <c r="G570" s="645" t="e">
        <f>#REF!</f>
        <v>#REF!</v>
      </c>
      <c r="H570" s="645"/>
      <c r="I570" s="645" t="s">
        <v>272</v>
      </c>
      <c r="J570" s="645"/>
      <c r="K570" s="631"/>
      <c r="L570" s="635"/>
      <c r="M570" s="162"/>
      <c r="N570" t="str">
        <f>IFERROR(VLOOKUP(B570,Сток!A:B,2,FALSE),"")</f>
        <v/>
      </c>
      <c r="O570"/>
      <c r="P570"/>
    </row>
    <row r="571" spans="1:16" ht="12" customHeight="1" x14ac:dyDescent="0.25">
      <c r="A571" s="642" t="e">
        <f>#REF!</f>
        <v>#REF!</v>
      </c>
      <c r="B571" s="643" t="e">
        <f>#REF!</f>
        <v>#REF!</v>
      </c>
      <c r="C571" s="644" t="e">
        <f>VLOOKUP(A571,#REF!,10,FALSE)</f>
        <v>#REF!</v>
      </c>
      <c r="D571" s="645" t="e">
        <f>VLOOKUP(A571,#REF!,11,FALSE)</f>
        <v>#REF!</v>
      </c>
      <c r="E571" s="657">
        <v>2290</v>
      </c>
      <c r="F571" s="436" t="s">
        <v>60</v>
      </c>
      <c r="G571" s="645" t="e">
        <f>#REF!</f>
        <v>#REF!</v>
      </c>
      <c r="H571" s="645"/>
      <c r="I571" s="645" t="s">
        <v>272</v>
      </c>
      <c r="J571" s="645"/>
      <c r="K571" s="631"/>
      <c r="L571" s="635"/>
      <c r="M571" s="162"/>
      <c r="N571" t="str">
        <f>IFERROR(VLOOKUP(B571,Сток!A:B,2,FALSE),"")</f>
        <v/>
      </c>
      <c r="O571"/>
      <c r="P571"/>
    </row>
    <row r="572" spans="1:16" ht="12" customHeight="1" x14ac:dyDescent="0.25">
      <c r="A572" s="642" t="e">
        <f>#REF!</f>
        <v>#REF!</v>
      </c>
      <c r="B572" s="643" t="e">
        <f>#REF!</f>
        <v>#REF!</v>
      </c>
      <c r="C572" s="644" t="e">
        <f>VLOOKUP(A572,#REF!,10,FALSE)</f>
        <v>#REF!</v>
      </c>
      <c r="D572" s="645" t="e">
        <f>VLOOKUP(A572,#REF!,11,FALSE)</f>
        <v>#REF!</v>
      </c>
      <c r="E572" s="657">
        <v>2290</v>
      </c>
      <c r="F572" s="436" t="s">
        <v>60</v>
      </c>
      <c r="G572" s="645" t="e">
        <f>#REF!</f>
        <v>#REF!</v>
      </c>
      <c r="H572" s="645"/>
      <c r="I572" s="645" t="s">
        <v>272</v>
      </c>
      <c r="J572" s="645"/>
      <c r="K572" s="631"/>
      <c r="L572" s="635"/>
      <c r="M572" s="162"/>
      <c r="N572" t="str">
        <f>IFERROR(VLOOKUP(B572,Сток!A:B,2,FALSE),"")</f>
        <v/>
      </c>
      <c r="O572"/>
      <c r="P572"/>
    </row>
    <row r="573" spans="1:16" ht="12" customHeight="1" x14ac:dyDescent="0.25">
      <c r="A573" s="642" t="e">
        <f>#REF!</f>
        <v>#REF!</v>
      </c>
      <c r="B573" s="643" t="e">
        <f>#REF!</f>
        <v>#REF!</v>
      </c>
      <c r="C573" s="644" t="e">
        <f>VLOOKUP(A573,#REF!,10,FALSE)</f>
        <v>#REF!</v>
      </c>
      <c r="D573" s="645" t="e">
        <f>VLOOKUP(A573,#REF!,11,FALSE)</f>
        <v>#REF!</v>
      </c>
      <c r="E573" s="657">
        <v>2190</v>
      </c>
      <c r="F573" s="436" t="s">
        <v>60</v>
      </c>
      <c r="G573" s="645" t="e">
        <f>#REF!</f>
        <v>#REF!</v>
      </c>
      <c r="H573" s="645"/>
      <c r="I573" s="645" t="s">
        <v>272</v>
      </c>
      <c r="J573" s="645"/>
      <c r="K573" s="631"/>
      <c r="L573" s="635"/>
      <c r="M573" s="162"/>
      <c r="N573" t="str">
        <f>IFERROR(VLOOKUP(B573,Сток!A:B,2,FALSE),"")</f>
        <v/>
      </c>
      <c r="O573"/>
      <c r="P573"/>
    </row>
    <row r="574" spans="1:16" ht="12" customHeight="1" x14ac:dyDescent="0.25">
      <c r="A574" s="642" t="e">
        <f>#REF!</f>
        <v>#REF!</v>
      </c>
      <c r="B574" s="643" t="e">
        <f>#REF!</f>
        <v>#REF!</v>
      </c>
      <c r="C574" s="644" t="e">
        <f>VLOOKUP(A574,#REF!,10,FALSE)</f>
        <v>#REF!</v>
      </c>
      <c r="D574" s="645" t="e">
        <f>VLOOKUP(A574,#REF!,11,FALSE)</f>
        <v>#REF!</v>
      </c>
      <c r="E574" s="657">
        <v>2390</v>
      </c>
      <c r="F574" s="436" t="s">
        <v>60</v>
      </c>
      <c r="G574" s="645" t="e">
        <f>#REF!</f>
        <v>#REF!</v>
      </c>
      <c r="H574" s="645"/>
      <c r="I574" s="645" t="s">
        <v>272</v>
      </c>
      <c r="J574" s="645"/>
      <c r="K574" s="631"/>
      <c r="L574" s="635"/>
      <c r="M574" s="162"/>
      <c r="N574" t="str">
        <f>IFERROR(VLOOKUP(B574,Сток!A:B,2,FALSE),"")</f>
        <v/>
      </c>
      <c r="O574"/>
      <c r="P574"/>
    </row>
    <row r="575" spans="1:16" ht="12" customHeight="1" x14ac:dyDescent="0.25">
      <c r="A575" s="642" t="e">
        <f>#REF!</f>
        <v>#REF!</v>
      </c>
      <c r="B575" s="643" t="e">
        <f>#REF!</f>
        <v>#REF!</v>
      </c>
      <c r="C575" s="644" t="e">
        <f>VLOOKUP(A575,#REF!,10,FALSE)</f>
        <v>#REF!</v>
      </c>
      <c r="D575" s="645" t="e">
        <f>VLOOKUP(A575,#REF!,11,FALSE)</f>
        <v>#REF!</v>
      </c>
      <c r="E575" s="657">
        <v>2490</v>
      </c>
      <c r="F575" s="436" t="s">
        <v>60</v>
      </c>
      <c r="G575" s="645" t="e">
        <f>#REF!</f>
        <v>#REF!</v>
      </c>
      <c r="H575" s="645">
        <v>211003</v>
      </c>
      <c r="I575" s="645" t="s">
        <v>272</v>
      </c>
      <c r="J575" s="645"/>
      <c r="K575" s="631"/>
      <c r="L575" s="635"/>
      <c r="M575" s="162"/>
      <c r="N575" t="str">
        <f>IFERROR(VLOOKUP(B575,Сток!A:B,2,FALSE),"")</f>
        <v/>
      </c>
      <c r="O575"/>
      <c r="P575"/>
    </row>
    <row r="576" spans="1:16" ht="12" customHeight="1" x14ac:dyDescent="0.25">
      <c r="A576" s="642" t="e">
        <f>#REF!</f>
        <v>#REF!</v>
      </c>
      <c r="B576" s="643" t="e">
        <f>#REF!</f>
        <v>#REF!</v>
      </c>
      <c r="C576" s="644" t="e">
        <f>VLOOKUP(A576,#REF!,10,FALSE)</f>
        <v>#REF!</v>
      </c>
      <c r="D576" s="645" t="e">
        <f>VLOOKUP(A576,#REF!,11,FALSE)</f>
        <v>#REF!</v>
      </c>
      <c r="E576" s="657">
        <v>1400</v>
      </c>
      <c r="F576" s="436" t="s">
        <v>60</v>
      </c>
      <c r="G576" s="645" t="e">
        <f>#REF!</f>
        <v>#REF!</v>
      </c>
      <c r="H576" s="645"/>
      <c r="I576" s="645" t="s">
        <v>272</v>
      </c>
      <c r="J576" s="645"/>
      <c r="K576" s="631"/>
      <c r="L576" s="635"/>
      <c r="M576" s="162"/>
      <c r="N576" t="str">
        <f>IFERROR(VLOOKUP(B576,Сток!A:B,2,FALSE),"")</f>
        <v/>
      </c>
      <c r="O576"/>
      <c r="P576"/>
    </row>
    <row r="577" spans="1:16" ht="12" customHeight="1" x14ac:dyDescent="0.25">
      <c r="A577" s="642" t="e">
        <f>#REF!</f>
        <v>#REF!</v>
      </c>
      <c r="B577" s="643" t="e">
        <f>#REF!</f>
        <v>#REF!</v>
      </c>
      <c r="C577" s="644" t="e">
        <f>VLOOKUP(A577,#REF!,10,FALSE)</f>
        <v>#REF!</v>
      </c>
      <c r="D577" s="645" t="e">
        <f>VLOOKUP(A577,#REF!,11,FALSE)</f>
        <v>#REF!</v>
      </c>
      <c r="E577" s="657">
        <v>1890</v>
      </c>
      <c r="F577" s="436" t="s">
        <v>60</v>
      </c>
      <c r="G577" s="645" t="e">
        <f>#REF!</f>
        <v>#REF!</v>
      </c>
      <c r="H577" s="645"/>
      <c r="I577" s="645" t="s">
        <v>272</v>
      </c>
      <c r="J577" s="645"/>
      <c r="K577" s="631"/>
      <c r="L577" s="635"/>
      <c r="M577" s="162"/>
      <c r="N577" t="str">
        <f>IFERROR(VLOOKUP(B577,Сток!A:B,2,FALSE),"")</f>
        <v/>
      </c>
      <c r="O577"/>
      <c r="P577"/>
    </row>
    <row r="578" spans="1:16" ht="12" customHeight="1" x14ac:dyDescent="0.25">
      <c r="A578" s="642" t="e">
        <f>#REF!</f>
        <v>#REF!</v>
      </c>
      <c r="B578" s="643" t="e">
        <f>#REF!</f>
        <v>#REF!</v>
      </c>
      <c r="C578" s="644" t="e">
        <f>VLOOKUP(A578,#REF!,10,FALSE)</f>
        <v>#REF!</v>
      </c>
      <c r="D578" s="645" t="e">
        <f>VLOOKUP(A578,#REF!,11,FALSE)</f>
        <v>#REF!</v>
      </c>
      <c r="E578" s="657">
        <v>2090</v>
      </c>
      <c r="F578" s="436" t="s">
        <v>60</v>
      </c>
      <c r="G578" s="645" t="e">
        <f>#REF!</f>
        <v>#REF!</v>
      </c>
      <c r="H578" s="645"/>
      <c r="I578" s="645" t="s">
        <v>272</v>
      </c>
      <c r="J578" s="645"/>
      <c r="K578" s="631"/>
      <c r="L578" s="635"/>
      <c r="M578" s="162"/>
      <c r="N578" t="str">
        <f>IFERROR(VLOOKUP(B578,Сток!A:B,2,FALSE),"")</f>
        <v/>
      </c>
      <c r="O578"/>
      <c r="P578"/>
    </row>
    <row r="579" spans="1:16" ht="12" customHeight="1" x14ac:dyDescent="0.25">
      <c r="A579" s="642" t="e">
        <f>#REF!</f>
        <v>#REF!</v>
      </c>
      <c r="B579" s="643" t="e">
        <f>#REF!</f>
        <v>#REF!</v>
      </c>
      <c r="C579" s="644" t="e">
        <f>VLOOKUP(A579,#REF!,10,FALSE)</f>
        <v>#REF!</v>
      </c>
      <c r="D579" s="645" t="e">
        <f>VLOOKUP(A579,#REF!,11,FALSE)</f>
        <v>#REF!</v>
      </c>
      <c r="E579" s="657">
        <v>2190</v>
      </c>
      <c r="F579" s="436" t="s">
        <v>60</v>
      </c>
      <c r="G579" s="645" t="e">
        <f>#REF!</f>
        <v>#REF!</v>
      </c>
      <c r="H579" s="645"/>
      <c r="I579" s="645" t="s">
        <v>272</v>
      </c>
      <c r="J579" s="645"/>
      <c r="K579" s="631"/>
      <c r="L579" s="635"/>
      <c r="M579" s="162"/>
      <c r="N579" t="str">
        <f>IFERROR(VLOOKUP(B579,Сток!A:B,2,FALSE),"")</f>
        <v/>
      </c>
      <c r="O579"/>
      <c r="P579"/>
    </row>
    <row r="580" spans="1:16" ht="12" customHeight="1" x14ac:dyDescent="0.25">
      <c r="A580" s="642" t="e">
        <f>#REF!</f>
        <v>#REF!</v>
      </c>
      <c r="B580" s="643" t="e">
        <f>#REF!</f>
        <v>#REF!</v>
      </c>
      <c r="C580" s="644" t="e">
        <f>VLOOKUP(A580,#REF!,10,FALSE)</f>
        <v>#REF!</v>
      </c>
      <c r="D580" s="645" t="e">
        <f>VLOOKUP(A580,#REF!,11,FALSE)</f>
        <v>#REF!</v>
      </c>
      <c r="E580" s="657">
        <v>2190</v>
      </c>
      <c r="F580" s="436" t="s">
        <v>60</v>
      </c>
      <c r="G580" s="645" t="e">
        <f>#REF!</f>
        <v>#REF!</v>
      </c>
      <c r="H580" s="645"/>
      <c r="I580" s="645" t="s">
        <v>272</v>
      </c>
      <c r="J580" s="645"/>
      <c r="K580" s="631"/>
      <c r="L580" s="635"/>
      <c r="M580" s="162"/>
      <c r="N580" t="str">
        <f>IFERROR(VLOOKUP(B580,Сток!A:B,2,FALSE),"")</f>
        <v/>
      </c>
      <c r="O580"/>
      <c r="P580"/>
    </row>
    <row r="581" spans="1:16" ht="12" customHeight="1" x14ac:dyDescent="0.25">
      <c r="A581" s="642" t="e">
        <f>#REF!</f>
        <v>#REF!</v>
      </c>
      <c r="B581" s="643" t="e">
        <f>#REF!</f>
        <v>#REF!</v>
      </c>
      <c r="C581" s="644" t="e">
        <f>VLOOKUP(A581,#REF!,10,FALSE)</f>
        <v>#REF!</v>
      </c>
      <c r="D581" s="645" t="e">
        <f>VLOOKUP(A581,#REF!,11,FALSE)</f>
        <v>#REF!</v>
      </c>
      <c r="E581" s="657">
        <v>2290</v>
      </c>
      <c r="F581" s="436" t="s">
        <v>60</v>
      </c>
      <c r="G581" s="645" t="e">
        <f>#REF!</f>
        <v>#REF!</v>
      </c>
      <c r="H581" s="645"/>
      <c r="I581" s="645" t="s">
        <v>272</v>
      </c>
      <c r="J581" s="645"/>
      <c r="K581" s="631"/>
      <c r="L581" s="635"/>
      <c r="M581" s="162"/>
      <c r="N581" t="str">
        <f>IFERROR(VLOOKUP(B581,Сток!A:B,2,FALSE),"")</f>
        <v/>
      </c>
      <c r="O581"/>
      <c r="P581"/>
    </row>
    <row r="582" spans="1:16" ht="12" customHeight="1" x14ac:dyDescent="0.25">
      <c r="A582" s="642" t="e">
        <f>#REF!</f>
        <v>#REF!</v>
      </c>
      <c r="B582" s="643" t="e">
        <f>#REF!</f>
        <v>#REF!</v>
      </c>
      <c r="C582" s="644" t="e">
        <f>VLOOKUP(A582,#REF!,10,FALSE)</f>
        <v>#REF!</v>
      </c>
      <c r="D582" s="645" t="e">
        <f>VLOOKUP(A582,#REF!,11,FALSE)</f>
        <v>#REF!</v>
      </c>
      <c r="E582" s="657">
        <v>2290</v>
      </c>
      <c r="F582" s="436" t="s">
        <v>60</v>
      </c>
      <c r="G582" s="645" t="e">
        <f>#REF!</f>
        <v>#REF!</v>
      </c>
      <c r="H582" s="645"/>
      <c r="I582" s="645" t="s">
        <v>272</v>
      </c>
      <c r="J582" s="645"/>
      <c r="K582" s="631"/>
      <c r="L582" s="635"/>
      <c r="M582" s="162"/>
      <c r="N582" t="str">
        <f>IFERROR(VLOOKUP(B582,Сток!A:B,2,FALSE),"")</f>
        <v/>
      </c>
      <c r="O582"/>
      <c r="P582"/>
    </row>
    <row r="583" spans="1:16" ht="12" customHeight="1" x14ac:dyDescent="0.25">
      <c r="A583" s="642" t="e">
        <f>#REF!</f>
        <v>#REF!</v>
      </c>
      <c r="B583" s="643" t="e">
        <f>#REF!</f>
        <v>#REF!</v>
      </c>
      <c r="C583" s="644" t="e">
        <f>VLOOKUP(A583,#REF!,10,FALSE)</f>
        <v>#REF!</v>
      </c>
      <c r="D583" s="645" t="e">
        <f>VLOOKUP(A583,#REF!,11,FALSE)</f>
        <v>#REF!</v>
      </c>
      <c r="E583" s="657">
        <v>1890</v>
      </c>
      <c r="F583" s="436" t="s">
        <v>60</v>
      </c>
      <c r="G583" s="645" t="e">
        <f>#REF!</f>
        <v>#REF!</v>
      </c>
      <c r="H583" s="645"/>
      <c r="I583" s="645" t="s">
        <v>272</v>
      </c>
      <c r="J583" s="645"/>
      <c r="K583" s="631"/>
      <c r="L583" s="635"/>
      <c r="M583" s="162"/>
      <c r="N583" t="str">
        <f>IFERROR(VLOOKUP(B583,Сток!A:B,2,FALSE),"")</f>
        <v/>
      </c>
      <c r="O583"/>
      <c r="P583"/>
    </row>
    <row r="584" spans="1:16" ht="12" customHeight="1" x14ac:dyDescent="0.25">
      <c r="A584" s="642" t="e">
        <f>#REF!</f>
        <v>#REF!</v>
      </c>
      <c r="B584" s="643" t="e">
        <f>#REF!</f>
        <v>#REF!</v>
      </c>
      <c r="C584" s="644" t="e">
        <f>VLOOKUP(A584,#REF!,10,FALSE)</f>
        <v>#REF!</v>
      </c>
      <c r="D584" s="645" t="e">
        <f>VLOOKUP(A584,#REF!,11,FALSE)</f>
        <v>#REF!</v>
      </c>
      <c r="E584" s="657">
        <v>6850</v>
      </c>
      <c r="F584" s="436" t="s">
        <v>60</v>
      </c>
      <c r="G584" s="645" t="e">
        <f>#REF!</f>
        <v>#REF!</v>
      </c>
      <c r="H584" s="645"/>
      <c r="I584" s="645" t="s">
        <v>272</v>
      </c>
      <c r="J584" s="645"/>
      <c r="K584" s="631"/>
      <c r="L584" s="635"/>
      <c r="M584" s="162"/>
      <c r="N584" t="str">
        <f>IFERROR(VLOOKUP(B584,Сток!A:B,2,FALSE),"")</f>
        <v/>
      </c>
      <c r="O584"/>
      <c r="P584"/>
    </row>
    <row r="585" spans="1:16" ht="12" customHeight="1" x14ac:dyDescent="0.25">
      <c r="A585" s="642" t="e">
        <f>#REF!</f>
        <v>#REF!</v>
      </c>
      <c r="B585" s="643" t="e">
        <f>#REF!</f>
        <v>#REF!</v>
      </c>
      <c r="C585" s="644" t="e">
        <f>VLOOKUP(A585,#REF!,10,FALSE)</f>
        <v>#REF!</v>
      </c>
      <c r="D585" s="645" t="e">
        <f>VLOOKUP(A585,#REF!,11,FALSE)</f>
        <v>#REF!</v>
      </c>
      <c r="E585" s="657">
        <v>4850</v>
      </c>
      <c r="F585" s="436" t="s">
        <v>60</v>
      </c>
      <c r="G585" s="645" t="e">
        <f>#REF!</f>
        <v>#REF!</v>
      </c>
      <c r="H585" s="645"/>
      <c r="I585" s="645" t="s">
        <v>272</v>
      </c>
      <c r="J585" s="645"/>
      <c r="K585" s="631"/>
      <c r="L585" s="635"/>
      <c r="M585" s="162"/>
      <c r="N585" t="str">
        <f>IFERROR(VLOOKUP(B585,Сток!A:B,2,FALSE),"")</f>
        <v/>
      </c>
      <c r="P585"/>
    </row>
    <row r="586" spans="1:16" ht="12" customHeight="1" x14ac:dyDescent="0.25">
      <c r="A586" s="642" t="e">
        <f>#REF!</f>
        <v>#REF!</v>
      </c>
      <c r="B586" s="643" t="e">
        <f>#REF!</f>
        <v>#REF!</v>
      </c>
      <c r="C586" s="644" t="e">
        <f>VLOOKUP(A586,#REF!,10,FALSE)</f>
        <v>#REF!</v>
      </c>
      <c r="D586" s="645" t="e">
        <f>VLOOKUP(A586,#REF!,11,FALSE)</f>
        <v>#REF!</v>
      </c>
      <c r="E586" s="657">
        <v>4850</v>
      </c>
      <c r="F586" s="436" t="s">
        <v>60</v>
      </c>
      <c r="G586" s="645" t="e">
        <f>#REF!</f>
        <v>#REF!</v>
      </c>
      <c r="H586" s="645"/>
      <c r="I586" s="645" t="s">
        <v>272</v>
      </c>
      <c r="J586" s="645"/>
      <c r="K586" s="631"/>
      <c r="L586" s="635"/>
      <c r="M586" s="162"/>
      <c r="N586" t="str">
        <f>IFERROR(VLOOKUP(B586,Сток!A:B,2,FALSE),"")</f>
        <v/>
      </c>
      <c r="P586"/>
    </row>
    <row r="587" spans="1:16" ht="12" customHeight="1" x14ac:dyDescent="0.25">
      <c r="A587" s="642" t="e">
        <f>#REF!</f>
        <v>#REF!</v>
      </c>
      <c r="B587" s="643" t="e">
        <f>#REF!</f>
        <v>#REF!</v>
      </c>
      <c r="C587" s="644" t="e">
        <f>VLOOKUP(A587,#REF!,10,FALSE)</f>
        <v>#REF!</v>
      </c>
      <c r="D587" s="645" t="e">
        <f>VLOOKUP(A587,#REF!,11,FALSE)</f>
        <v>#REF!</v>
      </c>
      <c r="E587" s="657">
        <v>4050</v>
      </c>
      <c r="F587" s="436" t="s">
        <v>60</v>
      </c>
      <c r="G587" s="645" t="e">
        <f>#REF!</f>
        <v>#REF!</v>
      </c>
      <c r="H587" s="645"/>
      <c r="I587" s="645" t="s">
        <v>272</v>
      </c>
      <c r="J587" s="645"/>
      <c r="K587" s="631"/>
      <c r="L587" s="635"/>
      <c r="M587" s="162"/>
      <c r="N587" t="str">
        <f>IFERROR(VLOOKUP(B587,Сток!A:B,2,FALSE),"")</f>
        <v/>
      </c>
      <c r="P587"/>
    </row>
    <row r="588" spans="1:16" ht="12" customHeight="1" x14ac:dyDescent="0.25">
      <c r="A588" s="642" t="e">
        <f>#REF!</f>
        <v>#REF!</v>
      </c>
      <c r="B588" s="643" t="e">
        <f>#REF!</f>
        <v>#REF!</v>
      </c>
      <c r="C588" s="644" t="e">
        <f>VLOOKUP(A588,#REF!,10,FALSE)</f>
        <v>#REF!</v>
      </c>
      <c r="D588" s="645" t="e">
        <f>VLOOKUP(A588,#REF!,11,FALSE)</f>
        <v>#REF!</v>
      </c>
      <c r="E588" s="657">
        <v>4050</v>
      </c>
      <c r="F588" s="436" t="s">
        <v>60</v>
      </c>
      <c r="G588" s="645" t="e">
        <f>#REF!</f>
        <v>#REF!</v>
      </c>
      <c r="H588" s="645"/>
      <c r="I588" s="645" t="s">
        <v>272</v>
      </c>
      <c r="J588" s="645"/>
      <c r="K588" s="631"/>
      <c r="L588" s="635"/>
      <c r="M588" s="162"/>
      <c r="N588" t="str">
        <f>IFERROR(VLOOKUP(B588,Сток!A:B,2,FALSE),"")</f>
        <v/>
      </c>
      <c r="P588"/>
    </row>
    <row r="589" spans="1:16" ht="12" customHeight="1" x14ac:dyDescent="0.25">
      <c r="A589" s="642" t="e">
        <f>#REF!</f>
        <v>#REF!</v>
      </c>
      <c r="B589" s="643" t="e">
        <f>#REF!</f>
        <v>#REF!</v>
      </c>
      <c r="C589" s="644" t="e">
        <f>VLOOKUP(A589,#REF!,10,FALSE)</f>
        <v>#REF!</v>
      </c>
      <c r="D589" s="645" t="e">
        <f>VLOOKUP(A589,#REF!,11,FALSE)</f>
        <v>#REF!</v>
      </c>
      <c r="E589" s="657">
        <v>11490</v>
      </c>
      <c r="F589" s="436" t="s">
        <v>60</v>
      </c>
      <c r="G589" s="645" t="e">
        <f>#REF!</f>
        <v>#REF!</v>
      </c>
      <c r="H589" s="645"/>
      <c r="I589" s="645" t="s">
        <v>272</v>
      </c>
      <c r="J589" s="645"/>
      <c r="K589" s="631"/>
      <c r="L589" s="635"/>
      <c r="M589" s="162"/>
      <c r="N589" t="str">
        <f>IFERROR(VLOOKUP(B589,Сток!A:B,2,FALSE),"")</f>
        <v/>
      </c>
      <c r="P589"/>
    </row>
    <row r="590" spans="1:16" ht="12" customHeight="1" x14ac:dyDescent="0.25">
      <c r="A590" s="642" t="e">
        <f>#REF!</f>
        <v>#REF!</v>
      </c>
      <c r="B590" s="643" t="e">
        <f>#REF!</f>
        <v>#REF!</v>
      </c>
      <c r="C590" s="644" t="e">
        <f>VLOOKUP(A590,#REF!,10,FALSE)</f>
        <v>#REF!</v>
      </c>
      <c r="D590" s="645" t="e">
        <f>VLOOKUP(A590,#REF!,11,FALSE)</f>
        <v>#REF!</v>
      </c>
      <c r="E590" s="657">
        <v>2590</v>
      </c>
      <c r="F590" s="436" t="s">
        <v>60</v>
      </c>
      <c r="G590" s="645" t="e">
        <f>#REF!</f>
        <v>#REF!</v>
      </c>
      <c r="H590" s="645"/>
      <c r="I590" s="645" t="s">
        <v>272</v>
      </c>
      <c r="J590" s="645"/>
      <c r="K590" s="631"/>
      <c r="L590" s="635"/>
      <c r="M590" s="162"/>
      <c r="N590" t="str">
        <f>IFERROR(VLOOKUP(B590,Сток!A:B,2,FALSE),"")</f>
        <v/>
      </c>
      <c r="P590"/>
    </row>
    <row r="591" spans="1:16" ht="12" customHeight="1" x14ac:dyDescent="0.25">
      <c r="A591" s="642" t="e">
        <f>#REF!</f>
        <v>#REF!</v>
      </c>
      <c r="B591" s="643" t="e">
        <f>#REF!</f>
        <v>#REF!</v>
      </c>
      <c r="C591" s="644" t="e">
        <f>VLOOKUP(A591,#REF!,10,FALSE)</f>
        <v>#REF!</v>
      </c>
      <c r="D591" s="645" t="e">
        <f>VLOOKUP(A591,#REF!,11,FALSE)</f>
        <v>#REF!</v>
      </c>
      <c r="E591" s="657">
        <v>1290</v>
      </c>
      <c r="F591" s="436" t="s">
        <v>60</v>
      </c>
      <c r="G591" s="645" t="e">
        <f>#REF!</f>
        <v>#REF!</v>
      </c>
      <c r="H591" s="645"/>
      <c r="I591" s="645" t="s">
        <v>272</v>
      </c>
      <c r="J591" s="645"/>
      <c r="K591" s="631"/>
      <c r="L591" s="635"/>
      <c r="M591" s="162"/>
      <c r="N591" t="str">
        <f>IFERROR(VLOOKUP(B591,Сток!A:B,2,FALSE),"")</f>
        <v/>
      </c>
      <c r="P591"/>
    </row>
    <row r="592" spans="1:16" ht="12" customHeight="1" x14ac:dyDescent="0.25">
      <c r="A592" s="642" t="e">
        <f>#REF!</f>
        <v>#REF!</v>
      </c>
      <c r="B592" s="643" t="e">
        <f>#REF!</f>
        <v>#REF!</v>
      </c>
      <c r="C592" s="644" t="e">
        <f>VLOOKUP(A592,#REF!,10,FALSE)</f>
        <v>#REF!</v>
      </c>
      <c r="D592" s="645" t="e">
        <f>VLOOKUP(A592,#REF!,11,FALSE)</f>
        <v>#REF!</v>
      </c>
      <c r="E592" s="657">
        <v>1290</v>
      </c>
      <c r="F592" s="436" t="s">
        <v>60</v>
      </c>
      <c r="G592" s="645" t="e">
        <f>#REF!</f>
        <v>#REF!</v>
      </c>
      <c r="H592" s="645"/>
      <c r="I592" s="645" t="s">
        <v>272</v>
      </c>
      <c r="J592" s="645"/>
      <c r="K592" s="631"/>
      <c r="L592" s="635"/>
      <c r="M592" s="162"/>
      <c r="N592" t="str">
        <f>IFERROR(VLOOKUP(B592,Сток!A:B,2,FALSE),"")</f>
        <v/>
      </c>
      <c r="P592"/>
    </row>
    <row r="593" spans="1:16" ht="12" customHeight="1" x14ac:dyDescent="0.25">
      <c r="A593" s="642" t="e">
        <f>#REF!</f>
        <v>#REF!</v>
      </c>
      <c r="B593" s="643" t="e">
        <f>#REF!</f>
        <v>#REF!</v>
      </c>
      <c r="C593" s="644" t="e">
        <f>VLOOKUP(A593,#REF!,10,FALSE)</f>
        <v>#REF!</v>
      </c>
      <c r="D593" s="645" t="e">
        <f>VLOOKUP(A593,#REF!,11,FALSE)</f>
        <v>#REF!</v>
      </c>
      <c r="E593" s="657">
        <v>2190</v>
      </c>
      <c r="F593" s="436" t="s">
        <v>60</v>
      </c>
      <c r="G593" s="645" t="e">
        <f>#REF!</f>
        <v>#REF!</v>
      </c>
      <c r="H593" s="645"/>
      <c r="I593" s="645" t="s">
        <v>272</v>
      </c>
      <c r="J593" s="645"/>
      <c r="K593" s="631"/>
      <c r="L593" s="635"/>
      <c r="M593" s="162"/>
      <c r="N593" t="str">
        <f>IFERROR(VLOOKUP(B593,Сток!A:B,2,FALSE),"")</f>
        <v/>
      </c>
      <c r="P593"/>
    </row>
    <row r="594" spans="1:16" ht="12" customHeight="1" x14ac:dyDescent="0.25">
      <c r="A594" s="642" t="e">
        <f>#REF!</f>
        <v>#REF!</v>
      </c>
      <c r="B594" s="643" t="e">
        <f>#REF!</f>
        <v>#REF!</v>
      </c>
      <c r="C594" s="644" t="e">
        <f>VLOOKUP(A594,#REF!,10,FALSE)</f>
        <v>#REF!</v>
      </c>
      <c r="D594" s="645" t="e">
        <f>VLOOKUP(A594,#REF!,11,FALSE)</f>
        <v>#REF!</v>
      </c>
      <c r="E594" s="657">
        <v>890</v>
      </c>
      <c r="F594" s="436" t="s">
        <v>60</v>
      </c>
      <c r="G594" s="645" t="e">
        <f>#REF!</f>
        <v>#REF!</v>
      </c>
      <c r="H594" s="645"/>
      <c r="I594" s="645" t="s">
        <v>272</v>
      </c>
      <c r="J594" s="645"/>
      <c r="K594" s="631"/>
      <c r="L594" s="635"/>
      <c r="M594" s="162"/>
      <c r="N594" t="str">
        <f>IFERROR(VLOOKUP(B594,Сток!A:B,2,FALSE),"")</f>
        <v/>
      </c>
      <c r="P594"/>
    </row>
    <row r="595" spans="1:16" ht="12" customHeight="1" x14ac:dyDescent="0.25">
      <c r="A595" s="642" t="e">
        <f>#REF!</f>
        <v>#REF!</v>
      </c>
      <c r="B595" s="643" t="e">
        <f>#REF!</f>
        <v>#REF!</v>
      </c>
      <c r="C595" s="644" t="e">
        <f>VLOOKUP(A595,#REF!,10,FALSE)</f>
        <v>#REF!</v>
      </c>
      <c r="D595" s="645" t="e">
        <f>VLOOKUP(A595,#REF!,11,FALSE)</f>
        <v>#REF!</v>
      </c>
      <c r="E595" s="657">
        <v>3090</v>
      </c>
      <c r="F595" s="436" t="s">
        <v>60</v>
      </c>
      <c r="G595" s="645" t="e">
        <f>#REF!</f>
        <v>#REF!</v>
      </c>
      <c r="H595" s="645"/>
      <c r="I595" s="645" t="s">
        <v>272</v>
      </c>
      <c r="J595" s="645"/>
      <c r="K595" s="631"/>
      <c r="L595" s="635"/>
      <c r="M595" s="162"/>
      <c r="N595" t="str">
        <f>IFERROR(VLOOKUP(B595,Сток!A:B,2,FALSE),"")</f>
        <v/>
      </c>
      <c r="P595"/>
    </row>
    <row r="596" spans="1:16" ht="12" customHeight="1" x14ac:dyDescent="0.25">
      <c r="A596" s="642" t="e">
        <f>#REF!</f>
        <v>#REF!</v>
      </c>
      <c r="B596" s="643" t="e">
        <f>#REF!</f>
        <v>#REF!</v>
      </c>
      <c r="C596" s="644" t="e">
        <f>VLOOKUP(A596,#REF!,10,FALSE)</f>
        <v>#REF!</v>
      </c>
      <c r="D596" s="645" t="e">
        <f>VLOOKUP(A596,#REF!,11,FALSE)</f>
        <v>#REF!</v>
      </c>
      <c r="E596" s="657">
        <v>890</v>
      </c>
      <c r="F596" s="436" t="s">
        <v>60</v>
      </c>
      <c r="G596" s="645" t="e">
        <f>#REF!</f>
        <v>#REF!</v>
      </c>
      <c r="H596" s="645"/>
      <c r="I596" s="645" t="s">
        <v>272</v>
      </c>
      <c r="J596" s="645"/>
      <c r="K596" s="631"/>
      <c r="L596" s="635"/>
      <c r="M596" s="162"/>
      <c r="N596" t="str">
        <f>IFERROR(VLOOKUP(B596,Сток!A:B,2,FALSE),"")</f>
        <v/>
      </c>
      <c r="O596" s="286"/>
      <c r="P596"/>
    </row>
    <row r="597" spans="1:16" ht="12" customHeight="1" x14ac:dyDescent="0.25">
      <c r="A597" s="642" t="e">
        <f>#REF!</f>
        <v>#REF!</v>
      </c>
      <c r="B597" s="643" t="e">
        <f>#REF!</f>
        <v>#REF!</v>
      </c>
      <c r="C597" s="644" t="e">
        <f>VLOOKUP(A597,#REF!,10,FALSE)</f>
        <v>#REF!</v>
      </c>
      <c r="D597" s="645" t="e">
        <f>VLOOKUP(A597,#REF!,11,FALSE)</f>
        <v>#REF!</v>
      </c>
      <c r="E597" s="657">
        <v>1290</v>
      </c>
      <c r="F597" s="436" t="s">
        <v>60</v>
      </c>
      <c r="G597" s="645" t="e">
        <f>#REF!</f>
        <v>#REF!</v>
      </c>
      <c r="H597" s="645"/>
      <c r="I597" s="645" t="s">
        <v>272</v>
      </c>
      <c r="J597" s="645"/>
      <c r="K597" s="631"/>
      <c r="L597" s="635"/>
      <c r="M597" s="162"/>
      <c r="N597" t="str">
        <f>IFERROR(VLOOKUP(B597,Сток!A:B,2,FALSE),"")</f>
        <v/>
      </c>
      <c r="P597"/>
    </row>
    <row r="598" spans="1:16" ht="12" customHeight="1" x14ac:dyDescent="0.25">
      <c r="A598" s="642" t="e">
        <f>#REF!</f>
        <v>#REF!</v>
      </c>
      <c r="B598" s="643" t="e">
        <f>#REF!</f>
        <v>#REF!</v>
      </c>
      <c r="C598" s="644" t="e">
        <f>VLOOKUP(A598,#REF!,10,FALSE)</f>
        <v>#REF!</v>
      </c>
      <c r="D598" s="645" t="e">
        <f>VLOOKUP(A598,#REF!,11,FALSE)</f>
        <v>#REF!</v>
      </c>
      <c r="E598" s="657">
        <v>2490</v>
      </c>
      <c r="F598" s="436" t="s">
        <v>60</v>
      </c>
      <c r="G598" s="645" t="e">
        <f>#REF!</f>
        <v>#REF!</v>
      </c>
      <c r="H598" s="645"/>
      <c r="I598" s="645" t="s">
        <v>272</v>
      </c>
      <c r="J598" s="645"/>
      <c r="K598" s="631"/>
      <c r="L598" s="635"/>
      <c r="M598" s="162"/>
      <c r="N598" t="str">
        <f>IFERROR(VLOOKUP(B598,Сток!A:B,2,FALSE),"")</f>
        <v/>
      </c>
      <c r="P598"/>
    </row>
    <row r="599" spans="1:16" ht="12" customHeight="1" x14ac:dyDescent="0.25">
      <c r="A599" s="642" t="e">
        <f>#REF!</f>
        <v>#REF!</v>
      </c>
      <c r="B599" s="643" t="e">
        <f>#REF!</f>
        <v>#REF!</v>
      </c>
      <c r="C599" s="644" t="e">
        <f>VLOOKUP(A599,#REF!,10,FALSE)</f>
        <v>#REF!</v>
      </c>
      <c r="D599" s="645" t="e">
        <f>VLOOKUP(A599,#REF!,11,FALSE)</f>
        <v>#REF!</v>
      </c>
      <c r="E599" s="657">
        <v>1190</v>
      </c>
      <c r="F599" s="436" t="s">
        <v>60</v>
      </c>
      <c r="G599" s="645" t="e">
        <f>#REF!</f>
        <v>#REF!</v>
      </c>
      <c r="H599" s="645"/>
      <c r="I599" s="645" t="s">
        <v>272</v>
      </c>
      <c r="J599" s="645"/>
      <c r="K599" s="631"/>
      <c r="L599" s="635"/>
      <c r="M599" s="162"/>
      <c r="N599" t="str">
        <f>IFERROR(VLOOKUP(B599,Сток!A:B,2,FALSE),"")</f>
        <v/>
      </c>
      <c r="P599"/>
    </row>
    <row r="600" spans="1:16" ht="12" customHeight="1" x14ac:dyDescent="0.25">
      <c r="A600" s="642" t="e">
        <f>#REF!</f>
        <v>#REF!</v>
      </c>
      <c r="B600" s="643" t="e">
        <f>#REF!</f>
        <v>#REF!</v>
      </c>
      <c r="C600" s="644" t="e">
        <f>VLOOKUP(A600,#REF!,10,FALSE)</f>
        <v>#REF!</v>
      </c>
      <c r="D600" s="645" t="e">
        <f>VLOOKUP(A600,#REF!,11,FALSE)</f>
        <v>#REF!</v>
      </c>
      <c r="E600" s="657">
        <v>1790</v>
      </c>
      <c r="F600" s="436" t="s">
        <v>60</v>
      </c>
      <c r="G600" s="645" t="e">
        <f>#REF!</f>
        <v>#REF!</v>
      </c>
      <c r="H600" s="645"/>
      <c r="I600" s="645" t="s">
        <v>272</v>
      </c>
      <c r="J600" s="645"/>
      <c r="K600" s="631"/>
      <c r="L600" s="635"/>
      <c r="M600" s="162"/>
      <c r="N600" t="str">
        <f>IFERROR(VLOOKUP(B600,Сток!A:B,2,FALSE),"")</f>
        <v/>
      </c>
      <c r="P600"/>
    </row>
    <row r="601" spans="1:16" ht="12" customHeight="1" x14ac:dyDescent="0.25">
      <c r="A601" s="642" t="e">
        <f>#REF!</f>
        <v>#REF!</v>
      </c>
      <c r="B601" s="643" t="e">
        <f>#REF!</f>
        <v>#REF!</v>
      </c>
      <c r="C601" s="644" t="e">
        <f>VLOOKUP(A601,#REF!,10,FALSE)</f>
        <v>#REF!</v>
      </c>
      <c r="D601" s="645" t="e">
        <f>VLOOKUP(A601,#REF!,11,FALSE)</f>
        <v>#REF!</v>
      </c>
      <c r="E601" s="657">
        <v>2790</v>
      </c>
      <c r="F601" s="436" t="s">
        <v>60</v>
      </c>
      <c r="G601" s="645" t="e">
        <f>#REF!</f>
        <v>#REF!</v>
      </c>
      <c r="H601" s="645"/>
      <c r="I601" s="645" t="s">
        <v>272</v>
      </c>
      <c r="J601" s="645"/>
      <c r="K601" s="631"/>
      <c r="L601" s="635"/>
      <c r="M601" s="162"/>
      <c r="N601" t="str">
        <f>IFERROR(VLOOKUP(B601,Сток!A:B,2,FALSE),"")</f>
        <v/>
      </c>
      <c r="P601"/>
    </row>
    <row r="602" spans="1:16" ht="12" customHeight="1" x14ac:dyDescent="0.25">
      <c r="A602" s="642" t="e">
        <f>#REF!</f>
        <v>#REF!</v>
      </c>
      <c r="B602" s="643" t="e">
        <f>#REF!</f>
        <v>#REF!</v>
      </c>
      <c r="C602" s="644" t="e">
        <f>VLOOKUP(A602,#REF!,10,FALSE)</f>
        <v>#REF!</v>
      </c>
      <c r="D602" s="645" t="e">
        <f>VLOOKUP(A602,#REF!,11,FALSE)</f>
        <v>#REF!</v>
      </c>
      <c r="E602" s="657">
        <v>3390</v>
      </c>
      <c r="F602" s="436" t="s">
        <v>60</v>
      </c>
      <c r="G602" s="645" t="e">
        <f>#REF!</f>
        <v>#REF!</v>
      </c>
      <c r="H602" s="645"/>
      <c r="I602" s="645" t="s">
        <v>272</v>
      </c>
      <c r="J602" s="645"/>
      <c r="K602" s="631"/>
      <c r="L602" s="635"/>
      <c r="M602" s="162"/>
      <c r="N602" t="str">
        <f>IFERROR(VLOOKUP(B602,Сток!A:B,2,FALSE),"")</f>
        <v/>
      </c>
      <c r="P602"/>
    </row>
    <row r="603" spans="1:16" ht="12" customHeight="1" x14ac:dyDescent="0.25">
      <c r="A603" s="642" t="e">
        <f>#REF!</f>
        <v>#REF!</v>
      </c>
      <c r="B603" s="643" t="e">
        <f>#REF!</f>
        <v>#REF!</v>
      </c>
      <c r="C603" s="644" t="e">
        <f>VLOOKUP(A603,#REF!,10,FALSE)</f>
        <v>#REF!</v>
      </c>
      <c r="D603" s="645" t="e">
        <f>VLOOKUP(A603,#REF!,11,FALSE)</f>
        <v>#REF!</v>
      </c>
      <c r="E603" s="657">
        <v>790</v>
      </c>
      <c r="F603" s="436" t="s">
        <v>60</v>
      </c>
      <c r="G603" s="645" t="e">
        <f>#REF!</f>
        <v>#REF!</v>
      </c>
      <c r="H603" s="645"/>
      <c r="I603" s="645" t="s">
        <v>272</v>
      </c>
      <c r="J603" s="645"/>
      <c r="K603" s="631"/>
      <c r="L603" s="635"/>
      <c r="M603" s="162"/>
      <c r="N603" t="str">
        <f>IFERROR(VLOOKUP(B603,Сток!A:B,2,FALSE),"")</f>
        <v/>
      </c>
      <c r="P603"/>
    </row>
    <row r="604" spans="1:16" ht="12" customHeight="1" x14ac:dyDescent="0.25">
      <c r="A604" s="642" t="e">
        <f>#REF!</f>
        <v>#REF!</v>
      </c>
      <c r="B604" s="643" t="e">
        <f>#REF!</f>
        <v>#REF!</v>
      </c>
      <c r="C604" s="644" t="e">
        <f>VLOOKUP(A604,#REF!,10,FALSE)</f>
        <v>#REF!</v>
      </c>
      <c r="D604" s="645" t="e">
        <f>VLOOKUP(A604,#REF!,11,FALSE)</f>
        <v>#REF!</v>
      </c>
      <c r="E604" s="657">
        <v>1190</v>
      </c>
      <c r="F604" s="436" t="s">
        <v>60</v>
      </c>
      <c r="G604" s="645" t="e">
        <f>#REF!</f>
        <v>#REF!</v>
      </c>
      <c r="H604" s="645"/>
      <c r="I604" s="645" t="s">
        <v>272</v>
      </c>
      <c r="J604" s="645"/>
      <c r="K604" s="631"/>
      <c r="L604" s="635"/>
      <c r="M604" s="162"/>
      <c r="N604" t="str">
        <f>IFERROR(VLOOKUP(B604,Сток!A:B,2,FALSE),"")</f>
        <v/>
      </c>
      <c r="P604"/>
    </row>
    <row r="605" spans="1:16" ht="12" customHeight="1" x14ac:dyDescent="0.25">
      <c r="A605" s="642" t="e">
        <f>#REF!</f>
        <v>#REF!</v>
      </c>
      <c r="B605" s="643" t="e">
        <f>#REF!</f>
        <v>#REF!</v>
      </c>
      <c r="C605" s="644" t="e">
        <f>VLOOKUP(A605,#REF!,10,FALSE)</f>
        <v>#REF!</v>
      </c>
      <c r="D605" s="645" t="e">
        <f>VLOOKUP(A605,#REF!,11,FALSE)</f>
        <v>#REF!</v>
      </c>
      <c r="E605" s="657">
        <v>1890</v>
      </c>
      <c r="F605" s="436" t="s">
        <v>60</v>
      </c>
      <c r="G605" s="645" t="e">
        <f>#REF!</f>
        <v>#REF!</v>
      </c>
      <c r="H605" s="645"/>
      <c r="I605" s="645" t="s">
        <v>272</v>
      </c>
      <c r="J605" s="645"/>
      <c r="K605" s="631"/>
      <c r="L605" s="635"/>
      <c r="M605" s="162"/>
      <c r="N605" t="str">
        <f>IFERROR(VLOOKUP(B605,Сток!A:B,2,FALSE),"")</f>
        <v/>
      </c>
      <c r="P605"/>
    </row>
    <row r="606" spans="1:16" ht="12" customHeight="1" x14ac:dyDescent="0.25">
      <c r="A606" s="642" t="e">
        <f>#REF!</f>
        <v>#REF!</v>
      </c>
      <c r="B606" s="643" t="e">
        <f>#REF!</f>
        <v>#REF!</v>
      </c>
      <c r="C606" s="644" t="e">
        <f>VLOOKUP(A606,#REF!,10,FALSE)</f>
        <v>#REF!</v>
      </c>
      <c r="D606" s="645" t="e">
        <f>VLOOKUP(A606,#REF!,11,FALSE)</f>
        <v>#REF!</v>
      </c>
      <c r="E606" s="657">
        <v>790</v>
      </c>
      <c r="F606" s="436" t="s">
        <v>60</v>
      </c>
      <c r="G606" s="645" t="e">
        <f>#REF!</f>
        <v>#REF!</v>
      </c>
      <c r="H606" s="645"/>
      <c r="I606" s="645" t="s">
        <v>272</v>
      </c>
      <c r="J606" s="645"/>
      <c r="K606" s="631"/>
      <c r="L606" s="635"/>
      <c r="M606" s="162"/>
      <c r="N606" t="str">
        <f>IFERROR(VLOOKUP(B606,Сток!A:B,2,FALSE),"")</f>
        <v/>
      </c>
      <c r="P606"/>
    </row>
    <row r="607" spans="1:16" ht="12" customHeight="1" x14ac:dyDescent="0.25">
      <c r="A607" s="642" t="e">
        <f>#REF!</f>
        <v>#REF!</v>
      </c>
      <c r="B607" s="643" t="e">
        <f>#REF!</f>
        <v>#REF!</v>
      </c>
      <c r="C607" s="644" t="e">
        <f>VLOOKUP(A607,#REF!,10,FALSE)</f>
        <v>#REF!</v>
      </c>
      <c r="D607" s="645" t="e">
        <f>VLOOKUP(A607,#REF!,11,FALSE)</f>
        <v>#REF!</v>
      </c>
      <c r="E607" s="657">
        <v>2590</v>
      </c>
      <c r="F607" s="436" t="s">
        <v>60</v>
      </c>
      <c r="G607" s="645" t="e">
        <f>#REF!</f>
        <v>#REF!</v>
      </c>
      <c r="H607" s="645"/>
      <c r="I607" s="645" t="s">
        <v>272</v>
      </c>
      <c r="J607" s="645"/>
      <c r="K607" s="631"/>
      <c r="L607" s="635"/>
      <c r="M607" s="162"/>
      <c r="N607" t="str">
        <f>IFERROR(VLOOKUP(B607,Сток!A:B,2,FALSE),"")</f>
        <v/>
      </c>
      <c r="P607"/>
    </row>
    <row r="608" spans="1:16" ht="12" customHeight="1" x14ac:dyDescent="0.25">
      <c r="A608" s="642" t="e">
        <f>#REF!</f>
        <v>#REF!</v>
      </c>
      <c r="B608" s="643" t="e">
        <f>#REF!</f>
        <v>#REF!</v>
      </c>
      <c r="C608" s="644" t="e">
        <f>VLOOKUP(A608,#REF!,10,FALSE)</f>
        <v>#REF!</v>
      </c>
      <c r="D608" s="645" t="e">
        <f>VLOOKUP(A608,#REF!,11,FALSE)</f>
        <v>#REF!</v>
      </c>
      <c r="E608" s="657">
        <v>1990</v>
      </c>
      <c r="F608" s="436" t="s">
        <v>60</v>
      </c>
      <c r="G608" s="645" t="e">
        <f>#REF!</f>
        <v>#REF!</v>
      </c>
      <c r="H608" s="645"/>
      <c r="I608" s="645" t="s">
        <v>272</v>
      </c>
      <c r="J608" s="645"/>
      <c r="K608" s="631"/>
      <c r="L608" s="635"/>
      <c r="M608" s="162"/>
      <c r="N608" t="str">
        <f>IFERROR(VLOOKUP(B608,Сток!A:B,2,FALSE),"")</f>
        <v/>
      </c>
      <c r="P608"/>
    </row>
    <row r="609" spans="1:16" ht="12" customHeight="1" x14ac:dyDescent="0.25">
      <c r="A609" s="642" t="e">
        <f>#REF!</f>
        <v>#REF!</v>
      </c>
      <c r="B609" s="643" t="e">
        <f>#REF!</f>
        <v>#REF!</v>
      </c>
      <c r="C609" s="644" t="e">
        <f>VLOOKUP(A609,#REF!,10,FALSE)</f>
        <v>#REF!</v>
      </c>
      <c r="D609" s="645" t="e">
        <f>VLOOKUP(A609,#REF!,11,FALSE)</f>
        <v>#REF!</v>
      </c>
      <c r="E609" s="657">
        <v>890</v>
      </c>
      <c r="F609" s="436" t="s">
        <v>60</v>
      </c>
      <c r="G609" s="645" t="e">
        <f>#REF!</f>
        <v>#REF!</v>
      </c>
      <c r="H609" s="645"/>
      <c r="I609" s="645" t="s">
        <v>272</v>
      </c>
      <c r="J609" s="645"/>
      <c r="K609" s="631"/>
      <c r="L609" s="635"/>
      <c r="M609" s="162"/>
      <c r="N609" t="str">
        <f>IFERROR(VLOOKUP(B609,Сток!A:B,2,FALSE),"")</f>
        <v/>
      </c>
      <c r="P609"/>
    </row>
    <row r="610" spans="1:16" ht="12" customHeight="1" x14ac:dyDescent="0.25">
      <c r="A610" s="642" t="e">
        <f>#REF!</f>
        <v>#REF!</v>
      </c>
      <c r="B610" s="643" t="e">
        <f>#REF!</f>
        <v>#REF!</v>
      </c>
      <c r="C610" s="644" t="e">
        <f>VLOOKUP(A610,#REF!,10,FALSE)</f>
        <v>#REF!</v>
      </c>
      <c r="D610" s="645" t="e">
        <f>VLOOKUP(A610,#REF!,11,FALSE)</f>
        <v>#REF!</v>
      </c>
      <c r="E610" s="657">
        <v>3190</v>
      </c>
      <c r="F610" s="436" t="s">
        <v>60</v>
      </c>
      <c r="G610" s="645" t="e">
        <f>#REF!</f>
        <v>#REF!</v>
      </c>
      <c r="H610" s="645">
        <v>403001</v>
      </c>
      <c r="I610" s="645" t="s">
        <v>272</v>
      </c>
      <c r="J610" s="645"/>
      <c r="K610" s="631"/>
      <c r="L610" s="635"/>
      <c r="M610" s="162"/>
      <c r="N610" t="str">
        <f>IFERROR(VLOOKUP(B610,Сток!A:B,2,FALSE),"")</f>
        <v/>
      </c>
      <c r="P610"/>
    </row>
    <row r="611" spans="1:16" ht="12" customHeight="1" x14ac:dyDescent="0.25">
      <c r="A611" s="642" t="e">
        <f>#REF!</f>
        <v>#REF!</v>
      </c>
      <c r="B611" s="643" t="e">
        <f>#REF!</f>
        <v>#REF!</v>
      </c>
      <c r="C611" s="644" t="e">
        <f>VLOOKUP(A611,#REF!,10,FALSE)</f>
        <v>#REF!</v>
      </c>
      <c r="D611" s="645" t="e">
        <f>VLOOKUP(A611,#REF!,11,FALSE)</f>
        <v>#REF!</v>
      </c>
      <c r="E611" s="657">
        <v>1377</v>
      </c>
      <c r="F611" s="436" t="s">
        <v>60</v>
      </c>
      <c r="G611" s="645" t="e">
        <f>#REF!</f>
        <v>#REF!</v>
      </c>
      <c r="H611" s="645"/>
      <c r="I611" s="645" t="s">
        <v>272</v>
      </c>
      <c r="J611" s="645"/>
      <c r="K611" s="631"/>
      <c r="L611" s="635"/>
      <c r="M611" s="162"/>
      <c r="N611" t="str">
        <f>IFERROR(VLOOKUP(B611,Сток!A:B,2,FALSE),"")</f>
        <v/>
      </c>
      <c r="P611"/>
    </row>
    <row r="612" spans="1:16" ht="12" customHeight="1" x14ac:dyDescent="0.25">
      <c r="A612" s="642" t="e">
        <f>#REF!</f>
        <v>#REF!</v>
      </c>
      <c r="B612" s="643" t="e">
        <f>#REF!</f>
        <v>#REF!</v>
      </c>
      <c r="C612" s="644" t="e">
        <f>VLOOKUP(A612,#REF!,10,FALSE)</f>
        <v>#REF!</v>
      </c>
      <c r="D612" s="645" t="e">
        <f>VLOOKUP(A612,#REF!,11,FALSE)</f>
        <v>#REF!</v>
      </c>
      <c r="E612" s="657">
        <v>2289</v>
      </c>
      <c r="F612" s="436" t="s">
        <v>60</v>
      </c>
      <c r="G612" s="645" t="e">
        <f>#REF!</f>
        <v>#REF!</v>
      </c>
      <c r="H612" s="645"/>
      <c r="I612" s="645" t="s">
        <v>272</v>
      </c>
      <c r="J612" s="645"/>
      <c r="K612" s="631"/>
      <c r="L612" s="635"/>
      <c r="M612" s="162"/>
      <c r="N612" t="str">
        <f>IFERROR(VLOOKUP(B612,Сток!A:B,2,FALSE),"")</f>
        <v/>
      </c>
      <c r="P612"/>
    </row>
    <row r="613" spans="1:16" ht="12" customHeight="1" x14ac:dyDescent="0.25">
      <c r="A613" s="642" t="e">
        <f>#REF!</f>
        <v>#REF!</v>
      </c>
      <c r="B613" s="643" t="e">
        <f>#REF!</f>
        <v>#REF!</v>
      </c>
      <c r="C613" s="644" t="e">
        <f>VLOOKUP(A613,#REF!,10,FALSE)</f>
        <v>#REF!</v>
      </c>
      <c r="D613" s="645" t="e">
        <f>VLOOKUP(A613,#REF!,11,FALSE)</f>
        <v>#REF!</v>
      </c>
      <c r="E613" s="657">
        <v>2544</v>
      </c>
      <c r="F613" s="436" t="s">
        <v>60</v>
      </c>
      <c r="G613" s="645" t="e">
        <f>#REF!</f>
        <v>#REF!</v>
      </c>
      <c r="H613" s="645"/>
      <c r="I613" s="645" t="s">
        <v>272</v>
      </c>
      <c r="J613" s="645"/>
      <c r="K613" s="631"/>
      <c r="L613" s="635"/>
      <c r="M613" s="162"/>
      <c r="N613" t="str">
        <f>IFERROR(VLOOKUP(B613,Сток!A:B,2,FALSE),"")</f>
        <v/>
      </c>
      <c r="P613"/>
    </row>
    <row r="614" spans="1:16" ht="12" customHeight="1" x14ac:dyDescent="0.25">
      <c r="A614" s="642" t="e">
        <f>#REF!</f>
        <v>#REF!</v>
      </c>
      <c r="B614" s="643" t="e">
        <f>#REF!</f>
        <v>#REF!</v>
      </c>
      <c r="C614" s="644" t="e">
        <f>VLOOKUP(A614,#REF!,10,FALSE)</f>
        <v>#REF!</v>
      </c>
      <c r="D614" s="645" t="e">
        <f>VLOOKUP(A614,#REF!,11,FALSE)</f>
        <v>#REF!</v>
      </c>
      <c r="E614" s="657">
        <v>2289</v>
      </c>
      <c r="F614" s="436" t="s">
        <v>60</v>
      </c>
      <c r="G614" s="645" t="e">
        <f>#REF!</f>
        <v>#REF!</v>
      </c>
      <c r="H614" s="645"/>
      <c r="I614" s="645" t="s">
        <v>272</v>
      </c>
      <c r="J614" s="645"/>
      <c r="K614" s="631"/>
      <c r="L614" s="635"/>
      <c r="M614" s="162"/>
      <c r="N614" t="str">
        <f>IFERROR(VLOOKUP(B614,Сток!A:B,2,FALSE),"")</f>
        <v/>
      </c>
      <c r="P614"/>
    </row>
    <row r="615" spans="1:16" ht="12" customHeight="1" x14ac:dyDescent="0.25">
      <c r="A615" s="642" t="e">
        <f>#REF!</f>
        <v>#REF!</v>
      </c>
      <c r="B615" s="643" t="e">
        <f>#REF!</f>
        <v>#REF!</v>
      </c>
      <c r="C615" s="644" t="e">
        <f>VLOOKUP(A615,#REF!,10,FALSE)</f>
        <v>#REF!</v>
      </c>
      <c r="D615" s="645" t="e">
        <f>VLOOKUP(A615,#REF!,11,FALSE)</f>
        <v>#REF!</v>
      </c>
      <c r="E615" s="657">
        <v>2289</v>
      </c>
      <c r="F615" s="436" t="s">
        <v>60</v>
      </c>
      <c r="G615" s="645" t="e">
        <f>#REF!</f>
        <v>#REF!</v>
      </c>
      <c r="H615" s="645"/>
      <c r="I615" s="645" t="s">
        <v>272</v>
      </c>
      <c r="J615" s="645"/>
      <c r="K615" s="631"/>
      <c r="L615" s="635"/>
      <c r="M615" s="162"/>
      <c r="N615" t="str">
        <f>IFERROR(VLOOKUP(B615,Сток!A:B,2,FALSE),"")</f>
        <v/>
      </c>
      <c r="O615" s="286"/>
      <c r="P615"/>
    </row>
    <row r="616" spans="1:16" ht="12" customHeight="1" x14ac:dyDescent="0.25">
      <c r="A616" s="642" t="e">
        <f>#REF!</f>
        <v>#REF!</v>
      </c>
      <c r="B616" s="643" t="e">
        <f>#REF!</f>
        <v>#REF!</v>
      </c>
      <c r="C616" s="644" t="e">
        <f>VLOOKUP(A616,#REF!,10,FALSE)</f>
        <v>#REF!</v>
      </c>
      <c r="D616" s="645" t="e">
        <f>VLOOKUP(A616,#REF!,11,FALSE)</f>
        <v>#REF!</v>
      </c>
      <c r="E616" s="657">
        <v>2862</v>
      </c>
      <c r="F616" s="436" t="s">
        <v>60</v>
      </c>
      <c r="G616" s="645" t="e">
        <f>#REF!</f>
        <v>#REF!</v>
      </c>
      <c r="H616" s="645"/>
      <c r="I616" s="645" t="s">
        <v>272</v>
      </c>
      <c r="J616" s="645"/>
      <c r="K616" s="631"/>
      <c r="L616" s="635"/>
      <c r="M616" s="162"/>
      <c r="N616" t="str">
        <f>IFERROR(VLOOKUP(B616,Сток!A:B,2,FALSE),"")</f>
        <v/>
      </c>
      <c r="P616"/>
    </row>
    <row r="617" spans="1:16" ht="11.25" customHeight="1" x14ac:dyDescent="0.25">
      <c r="A617" s="642" t="e">
        <f>#REF!</f>
        <v>#REF!</v>
      </c>
      <c r="B617" s="643" t="e">
        <f>#REF!</f>
        <v>#REF!</v>
      </c>
      <c r="C617" s="644" t="e">
        <f>VLOOKUP(A617,#REF!,10,FALSE)</f>
        <v>#REF!</v>
      </c>
      <c r="D617" s="645" t="e">
        <f>VLOOKUP(A617,#REF!,11,FALSE)</f>
        <v>#REF!</v>
      </c>
      <c r="E617" s="657">
        <v>1590</v>
      </c>
      <c r="F617" s="436" t="s">
        <v>60</v>
      </c>
      <c r="G617" s="645" t="e">
        <f>#REF!</f>
        <v>#REF!</v>
      </c>
      <c r="H617" s="645">
        <v>403001</v>
      </c>
      <c r="I617" s="645" t="s">
        <v>272</v>
      </c>
      <c r="J617" s="645"/>
      <c r="K617" s="631"/>
      <c r="L617" s="635"/>
      <c r="M617" s="162"/>
      <c r="N617" t="str">
        <f>IFERROR(VLOOKUP(B617,Сток!A:B,2,FALSE),"")</f>
        <v/>
      </c>
      <c r="O617"/>
      <c r="P617"/>
    </row>
    <row r="618" spans="1:16" ht="12" customHeight="1" x14ac:dyDescent="0.25">
      <c r="A618" s="642" t="e">
        <f>#REF!</f>
        <v>#REF!</v>
      </c>
      <c r="B618" s="643" t="e">
        <f>#REF!</f>
        <v>#REF!</v>
      </c>
      <c r="C618" s="644" t="e">
        <f>VLOOKUP(A618,#REF!,10,FALSE)</f>
        <v>#REF!</v>
      </c>
      <c r="D618" s="645" t="e">
        <f>VLOOKUP(A618,#REF!,11,FALSE)</f>
        <v>#REF!</v>
      </c>
      <c r="E618" s="657">
        <v>1664</v>
      </c>
      <c r="F618" s="436" t="s">
        <v>60</v>
      </c>
      <c r="G618" s="645" t="e">
        <f>#REF!</f>
        <v>#REF!</v>
      </c>
      <c r="H618" s="645"/>
      <c r="I618" s="645" t="s">
        <v>272</v>
      </c>
      <c r="J618" s="645"/>
      <c r="K618" s="631"/>
      <c r="L618" s="635"/>
      <c r="M618" s="162"/>
      <c r="N618" t="str">
        <f>IFERROR(VLOOKUP(B618,Сток!A:B,2,FALSE),"")</f>
        <v/>
      </c>
      <c r="O618"/>
      <c r="P618"/>
    </row>
    <row r="619" spans="1:16" ht="12" customHeight="1" x14ac:dyDescent="0.25">
      <c r="A619" s="642" t="e">
        <f>#REF!</f>
        <v>#REF!</v>
      </c>
      <c r="B619" s="643" t="e">
        <f>#REF!</f>
        <v>#REF!</v>
      </c>
      <c r="C619" s="644" t="e">
        <f>VLOOKUP(A619,#REF!,10,FALSE)</f>
        <v>#REF!</v>
      </c>
      <c r="D619" s="645" t="e">
        <f>VLOOKUP(A619,#REF!,11,FALSE)</f>
        <v>#REF!</v>
      </c>
      <c r="E619" s="657">
        <v>1371</v>
      </c>
      <c r="F619" s="436" t="s">
        <v>60</v>
      </c>
      <c r="G619" s="645" t="e">
        <f>#REF!</f>
        <v>#REF!</v>
      </c>
      <c r="H619" s="645"/>
      <c r="I619" s="645" t="s">
        <v>272</v>
      </c>
      <c r="J619" s="645"/>
      <c r="K619" s="631"/>
      <c r="L619" s="635"/>
      <c r="M619" s="162"/>
      <c r="N619" t="str">
        <f>IFERROR(VLOOKUP(B619,Сток!A:B,2,FALSE),"")</f>
        <v/>
      </c>
      <c r="O619"/>
      <c r="P619"/>
    </row>
    <row r="620" spans="1:16" ht="12" customHeight="1" x14ac:dyDescent="0.25">
      <c r="A620" s="642" t="e">
        <f>#REF!</f>
        <v>#REF!</v>
      </c>
      <c r="B620" s="643" t="e">
        <f>#REF!</f>
        <v>#REF!</v>
      </c>
      <c r="C620" s="644" t="e">
        <f>VLOOKUP(A620,#REF!,10,FALSE)</f>
        <v>#REF!</v>
      </c>
      <c r="D620" s="645" t="e">
        <f>VLOOKUP(A620,#REF!,11,FALSE)</f>
        <v>#REF!</v>
      </c>
      <c r="E620" s="657">
        <v>2029</v>
      </c>
      <c r="F620" s="436" t="s">
        <v>60</v>
      </c>
      <c r="G620" s="645" t="e">
        <f>#REF!</f>
        <v>#REF!</v>
      </c>
      <c r="H620" s="645"/>
      <c r="I620" s="645" t="s">
        <v>272</v>
      </c>
      <c r="J620" s="645"/>
      <c r="K620" s="631"/>
      <c r="L620" s="635"/>
      <c r="M620" s="162"/>
      <c r="N620" t="str">
        <f>IFERROR(VLOOKUP(B620,Сток!A:B,2,FALSE),"")</f>
        <v/>
      </c>
      <c r="O620"/>
      <c r="P620"/>
    </row>
    <row r="621" spans="1:16" ht="12" customHeight="1" x14ac:dyDescent="0.25">
      <c r="A621" s="642" t="e">
        <f>#REF!</f>
        <v>#REF!</v>
      </c>
      <c r="B621" s="643" t="e">
        <f>#REF!</f>
        <v>#REF!</v>
      </c>
      <c r="C621" s="644" t="e">
        <f>VLOOKUP(A621,#REF!,10,FALSE)</f>
        <v>#REF!</v>
      </c>
      <c r="D621" s="645" t="e">
        <f>VLOOKUP(A621,#REF!,11,FALSE)</f>
        <v>#REF!</v>
      </c>
      <c r="E621" s="657">
        <v>1090</v>
      </c>
      <c r="F621" s="436" t="s">
        <v>60</v>
      </c>
      <c r="G621" s="645" t="e">
        <f>#REF!</f>
        <v>#REF!</v>
      </c>
      <c r="H621" s="645"/>
      <c r="I621" s="645" t="s">
        <v>272</v>
      </c>
      <c r="J621" s="645"/>
      <c r="K621" s="631"/>
      <c r="L621" s="635"/>
      <c r="M621" s="162"/>
      <c r="N621" t="str">
        <f>IFERROR(VLOOKUP(B621,Сток!A:B,2,FALSE),"")</f>
        <v/>
      </c>
      <c r="O621"/>
      <c r="P621"/>
    </row>
    <row r="622" spans="1:16" ht="12" customHeight="1" x14ac:dyDescent="0.25">
      <c r="A622" s="642" t="e">
        <f>#REF!</f>
        <v>#REF!</v>
      </c>
      <c r="B622" s="643" t="e">
        <f>#REF!</f>
        <v>#REF!</v>
      </c>
      <c r="C622" s="644" t="e">
        <f>VLOOKUP(A622,#REF!,10,FALSE)</f>
        <v>#REF!</v>
      </c>
      <c r="D622" s="645" t="e">
        <f>VLOOKUP(A622,#REF!,11,FALSE)</f>
        <v>#REF!</v>
      </c>
      <c r="E622" s="657">
        <v>1371</v>
      </c>
      <c r="F622" s="436" t="s">
        <v>60</v>
      </c>
      <c r="G622" s="645" t="e">
        <f>#REF!</f>
        <v>#REF!</v>
      </c>
      <c r="H622" s="645"/>
      <c r="I622" s="645" t="s">
        <v>272</v>
      </c>
      <c r="J622" s="645"/>
      <c r="K622" s="631"/>
      <c r="L622" s="635"/>
      <c r="M622" s="162"/>
      <c r="N622" t="str">
        <f>IFERROR(VLOOKUP(B622,Сток!A:B,2,FALSE),"")</f>
        <v/>
      </c>
      <c r="O622"/>
      <c r="P622"/>
    </row>
    <row r="623" spans="1:16" ht="12" customHeight="1" x14ac:dyDescent="0.25">
      <c r="A623" s="642" t="e">
        <f>#REF!</f>
        <v>#REF!</v>
      </c>
      <c r="B623" s="643" t="e">
        <f>#REF!</f>
        <v>#REF!</v>
      </c>
      <c r="C623" s="644" t="e">
        <f>VLOOKUP(A623,#REF!,10,FALSE)</f>
        <v>#REF!</v>
      </c>
      <c r="D623" s="645" t="e">
        <f>VLOOKUP(A623,#REF!,11,FALSE)</f>
        <v>#REF!</v>
      </c>
      <c r="E623" s="657">
        <v>1190</v>
      </c>
      <c r="F623" s="436" t="s">
        <v>60</v>
      </c>
      <c r="G623" s="645" t="e">
        <f>#REF!</f>
        <v>#REF!</v>
      </c>
      <c r="H623" s="645" t="e">
        <f>#REF!</f>
        <v>#REF!</v>
      </c>
      <c r="I623" s="645" t="s">
        <v>272</v>
      </c>
      <c r="J623" s="645"/>
      <c r="K623" s="631"/>
      <c r="L623" s="635"/>
      <c r="M623" s="162"/>
      <c r="N623" t="str">
        <f>IFERROR(VLOOKUP(B623,Сток!A:B,2,FALSE),"")</f>
        <v/>
      </c>
      <c r="O623"/>
      <c r="P623"/>
    </row>
    <row r="624" spans="1:16" ht="12" customHeight="1" x14ac:dyDescent="0.25">
      <c r="A624" s="642" t="e">
        <f>#REF!</f>
        <v>#REF!</v>
      </c>
      <c r="B624" s="643" t="e">
        <f>#REF!</f>
        <v>#REF!</v>
      </c>
      <c r="C624" s="644" t="e">
        <f>VLOOKUP(A624,#REF!,10,FALSE)</f>
        <v>#REF!</v>
      </c>
      <c r="D624" s="645" t="e">
        <f>VLOOKUP(A624,#REF!,11,FALSE)</f>
        <v>#REF!</v>
      </c>
      <c r="E624" s="657">
        <v>890</v>
      </c>
      <c r="F624" s="436" t="s">
        <v>60</v>
      </c>
      <c r="G624" s="645" t="e">
        <f>#REF!</f>
        <v>#REF!</v>
      </c>
      <c r="H624" s="645" t="e">
        <f>#REF!</f>
        <v>#REF!</v>
      </c>
      <c r="I624" s="645" t="s">
        <v>272</v>
      </c>
      <c r="J624" s="645"/>
      <c r="K624" s="631"/>
      <c r="L624" s="635"/>
      <c r="M624" s="162"/>
      <c r="N624" t="str">
        <f>IFERROR(VLOOKUP(B624,Сток!A:B,2,FALSE),"")</f>
        <v/>
      </c>
      <c r="O624"/>
      <c r="P624"/>
    </row>
    <row r="625" spans="1:16" ht="12" customHeight="1" x14ac:dyDescent="0.25">
      <c r="A625" s="642" t="e">
        <f>#REF!</f>
        <v>#REF!</v>
      </c>
      <c r="B625" s="643" t="e">
        <f>#REF!</f>
        <v>#REF!</v>
      </c>
      <c r="C625" s="644" t="e">
        <f>VLOOKUP(A625,#REF!,10,FALSE)</f>
        <v>#REF!</v>
      </c>
      <c r="D625" s="645" t="e">
        <f>VLOOKUP(A625,#REF!,11,FALSE)</f>
        <v>#REF!</v>
      </c>
      <c r="E625" s="657">
        <v>490</v>
      </c>
      <c r="F625" s="436" t="s">
        <v>60</v>
      </c>
      <c r="G625" s="645" t="e">
        <f>#REF!</f>
        <v>#REF!</v>
      </c>
      <c r="H625" s="645" t="e">
        <f>#REF!</f>
        <v>#REF!</v>
      </c>
      <c r="I625" s="645" t="s">
        <v>272</v>
      </c>
      <c r="J625" s="645"/>
      <c r="K625" s="631"/>
      <c r="L625" s="635"/>
      <c r="M625" s="162"/>
      <c r="N625" t="str">
        <f>IFERROR(VLOOKUP(B625,Сток!A:B,2,FALSE),"")</f>
        <v/>
      </c>
      <c r="O625"/>
      <c r="P625"/>
    </row>
    <row r="626" spans="1:16" ht="12" customHeight="1" x14ac:dyDescent="0.25">
      <c r="A626" s="642" t="e">
        <f>#REF!</f>
        <v>#REF!</v>
      </c>
      <c r="B626" s="643" t="e">
        <f>#REF!</f>
        <v>#REF!</v>
      </c>
      <c r="C626" s="644" t="e">
        <f>VLOOKUP(A626,#REF!,10,FALSE)</f>
        <v>#REF!</v>
      </c>
      <c r="D626" s="645" t="e">
        <f>VLOOKUP(A626,#REF!,11,FALSE)</f>
        <v>#REF!</v>
      </c>
      <c r="E626" s="657">
        <v>31990</v>
      </c>
      <c r="F626" s="436" t="s">
        <v>60</v>
      </c>
      <c r="G626" s="645" t="e">
        <f>#REF!</f>
        <v>#REF!</v>
      </c>
      <c r="H626" s="645" t="e">
        <f>#REF!</f>
        <v>#REF!</v>
      </c>
      <c r="I626" s="645" t="s">
        <v>272</v>
      </c>
      <c r="J626" s="645"/>
      <c r="K626" s="631"/>
      <c r="L626" s="635"/>
      <c r="M626" s="162"/>
      <c r="N626" t="str">
        <f>IFERROR(VLOOKUP(B626,Сток!A:B,2,FALSE),"")</f>
        <v/>
      </c>
      <c r="O626"/>
      <c r="P626"/>
    </row>
    <row r="627" spans="1:16" ht="12" customHeight="1" x14ac:dyDescent="0.25">
      <c r="A627" s="642" t="e">
        <f>#REF!</f>
        <v>#REF!</v>
      </c>
      <c r="B627" s="643" t="e">
        <f>#REF!</f>
        <v>#REF!</v>
      </c>
      <c r="C627" s="644" t="e">
        <f>VLOOKUP(A627,#REF!,10,FALSE)</f>
        <v>#REF!</v>
      </c>
      <c r="D627" s="645" t="e">
        <f>VLOOKUP(A627,#REF!,11,FALSE)</f>
        <v>#REF!</v>
      </c>
      <c r="E627" s="657">
        <v>39990</v>
      </c>
      <c r="F627" s="436" t="s">
        <v>60</v>
      </c>
      <c r="G627" s="645" t="e">
        <f>#REF!</f>
        <v>#REF!</v>
      </c>
      <c r="H627" s="645" t="e">
        <f>#REF!</f>
        <v>#REF!</v>
      </c>
      <c r="I627" s="645" t="s">
        <v>272</v>
      </c>
      <c r="J627" s="645"/>
      <c r="K627" s="631"/>
      <c r="L627" s="635"/>
      <c r="M627" s="162"/>
      <c r="N627" t="str">
        <f>IFERROR(VLOOKUP(B627,Сток!A:B,2,FALSE),"")</f>
        <v/>
      </c>
      <c r="O627"/>
      <c r="P627"/>
    </row>
    <row r="628" spans="1:16" ht="12" customHeight="1" x14ac:dyDescent="0.25">
      <c r="A628" s="642" t="e">
        <f>#REF!</f>
        <v>#REF!</v>
      </c>
      <c r="B628" s="643" t="e">
        <f>#REF!</f>
        <v>#REF!</v>
      </c>
      <c r="C628" s="644" t="e">
        <f>VLOOKUP(A628,#REF!,10,FALSE)</f>
        <v>#REF!</v>
      </c>
      <c r="D628" s="645" t="e">
        <f>VLOOKUP(A628,#REF!,11,FALSE)</f>
        <v>#REF!</v>
      </c>
      <c r="E628" s="657">
        <v>27890</v>
      </c>
      <c r="F628" s="436" t="s">
        <v>60</v>
      </c>
      <c r="G628" s="645" t="e">
        <f>#REF!</f>
        <v>#REF!</v>
      </c>
      <c r="H628" s="645" t="e">
        <f>#REF!</f>
        <v>#REF!</v>
      </c>
      <c r="I628" s="645" t="s">
        <v>272</v>
      </c>
      <c r="J628" s="645"/>
      <c r="K628" s="631"/>
      <c r="L628" s="635"/>
      <c r="M628" s="162"/>
      <c r="N628" t="str">
        <f>IFERROR(VLOOKUP(B628,Сток!A:B,2,FALSE),"")</f>
        <v/>
      </c>
      <c r="O628"/>
      <c r="P628"/>
    </row>
    <row r="629" spans="1:16" ht="12" customHeight="1" x14ac:dyDescent="0.25">
      <c r="A629" s="642" t="e">
        <f>#REF!</f>
        <v>#REF!</v>
      </c>
      <c r="B629" s="643" t="e">
        <f>#REF!</f>
        <v>#REF!</v>
      </c>
      <c r="C629" s="644" t="e">
        <f>VLOOKUP(A629,#REF!,10,FALSE)</f>
        <v>#REF!</v>
      </c>
      <c r="D629" s="645" t="e">
        <f>VLOOKUP(A629,#REF!,11,FALSE)</f>
        <v>#REF!</v>
      </c>
      <c r="E629" s="657">
        <v>25490</v>
      </c>
      <c r="F629" s="436" t="s">
        <v>60</v>
      </c>
      <c r="G629" s="645" t="e">
        <f>#REF!</f>
        <v>#REF!</v>
      </c>
      <c r="H629" s="645" t="e">
        <f>#REF!</f>
        <v>#REF!</v>
      </c>
      <c r="I629" s="645" t="s">
        <v>272</v>
      </c>
      <c r="J629" s="645"/>
      <c r="K629" s="631"/>
      <c r="L629" s="635"/>
      <c r="M629" s="162"/>
      <c r="N629" t="str">
        <f>IFERROR(VLOOKUP(B629,Сток!A:B,2,FALSE),"")</f>
        <v/>
      </c>
      <c r="O629"/>
      <c r="P629"/>
    </row>
    <row r="630" spans="1:16" ht="12" customHeight="1" x14ac:dyDescent="0.25">
      <c r="A630" s="642" t="e">
        <f>#REF!</f>
        <v>#REF!</v>
      </c>
      <c r="B630" s="643" t="e">
        <f>#REF!</f>
        <v>#REF!</v>
      </c>
      <c r="C630" s="644" t="e">
        <f>VLOOKUP(A630,#REF!,10,FALSE)</f>
        <v>#REF!</v>
      </c>
      <c r="D630" s="645" t="e">
        <f>VLOOKUP(A630,#REF!,11,FALSE)</f>
        <v>#REF!</v>
      </c>
      <c r="E630" s="657">
        <v>23990</v>
      </c>
      <c r="F630" s="436" t="s">
        <v>60</v>
      </c>
      <c r="G630" s="645" t="e">
        <f>#REF!</f>
        <v>#REF!</v>
      </c>
      <c r="H630" s="645" t="e">
        <f>#REF!</f>
        <v>#REF!</v>
      </c>
      <c r="I630" s="645"/>
      <c r="J630" s="645"/>
      <c r="K630" s="631"/>
      <c r="L630" s="635"/>
      <c r="M630" s="162"/>
      <c r="O630"/>
      <c r="P630"/>
    </row>
    <row r="631" spans="1:16" ht="12" customHeight="1" x14ac:dyDescent="0.25">
      <c r="A631" s="647" t="e">
        <f>#REF!</f>
        <v>#REF!</v>
      </c>
      <c r="B631" s="643" t="e">
        <f>#REF!</f>
        <v>#REF!</v>
      </c>
      <c r="C631" s="644" t="e">
        <f>VLOOKUP(A631,#REF!,10,FALSE)</f>
        <v>#REF!</v>
      </c>
      <c r="D631" s="645" t="e">
        <f>VLOOKUP(A631,#REF!,11,FALSE)</f>
        <v>#REF!</v>
      </c>
      <c r="E631" s="657">
        <v>11990</v>
      </c>
      <c r="F631" s="436" t="s">
        <v>60</v>
      </c>
      <c r="G631" s="645" t="e">
        <f>#REF!</f>
        <v>#REF!</v>
      </c>
      <c r="H631" s="645" t="e">
        <f>#REF!</f>
        <v>#REF!</v>
      </c>
      <c r="I631" s="645" t="s">
        <v>272</v>
      </c>
      <c r="J631" s="645"/>
      <c r="K631" s="631"/>
      <c r="L631" s="635"/>
      <c r="M631" s="162"/>
      <c r="N631" t="str">
        <f>IFERROR(VLOOKUP(B631,Сток!A:B,2,FALSE),"")</f>
        <v/>
      </c>
      <c r="O631"/>
      <c r="P631"/>
    </row>
    <row r="632" spans="1:16" ht="12" customHeight="1" x14ac:dyDescent="0.25">
      <c r="A632" s="642" t="e">
        <f>#REF!</f>
        <v>#REF!</v>
      </c>
      <c r="B632" s="643" t="e">
        <f>#REF!</f>
        <v>#REF!</v>
      </c>
      <c r="C632" s="644" t="e">
        <f>VLOOKUP(A632,#REF!,10,FALSE)</f>
        <v>#REF!</v>
      </c>
      <c r="D632" s="645" t="e">
        <f>VLOOKUP(A632,#REF!,11,FALSE)</f>
        <v>#REF!</v>
      </c>
      <c r="E632" s="657">
        <v>1690</v>
      </c>
      <c r="F632" s="436" t="s">
        <v>60</v>
      </c>
      <c r="G632" s="645" t="e">
        <f>#REF!</f>
        <v>#REF!</v>
      </c>
      <c r="H632" s="645" t="e">
        <f>#REF!</f>
        <v>#REF!</v>
      </c>
      <c r="I632" s="645" t="s">
        <v>272</v>
      </c>
      <c r="J632" s="645"/>
      <c r="K632" s="631"/>
      <c r="L632" s="635"/>
      <c r="M632" s="162"/>
      <c r="N632" t="str">
        <f>IFERROR(VLOOKUP(B632,Сток!A:B,2,FALSE),"")</f>
        <v/>
      </c>
      <c r="O632"/>
      <c r="P632"/>
    </row>
    <row r="633" spans="1:16" ht="15" customHeight="1" x14ac:dyDescent="0.25">
      <c r="A633" s="642" t="e">
        <f>#REF!</f>
        <v>#REF!</v>
      </c>
      <c r="B633" s="643" t="e">
        <f>#REF!</f>
        <v>#REF!</v>
      </c>
      <c r="C633" s="644" t="e">
        <f>VLOOKUP(A633,#REF!,10,FALSE)</f>
        <v>#REF!</v>
      </c>
      <c r="D633" s="645" t="e">
        <f>VLOOKUP(A633,#REF!,11,FALSE)</f>
        <v>#REF!</v>
      </c>
      <c r="E633" s="655">
        <v>13190</v>
      </c>
      <c r="F633" s="436" t="s">
        <v>60</v>
      </c>
      <c r="G633" s="645" t="e">
        <f>#REF!</f>
        <v>#REF!</v>
      </c>
      <c r="H633" s="645" t="e">
        <f>#REF!</f>
        <v>#REF!</v>
      </c>
      <c r="I633" s="645" t="s">
        <v>272</v>
      </c>
      <c r="J633" s="645"/>
      <c r="K633" s="656">
        <v>14090</v>
      </c>
      <c r="L633" s="635">
        <f>E633/K633-1</f>
        <v>-6.387508871540104E-2</v>
      </c>
      <c r="O633"/>
      <c r="P633"/>
    </row>
    <row r="634" spans="1:16" ht="15" customHeight="1" x14ac:dyDescent="0.25">
      <c r="A634" s="642" t="e">
        <f>#REF!</f>
        <v>#REF!</v>
      </c>
      <c r="B634" s="643" t="e">
        <f>#REF!</f>
        <v>#REF!</v>
      </c>
      <c r="C634" s="644" t="e">
        <f>VLOOKUP(A634,#REF!,10,FALSE)</f>
        <v>#REF!</v>
      </c>
      <c r="D634" s="645" t="e">
        <f>VLOOKUP(A634,#REF!,11,FALSE)</f>
        <v>#REF!</v>
      </c>
      <c r="E634" s="655">
        <v>15890</v>
      </c>
      <c r="F634" s="436" t="s">
        <v>60</v>
      </c>
      <c r="G634" s="645" t="e">
        <f>#REF!</f>
        <v>#REF!</v>
      </c>
      <c r="H634" s="645" t="e">
        <f>#REF!</f>
        <v>#REF!</v>
      </c>
      <c r="I634" s="645" t="s">
        <v>272</v>
      </c>
      <c r="J634" s="645"/>
      <c r="K634" s="656">
        <v>15790</v>
      </c>
      <c r="L634" s="635">
        <f t="shared" ref="L634:L636" si="13">E634/K634-1</f>
        <v>6.3331222292590805E-3</v>
      </c>
      <c r="O634"/>
      <c r="P634"/>
    </row>
    <row r="635" spans="1:16" ht="15" customHeight="1" x14ac:dyDescent="0.25">
      <c r="A635" s="642" t="e">
        <f>#REF!</f>
        <v>#REF!</v>
      </c>
      <c r="B635" s="643" t="e">
        <f>#REF!</f>
        <v>#REF!</v>
      </c>
      <c r="C635" s="644" t="e">
        <f>VLOOKUP(A635,#REF!,10,FALSE)</f>
        <v>#REF!</v>
      </c>
      <c r="D635" s="645" t="e">
        <f>VLOOKUP(A635,#REF!,11,FALSE)</f>
        <v>#REF!</v>
      </c>
      <c r="E635" s="655">
        <v>19690</v>
      </c>
      <c r="F635" s="436" t="s">
        <v>60</v>
      </c>
      <c r="G635" s="645" t="e">
        <f>#REF!</f>
        <v>#REF!</v>
      </c>
      <c r="H635" s="645" t="e">
        <f>#REF!</f>
        <v>#REF!</v>
      </c>
      <c r="I635" s="645" t="s">
        <v>272</v>
      </c>
      <c r="J635" s="645"/>
      <c r="K635" s="656">
        <v>18990</v>
      </c>
      <c r="L635" s="635">
        <f t="shared" si="13"/>
        <v>3.6861506055818838E-2</v>
      </c>
      <c r="O635"/>
      <c r="P635"/>
    </row>
    <row r="636" spans="1:16" ht="15" customHeight="1" x14ac:dyDescent="0.25">
      <c r="A636" s="642" t="e">
        <f>#REF!</f>
        <v>#REF!</v>
      </c>
      <c r="B636" s="643" t="e">
        <f>#REF!</f>
        <v>#REF!</v>
      </c>
      <c r="C636" s="644" t="e">
        <f>VLOOKUP(A636,#REF!,10,FALSE)</f>
        <v>#REF!</v>
      </c>
      <c r="D636" s="645" t="e">
        <f>VLOOKUP(A636,#REF!,11,FALSE)</f>
        <v>#REF!</v>
      </c>
      <c r="E636" s="655">
        <v>21990</v>
      </c>
      <c r="F636" s="436" t="s">
        <v>60</v>
      </c>
      <c r="G636" s="645" t="e">
        <f>#REF!</f>
        <v>#REF!</v>
      </c>
      <c r="H636" s="645" t="e">
        <f>#REF!</f>
        <v>#REF!</v>
      </c>
      <c r="I636" s="645" t="s">
        <v>272</v>
      </c>
      <c r="J636" s="645"/>
      <c r="K636" s="656">
        <v>20990</v>
      </c>
      <c r="L636" s="635">
        <f t="shared" si="13"/>
        <v>4.7641734159123317E-2</v>
      </c>
      <c r="O636"/>
      <c r="P636"/>
    </row>
  </sheetData>
  <autoFilter ref="A3:AD636"/>
  <sortState ref="A391:L1866">
    <sortCondition ref="A391:A1866"/>
  </sortState>
  <conditionalFormatting sqref="B632 B442:B446">
    <cfRule type="duplicateValues" dxfId="2" priority="5997"/>
  </conditionalFormatting>
  <conditionalFormatting sqref="O472">
    <cfRule type="cellIs" dxfId="1" priority="282" operator="notEqual">
      <formula>$O$472</formula>
    </cfRule>
  </conditionalFormatting>
  <conditionalFormatting sqref="L637:L1048576 L1:L2">
    <cfRule type="colorScale" priority="339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37:L1048576 L1:L2">
    <cfRule type="colorScale" priority="33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33:B636">
    <cfRule type="duplicateValues" dxfId="0" priority="4"/>
  </conditionalFormatting>
  <conditionalFormatting sqref="L633:L63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33:L63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:L632">
    <cfRule type="colorScale" priority="34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:L632">
    <cfRule type="colorScale" priority="34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G1" location="Title!A1" display="Главная"/>
  </hyperlinks>
  <pageMargins left="0.25" right="0.25" top="0.75" bottom="0.75" header="0.3" footer="0.3"/>
  <pageSetup paperSize="9" scale="47" fitToHeight="0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C5" sqref="C5"/>
    </sheetView>
  </sheetViews>
  <sheetFormatPr defaultRowHeight="15" x14ac:dyDescent="0.25"/>
  <cols>
    <col min="1" max="1" width="10.5703125" bestFit="1" customWidth="1"/>
  </cols>
  <sheetData>
    <row r="1" spans="1:2" x14ac:dyDescent="0.25">
      <c r="A1" t="s">
        <v>504</v>
      </c>
      <c r="B1" t="s">
        <v>505</v>
      </c>
    </row>
    <row r="2" spans="1:2" x14ac:dyDescent="0.25">
      <c r="A2" t="s">
        <v>376</v>
      </c>
      <c r="B2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139</vt:i4>
      </vt:variant>
    </vt:vector>
  </HeadingPairs>
  <TitlesOfParts>
    <vt:vector size="149" baseType="lpstr">
      <vt:lpstr>Title</vt:lpstr>
      <vt:lpstr>НЭВН</vt:lpstr>
      <vt:lpstr>НЭВН нап.</vt:lpstr>
      <vt:lpstr>КЭВН</vt:lpstr>
      <vt:lpstr>ПЭВН</vt:lpstr>
      <vt:lpstr>ГПВН</vt:lpstr>
      <vt:lpstr>Котлы эл.</vt:lpstr>
      <vt:lpstr>Печать Заказа</vt:lpstr>
      <vt:lpstr>Сток</vt:lpstr>
      <vt:lpstr>Значки</vt:lpstr>
      <vt:lpstr>AKVO</vt:lpstr>
      <vt:lpstr>AMBER</vt:lpstr>
      <vt:lpstr>ARIS</vt:lpstr>
      <vt:lpstr>AUGA</vt:lpstr>
      <vt:lpstr>AUGA_Wi_Fi</vt:lpstr>
      <vt:lpstr>BALANCE</vt:lpstr>
      <vt:lpstr>BASIC</vt:lpstr>
      <vt:lpstr>BASIC_PRO</vt:lpstr>
      <vt:lpstr>BLITZ___IBL</vt:lpstr>
      <vt:lpstr>BONO_Wi_Fi</vt:lpstr>
      <vt:lpstr>BOSS_12_Wi_Fi</vt:lpstr>
      <vt:lpstr>BRUNI</vt:lpstr>
      <vt:lpstr>CERAMIC</vt:lpstr>
      <vt:lpstr>CHAMPION_TITANIUMHEAT</vt:lpstr>
      <vt:lpstr>CHAMPION_TITANIUMHEAT___ER</vt:lpstr>
      <vt:lpstr>CIRCLE</vt:lpstr>
      <vt:lpstr>Circle_50_V_Slim_newprice_30.01</vt:lpstr>
      <vt:lpstr>КЭВН!COMBI_INOX___IRP__combi</vt:lpstr>
      <vt:lpstr>КЭВН!COMBI_INOX_PRO___IRP__combi__PRO</vt:lpstr>
      <vt:lpstr>COMETA</vt:lpstr>
      <vt:lpstr>COMETA_24</vt:lpstr>
      <vt:lpstr>CORA</vt:lpstr>
      <vt:lpstr>DAY</vt:lpstr>
      <vt:lpstr>DION</vt:lpstr>
      <vt:lpstr>dLine_newprice_30.01</vt:lpstr>
      <vt:lpstr>DOGMA</vt:lpstr>
      <vt:lpstr>DOUBLE</vt:lpstr>
      <vt:lpstr>ECO_D</vt:lpstr>
      <vt:lpstr>ECO_GD</vt:lpstr>
      <vt:lpstr>ECO_PRO</vt:lpstr>
      <vt:lpstr>EDISSON_E_20_D__Black</vt:lpstr>
      <vt:lpstr>EDISSON_F_20_D__silver</vt:lpstr>
      <vt:lpstr>EDISSON_H_20_DL__сжиженный_газ</vt:lpstr>
      <vt:lpstr>EDISSON_Solar_NEW_Price</vt:lpstr>
      <vt:lpstr>EMERALD</vt:lpstr>
      <vt:lpstr>FLAT</vt:lpstr>
      <vt:lpstr>Flat_Combi</vt:lpstr>
      <vt:lpstr>FLAT_PLUS_PRO___IF__pro_____НОВИНКА</vt:lpstr>
      <vt:lpstr>FOKUS</vt:lpstr>
      <vt:lpstr>FORA</vt:lpstr>
      <vt:lpstr>FORA_PRO_Wi_Fi</vt:lpstr>
      <vt:lpstr>FREYA</vt:lpstr>
      <vt:lpstr>FUSION</vt:lpstr>
      <vt:lpstr>GIRO</vt:lpstr>
      <vt:lpstr>GOLF</vt:lpstr>
      <vt:lpstr>GRAND_ECO</vt:lpstr>
      <vt:lpstr>GRAND_PRO</vt:lpstr>
      <vt:lpstr>HIT_PRO___H__pro_____НОВИНКА</vt:lpstr>
      <vt:lpstr>HITCH</vt:lpstr>
      <vt:lpstr>HOPE</vt:lpstr>
      <vt:lpstr>Hotty</vt:lpstr>
      <vt:lpstr>HUDSON</vt:lpstr>
      <vt:lpstr>IF_PRO_Wi_Fi</vt:lpstr>
      <vt:lpstr>INOX_CASK___IC_____НОВИНКА</vt:lpstr>
      <vt:lpstr>IRP_300</vt:lpstr>
      <vt:lpstr>KELPIE</vt:lpstr>
      <vt:lpstr>KING</vt:lpstr>
      <vt:lpstr>KREDO</vt:lpstr>
      <vt:lpstr>LIGA_PRO</vt:lpstr>
      <vt:lpstr>LIMA_Wi_Fi</vt:lpstr>
      <vt:lpstr>LODI</vt:lpstr>
      <vt:lpstr>M_SMART___MS____НОВИНКА</vt:lpstr>
      <vt:lpstr>MERA</vt:lpstr>
      <vt:lpstr>MINIou</vt:lpstr>
      <vt:lpstr>MINTA</vt:lpstr>
      <vt:lpstr>MIRROR</vt:lpstr>
      <vt:lpstr>NIXEN</vt:lpstr>
      <vt:lpstr>NOBEL___N</vt:lpstr>
      <vt:lpstr>NORD</vt:lpstr>
      <vt:lpstr>NOVA____НОВИНКА</vt:lpstr>
      <vt:lpstr>OBERON</vt:lpstr>
      <vt:lpstr>ONYX</vt:lpstr>
      <vt:lpstr>ORIGIN</vt:lpstr>
      <vt:lpstr>OSCAR</vt:lpstr>
      <vt:lpstr>RIO</vt:lpstr>
      <vt:lpstr>RUBY</vt:lpstr>
      <vt:lpstr>RUNA</vt:lpstr>
      <vt:lpstr>SENSOR</vt:lpstr>
      <vt:lpstr>SENSOR_ART</vt:lpstr>
      <vt:lpstr>SMART</vt:lpstr>
      <vt:lpstr>SOLAR_NEW</vt:lpstr>
      <vt:lpstr>SOLO</vt:lpstr>
      <vt:lpstr>SONNE</vt:lpstr>
      <vt:lpstr>STERN</vt:lpstr>
      <vt:lpstr>SURF__НОВИНКА</vt:lpstr>
      <vt:lpstr>TESORO</vt:lpstr>
      <vt:lpstr>THERMEX_IBL_10_U</vt:lpstr>
      <vt:lpstr>THERMEX_IR_150_V</vt:lpstr>
      <vt:lpstr>THERMEX_IRP_300_F</vt:lpstr>
      <vt:lpstr>THERMEX_MK_50_H</vt:lpstr>
      <vt:lpstr>THERMEX_Sonne_12_Wi_Fi__White</vt:lpstr>
      <vt:lpstr>THERMEX_T_20_D__Black</vt:lpstr>
      <vt:lpstr>THERMEX_T_20_D__Silver_Grey</vt:lpstr>
      <vt:lpstr>THERMEX_T_26_D</vt:lpstr>
      <vt:lpstr>THERMEX_Topflow_Pro_24000</vt:lpstr>
      <vt:lpstr>THERMEX_Trend_4500</vt:lpstr>
      <vt:lpstr>THERMEX_Trend_6000</vt:lpstr>
      <vt:lpstr>THERMO</vt:lpstr>
      <vt:lpstr>TION</vt:lpstr>
      <vt:lpstr>TION_PRO</vt:lpstr>
      <vt:lpstr>TON</vt:lpstr>
      <vt:lpstr>TOPFLOW____НОВИНКА</vt:lpstr>
      <vt:lpstr>TOPFLOW_PRO____НОВИНКА</vt:lpstr>
      <vt:lpstr>TREND</vt:lpstr>
      <vt:lpstr>VETRO</vt:lpstr>
      <vt:lpstr>VOX</vt:lpstr>
      <vt:lpstr>YONA</vt:lpstr>
      <vt:lpstr>ZULU</vt:lpstr>
      <vt:lpstr>АкцияКЭВН</vt:lpstr>
      <vt:lpstr>Все_изменения</vt:lpstr>
      <vt:lpstr>газ</vt:lpstr>
      <vt:lpstr>главная</vt:lpstr>
      <vt:lpstr>ГПВН</vt:lpstr>
      <vt:lpstr>ГПВН!Заголовки_для_печати</vt:lpstr>
      <vt:lpstr>'Котлы эл.'!Заголовки_для_печати</vt:lpstr>
      <vt:lpstr>КЭВН!Заголовки_для_печати</vt:lpstr>
      <vt:lpstr>НЭВН!Заголовки_для_печати</vt:lpstr>
      <vt:lpstr>'НЭВН нап.'!Заголовки_для_печати</vt:lpstr>
      <vt:lpstr>ПЭВН!Заголовки_для_печати</vt:lpstr>
      <vt:lpstr>Изм.</vt:lpstr>
      <vt:lpstr>Кран</vt:lpstr>
      <vt:lpstr>Наименование</vt:lpstr>
      <vt:lpstr>НЭВН</vt:lpstr>
      <vt:lpstr>Title!Область_печати</vt:lpstr>
      <vt:lpstr>ГПВН!Область_печати</vt:lpstr>
      <vt:lpstr>'Котлы эл.'!Область_печати</vt:lpstr>
      <vt:lpstr>КЭВН!Область_печати</vt:lpstr>
      <vt:lpstr>НЭВН!Область_печати</vt:lpstr>
      <vt:lpstr>'НЭВН нап.'!Область_печати</vt:lpstr>
      <vt:lpstr>ПЭВН!Область_печати</vt:lpstr>
      <vt:lpstr>Печать_заказа</vt:lpstr>
      <vt:lpstr>Печать_заказа_</vt:lpstr>
      <vt:lpstr>Старая_цена</vt:lpstr>
      <vt:lpstr>Электрические_накопительные_водонагреватели_большого_объема</vt:lpstr>
      <vt:lpstr>Электрические_накопительные_водонагреватели_плоской_формы</vt:lpstr>
      <vt:lpstr>Электрические_накопительные_комбинированные_водонагреватели_большого_объема</vt:lpstr>
      <vt:lpstr>Электрические_одноконтурные_котлы</vt:lpstr>
      <vt:lpstr>Электрические_проточные_водонагреватели_напорного_типа</vt:lpstr>
      <vt:lpstr>элкотлы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Иван Васильевич</dc:creator>
  <cp:lastModifiedBy>Виталий</cp:lastModifiedBy>
  <cp:lastPrinted>2025-01-31T14:37:48Z</cp:lastPrinted>
  <dcterms:created xsi:type="dcterms:W3CDTF">2015-05-15T22:22:13Z</dcterms:created>
  <dcterms:modified xsi:type="dcterms:W3CDTF">2025-03-17T12:52:06Z</dcterms:modified>
</cp:coreProperties>
</file>