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700" tabRatio="840" firstSheet="1" activeTab="1"/>
  </bookViews>
  <sheets>
    <sheet name="Title" sheetId="23" state="hidden" r:id="rId1"/>
    <sheet name="НЭВН" sheetId="3" r:id="rId2"/>
    <sheet name="НЭВН нап." sheetId="25" r:id="rId3"/>
    <sheet name="КЭВН" sheetId="47" r:id="rId4"/>
    <sheet name="ПЭВН" sheetId="24" r:id="rId5"/>
    <sheet name="ГПВН" sheetId="27" r:id="rId6"/>
    <sheet name="Конвекторы" sheetId="28" r:id="rId7"/>
    <sheet name="Котлы эл." sheetId="41" r:id="rId8"/>
    <sheet name="Термостаты" sheetId="49" r:id="rId9"/>
    <sheet name="Печать Заказа" sheetId="4" state="hidden" r:id="rId10"/>
    <sheet name="Сток" sheetId="43" state="hidden" r:id="rId11"/>
    <sheet name="Значки" sheetId="37" state="hidden" r:id="rId12"/>
  </sheets>
  <definedNames>
    <definedName name="_2GO">#REF!</definedName>
    <definedName name="_xlnm._FilterDatabase" localSheetId="5" hidden="1">ГПВН!#REF!</definedName>
    <definedName name="_xlnm._FilterDatabase" localSheetId="6" hidden="1">Конвекторы!#REF!</definedName>
    <definedName name="_xlnm._FilterDatabase" localSheetId="7" hidden="1">'Котлы эл.'!#REF!</definedName>
    <definedName name="_xlnm._FilterDatabase" localSheetId="3" hidden="1">КЭВН!$A$5:$A$5</definedName>
    <definedName name="_xlnm._FilterDatabase" localSheetId="1" hidden="1">НЭВН!$A$4:$AE$268</definedName>
    <definedName name="_xlnm._FilterDatabase" localSheetId="2" hidden="1">'НЭВН нап.'!$A$6:$AA$6</definedName>
    <definedName name="_xlnm._FilterDatabase" localSheetId="9" hidden="1">'Печать Заказа'!$A$3:$AD$549</definedName>
    <definedName name="_xlnm._FilterDatabase" localSheetId="4" hidden="1">ПЭВН!#REF!</definedName>
    <definedName name="_xlnm._FilterDatabase" localSheetId="8" hidden="1">Термостаты!#REF!</definedName>
    <definedName name="ALTO_Wi_Fi">Конвекторы!$C$5</definedName>
    <definedName name="AMBER">ПЭВН!$C$55</definedName>
    <definedName name="ARIS">НЭВН!$C$95</definedName>
    <definedName name="ARTFLOW">ПЭВН!#REF!</definedName>
    <definedName name="AXIOMA_Wi_Fi">Термостаты!$C$5</definedName>
    <definedName name="BALANCE">ПЭВН!$C$23</definedName>
    <definedName name="BASIC">ГПВН!$C$35</definedName>
    <definedName name="BAZOOKA">#REF!</definedName>
    <definedName name="BLITZ___IBL">НЭВН!$C$213</definedName>
    <definedName name="BRAVO">НЭВН!#REF!</definedName>
    <definedName name="BRAVO_Wi_Fi">НЭВН!#REF!</definedName>
    <definedName name="BRICK">#REF!</definedName>
    <definedName name="BRUNI">ПЭВН!$C$61</definedName>
    <definedName name="BS">КЭВН!#REF!</definedName>
    <definedName name="CERAMIC">НЭВН!$C$107</definedName>
    <definedName name="CHAMPION_FLOOR___ER_F" localSheetId="3">КЭВН!#REF!</definedName>
    <definedName name="CHAMPION_FLOOR___ER_F">'НЭВН нап.'!#REF!</definedName>
    <definedName name="CHAMPION_TITANIUMHEAT">НЭВН!$C$181</definedName>
    <definedName name="CHAMPION_TITANIUMHEAT___ER" localSheetId="3">КЭВН!#REF!</definedName>
    <definedName name="CHAMPION_TITANIUMHEAT___ER">'НЭВН нап.'!$C$19</definedName>
    <definedName name="CHIEF">ПЭВН!#REF!</definedName>
    <definedName name="CIRCLE">НЭВН!$C$176</definedName>
    <definedName name="Circle_50_V_Slim_newprice_30.01">'Печать Заказа'!$122:$124</definedName>
    <definedName name="CITY">ПЭВН!#REF!</definedName>
    <definedName name="CLEVER">НЭВН!#REF!</definedName>
    <definedName name="COLORME" localSheetId="3">#REF!</definedName>
    <definedName name="COLORME" localSheetId="8">#REF!</definedName>
    <definedName name="COLORME">#REF!</definedName>
    <definedName name="COMBI_INOX___IRP__combi" localSheetId="3">КЭВН!$C$9</definedName>
    <definedName name="COMBI_INOX___IRP__combi" localSheetId="8">'НЭВН нап.'!#REF!</definedName>
    <definedName name="COMBI_INOX___IRP__combi">'НЭВН нап.'!#REF!</definedName>
    <definedName name="COMBI_INOX_PRO___IRP__combi__PRO" localSheetId="3">КЭВН!$C$5</definedName>
    <definedName name="COMBI_INOX_PRO___IRP__combi__PRO" localSheetId="8">'НЭВН нап.'!#REF!</definedName>
    <definedName name="COMBI_INOX_PRO___IRP__combi__PRO">'НЭВН нап.'!#REF!</definedName>
    <definedName name="COMETA">'Котлы эл.'!$C$5</definedName>
    <definedName name="CORA">ПЭВН!$C$64</definedName>
    <definedName name="CORUNNA">ПЭВН!#REF!</definedName>
    <definedName name="COSMO_E">Конвекторы!#REF!</definedName>
    <definedName name="COSMO_M">Конвекторы!#REF!</definedName>
    <definedName name="COZY">Конвекторы!$C$35</definedName>
    <definedName name="Cube_Wi_Fi">Термостаты!#REF!</definedName>
    <definedName name="DAY">НЭВН!$C$248</definedName>
    <definedName name="DION">НЭВН!$C$101</definedName>
    <definedName name="dLina_U">#REF!</definedName>
    <definedName name="dLine_newprice_30.01">'Печать Заказа'!$349:$351</definedName>
    <definedName name="DORIO">Конвекторы!$C$19</definedName>
    <definedName name="DOUBLE">НЭВН!$C$55</definedName>
    <definedName name="DREAM" localSheetId="8">НЭВН!#REF!</definedName>
    <definedName name="DREAM">НЭВН!#REF!</definedName>
    <definedName name="DRIFT">НЭВН!#REF!</definedName>
    <definedName name="Drift_7">НЭВН!#REF!</definedName>
    <definedName name="DUOMO">#REF!</definedName>
    <definedName name="ECO" localSheetId="3">НЭВН!#REF!</definedName>
    <definedName name="ECO" localSheetId="8">#REF!</definedName>
    <definedName name="ECO">НЭВН!#REF!</definedName>
    <definedName name="ECO_D">ГПВН!$C$52</definedName>
    <definedName name="ECO_GD">ГПВН!$C$46</definedName>
    <definedName name="ECO_PRO">ГПВН!$C$43</definedName>
    <definedName name="EDISSON_F_20_D__silver">ГПВН!$C$34</definedName>
    <definedName name="EDISSON_H_20_DL__сжиженный_газ">ГПВН!$C$42</definedName>
    <definedName name="EDISSON_S1000UB">#REF!</definedName>
    <definedName name="EDISSON_Solar_NEW_Price">'Печать Заказа'!$76:$79</definedName>
    <definedName name="EDISSON_Viva_3500">#REF!</definedName>
    <definedName name="EMERALD">ГПВН!$C$15</definedName>
    <definedName name="ESPEJO">#REF!</definedName>
    <definedName name="ETALON_E1000UE">#REF!</definedName>
    <definedName name="ETALON_Y_10_I">'Печать Заказа'!#REF!</definedName>
    <definedName name="ETERNA" localSheetId="7">НЭВН!#REF!</definedName>
    <definedName name="ETERNA" localSheetId="3">НЭВН!#REF!</definedName>
    <definedName name="ETERNA" localSheetId="8">#REF!</definedName>
    <definedName name="ETERNA">НЭВН!#REF!</definedName>
    <definedName name="EUROELITE" localSheetId="7">'Котлы эл.'!#REF!</definedName>
    <definedName name="EUROELITE">#REF!</definedName>
    <definedName name="FLAT">НЭВН!$C$70</definedName>
    <definedName name="Flat_Combi">КЭВН!$C$29</definedName>
    <definedName name="FLAT_PLUS___IF" localSheetId="7">НЭВН!#REF!</definedName>
    <definedName name="FLAT_PLUS___IF" localSheetId="3">НЭВН!#REF!</definedName>
    <definedName name="FLAT_PLUS___IF" localSheetId="8">#REF!</definedName>
    <definedName name="FLAT_PLUS___IF">НЭВН!#REF!</definedName>
    <definedName name="FLAT_PLUS_PRO___IF__pro_____НОВИНКА">НЭВН!$C$41</definedName>
    <definedName name="FOKUS">ПЭВН!$C$46</definedName>
    <definedName name="FORA">НЭВН!$C$35</definedName>
    <definedName name="FORA_PRO_Wi_Fi">НЭВН!$C$15</definedName>
    <definedName name="FORTUNA">#REF!</definedName>
    <definedName name="FRAME_E">Конвекторы!$C$14</definedName>
    <definedName name="FRAME_E_Wi_Fi">Конвекторы!$C$9</definedName>
    <definedName name="FRAME_M">Конвекторы!$C$25</definedName>
    <definedName name="FREYA">ГПВН!$C$8</definedName>
    <definedName name="FUSION">НЭВН!$C$145</definedName>
    <definedName name="GARANTERM_Eco_30_V">#REF!</definedName>
    <definedName name="GARANTERM_GTI_30_V">#REF!</definedName>
    <definedName name="GARANTERM_GTN__30_V">#REF!</definedName>
    <definedName name="GARANTERM_GTR_30_V">#REF!</definedName>
    <definedName name="GIRO">НЭВН!$C$193</definedName>
    <definedName name="GRAND">ГПВН!$C$21</definedName>
    <definedName name="GRAND_ECO">ГПВН!$C$28</definedName>
    <definedName name="GRAND_PRO">ГПВН!$C$5</definedName>
    <definedName name="GRETA">#REF!</definedName>
    <definedName name="GRIFFON">#REF!</definedName>
    <definedName name="GRIZZLY">'Котлы эл.'!$C$11</definedName>
    <definedName name="Grizzly1">'Котлы эл.'!$C$11</definedName>
    <definedName name="HIT_PRO___H__pro_____НОВИНКА">НЭВН!$C$259</definedName>
    <definedName name="HITCH">ПЭВН!$C$36</definedName>
    <definedName name="Hotty">ПЭВН!$C$52</definedName>
    <definedName name="HUDSON">ПЭВН!$C$9</definedName>
    <definedName name="HYGGE">Конвекторы!$C$30</definedName>
    <definedName name="id">НЭВН!$C$6</definedName>
    <definedName name="ID_PRO" localSheetId="3">НЭВН!#REF!</definedName>
    <definedName name="ID_PRO" localSheetId="8">#REF!</definedName>
    <definedName name="ID_PRO">НЭВН!#REF!</definedName>
    <definedName name="ID_PRO_Wi_Fi">НЭВН!$C$6</definedName>
    <definedName name="IF_PRO_Wi_Fi">НЭВН!$C$21</definedName>
    <definedName name="INOX_CASK___IC_____НОВИНКА">НЭВН!$C$233</definedName>
    <definedName name="ION_SL">#REF!</definedName>
    <definedName name="ION_SL_10">#REF!</definedName>
    <definedName name="IRP_300">КЭВН!$8:$8</definedName>
    <definedName name="IVAR">ПЭВН!#REF!</definedName>
    <definedName name="JAM">ПЭВН!#REF!</definedName>
    <definedName name="KELPIE">'НЭВН нап.'!$C$14</definedName>
    <definedName name="KING">НЭВН!$C$88</definedName>
    <definedName name="LANZA_new_m">ПЭВН!#REF!</definedName>
    <definedName name="LIMA_Wi_Fi">НЭВН!$C$123</definedName>
    <definedName name="LODI">НЭВН!$C$240</definedName>
    <definedName name="LUMMI">Конвекторы!#REF!</definedName>
    <definedName name="M_SMART___MS____НОВИНКА">НЭВН!$C$70</definedName>
    <definedName name="M_SMART_PRO___MS_PRO">НЭВН!$C$29</definedName>
    <definedName name="MERA">НЭВН!$C$219</definedName>
    <definedName name="MINI">ПЭВН!#REF!</definedName>
    <definedName name="NIXEN">КЭВН!$C$22</definedName>
    <definedName name="nIXEN_NEW">НЭВН!#REF!</definedName>
    <definedName name="NOBEL___N">НЭВН!$C$227</definedName>
    <definedName name="NORD">ПЭВН!$C$58</definedName>
    <definedName name="NOVA____НОВИНКА">НЭВН!$C$169</definedName>
    <definedName name="OCTAGON_Wi_Fi">Термостаты!$C$8</definedName>
    <definedName name="OMNIA">НЭВН!#REF!</definedName>
    <definedName name="ONYX">ПЭВН!$C$32</definedName>
    <definedName name="OPTIMA">НЭВН!#REF!</definedName>
    <definedName name="OPTIMA_Wi_Fi">НЭВН!#REF!</definedName>
    <definedName name="ORIGIN">НЭВН!$C$198</definedName>
    <definedName name="OSCAR">ПЭВН!$C$73</definedName>
    <definedName name="PLAZMA">ГПВН!#REF!</definedName>
    <definedName name="PLUS">НЭВН!#REF!</definedName>
    <definedName name="PLUS_pushka">#REF!</definedName>
    <definedName name="POLO_1500M">Конвекторы!#REF!</definedName>
    <definedName name="POLO_2000M">Конвекторы!$C$48</definedName>
    <definedName name="PRONTO_Black">Конвекторы!$C$40</definedName>
    <definedName name="PRONTO_White">Конвекторы!$C$44</definedName>
    <definedName name="PULSAR" localSheetId="3">НЭВН!#REF!</definedName>
    <definedName name="PULSAR" localSheetId="8">#REF!</definedName>
    <definedName name="PULSAR">НЭВН!#REF!</definedName>
    <definedName name="RUBY">ПЭВН!$C$43</definedName>
    <definedName name="RUNA">ПЭВН!$C$49</definedName>
    <definedName name="SAFEDRY____НОВИНКА">НЭВН!$C$157</definedName>
    <definedName name="SAFEDRY___ERD">НЭВН!$C$157</definedName>
    <definedName name="SENSOR">ГПВН!$C$18</definedName>
    <definedName name="SENSOR_ART">ГПВН!$C$11</definedName>
    <definedName name="SIRIUS">#REF!</definedName>
    <definedName name="SKIF">'Котлы эл.'!$C$8</definedName>
    <definedName name="SKYLINE">НЭВН!#REF!</definedName>
    <definedName name="SMART">НЭВН!$C$117</definedName>
    <definedName name="SMARTLINE">НЭВН!#REF!</definedName>
    <definedName name="SOLAR_NEW">НЭВН!$C$82</definedName>
    <definedName name="SOLO">НЭВН!$C$128</definedName>
    <definedName name="SPACE">НЭВН!#REF!</definedName>
    <definedName name="SPORT">#REF!</definedName>
    <definedName name="SPOT_M">Конвекторы!#REF!</definedName>
    <definedName name="STELS">#REF!</definedName>
    <definedName name="STERN">'Котлы эл.'!$C$14</definedName>
    <definedName name="STORM">#REF!</definedName>
    <definedName name="SURF__НОВИНКА">ПЭВН!$C$68</definedName>
    <definedName name="SURF_PLUS____НОВИНКА" localSheetId="3">ПЭВН!#REF!</definedName>
    <definedName name="SURF_PLUS____НОВИНКА" localSheetId="8">#REF!</definedName>
    <definedName name="SURF_PLUS____НОВИНКА">ПЭВН!#REF!</definedName>
    <definedName name="Tesla">'Котлы эл.'!#REF!</definedName>
    <definedName name="TESORO">ПЭВН!$C$40</definedName>
    <definedName name="THERMEX_Bravo_30">#REF!</definedName>
    <definedName name="THERMEX_ER_100_F">'Печать Заказа'!#REF!</definedName>
    <definedName name="THERMEX_ESS_30_V_Silverheat">#REF!</definedName>
    <definedName name="THERMEX_G_28_D_Pearl_white">ГПВН!$C$24</definedName>
    <definedName name="THERMEX_GIRO_150">#REF!</definedName>
    <definedName name="THERMEX_H_10_O_над__11">'Печать Заказа'!#REF!</definedName>
    <definedName name="THERMEX_IBL_10_U">НЭВН!$C$217</definedName>
    <definedName name="THERMEX_ID_30_V__pro">#REF!</definedName>
    <definedName name="THERMEX_IR_150_V" localSheetId="3">КЭВН!#REF!</definedName>
    <definedName name="THERMEX_IR_150_V">'НЭВН нап.'!$C$7</definedName>
    <definedName name="THERMEX_IRP_300_F">'НЭВН нап.'!$C$13</definedName>
    <definedName name="THERMEX_MK_50_H">НЭВН!$C$67</definedName>
    <definedName name="THERMEX_MS_30_V">#REF!</definedName>
    <definedName name="THERMEX_Nixen_150_F_PRICE">'Печать Заказа'!#REF!</definedName>
    <definedName name="THERMEX_Optima_30">#REF!</definedName>
    <definedName name="Thermex_PLUS">#REF!</definedName>
    <definedName name="THERMEX_Surf_Plus_4500">#REF!</definedName>
    <definedName name="THERMEX_Topflow_Pro_24000">ПЭВН!$C$8</definedName>
    <definedName name="THERMEX_Trend_4500">ПЭВН!$C$21</definedName>
    <definedName name="THERMEX_Trend_6000">ПЭВН!$C$22</definedName>
    <definedName name="THERMO">НЭВН!$C$162</definedName>
    <definedName name="TION">ГПВН!$C$25</definedName>
    <definedName name="TOPFLOW____НОВИНКА">ПЭВН!$C$13</definedName>
    <definedName name="TOPFLOW_PRO____НОВИНКА">ПЭВН!$C$5</definedName>
    <definedName name="TOR_M">Конвекторы!#REF!</definedName>
    <definedName name="TREND">ПЭВН!$C$19</definedName>
    <definedName name="URBAN">ПЭВН!#REF!</definedName>
    <definedName name="V">#REF!</definedName>
    <definedName name="VARENNA">Конвекторы!$C$22</definedName>
    <definedName name="VEGA" localSheetId="3">Конвекторы!#REF!</definedName>
    <definedName name="VEGA" localSheetId="8">#REF!</definedName>
    <definedName name="VEGA">Конвекторы!#REF!</definedName>
    <definedName name="VICTORY">НЭВН!#REF!</definedName>
    <definedName name="VIVA" localSheetId="3">ПЭВН!#REF!</definedName>
    <definedName name="VIVA" localSheetId="8">#REF!</definedName>
    <definedName name="VIVA">ПЭВН!#REF!</definedName>
    <definedName name="VIVERN">#REF!</definedName>
    <definedName name="XANTUS" localSheetId="7">'Котлы эл.'!$C$11</definedName>
    <definedName name="XANTUS">#REF!</definedName>
    <definedName name="YOGA">ПЭВН!#REF!</definedName>
    <definedName name="YONA">НЭВН!$C$256</definedName>
    <definedName name="ZULU">НЭВН!$C$269</definedName>
    <definedName name="Анод_защитный_THERMEX_450_21_M8_10">#REF!</definedName>
    <definedName name="АТТ_ER_50_V">#REF!</definedName>
    <definedName name="Воздухоочистители">#REF!</definedName>
    <definedName name="Все_изменения">'Печать Заказа'!$L$3</definedName>
    <definedName name="газ">ГПВН!$B$4</definedName>
    <definedName name="Газовые_проточные_водонагреватели">#REF!</definedName>
    <definedName name="главная">Title!$G$2</definedName>
    <definedName name="ГПВН">ГПВН!$C$4</definedName>
    <definedName name="Дымоход" localSheetId="7">'Котлы эл.'!#REF!</definedName>
    <definedName name="Дымоход">#REF!</definedName>
    <definedName name="Дымоход_коаксиальный_60_100_для_газового_котла_THERMEX" localSheetId="7">'Котлы эл.'!#REF!</definedName>
    <definedName name="Дымоход_коаксиальный_60_100_для_газового_котла_THERMEX">#REF!</definedName>
    <definedName name="_xlnm.Print_Titles" localSheetId="5">ГПВН!$1:$3</definedName>
    <definedName name="_xlnm.Print_Titles" localSheetId="6">Конвекторы!$1:$3</definedName>
    <definedName name="_xlnm.Print_Titles" localSheetId="7">'Котлы эл.'!$1:$3</definedName>
    <definedName name="_xlnm.Print_Titles" localSheetId="3">КЭВН!$1:$3</definedName>
    <definedName name="_xlnm.Print_Titles" localSheetId="1">НЭВН!$1:$3</definedName>
    <definedName name="_xlnm.Print_Titles" localSheetId="2">'НЭВН нап.'!$1:$3</definedName>
    <definedName name="_xlnm.Print_Titles" localSheetId="4">ПЭВН!$1:$3</definedName>
    <definedName name="_xlnm.Print_Titles" localSheetId="8">Термостаты!$1:$3</definedName>
    <definedName name="Запчасти">#REF!</definedName>
    <definedName name="Запчасти_">#REF!</definedName>
    <definedName name="Запчасти_REDRING___распродажа" localSheetId="7">#REF!</definedName>
    <definedName name="Запчасти_REDRING___распродажа" localSheetId="3">#REF!</definedName>
    <definedName name="Запчасти_REDRING___распродажа" localSheetId="8">#REF!</definedName>
    <definedName name="Запчасти_REDRING___распродажа">#REF!</definedName>
    <definedName name="Изм.">'Печать Заказа'!$L$3</definedName>
    <definedName name="ИК_обогреватели">#REF!</definedName>
    <definedName name="Клапан_предохранительный_THERMEX_1_2___7_бар__с_ручкой__блистер">#REF!</definedName>
    <definedName name="Конвекторы">Конвекторы!$C$9</definedName>
    <definedName name="Кран">ПЭВН!$C$39</definedName>
    <definedName name="монтажные_наборы">#REF!</definedName>
    <definedName name="Монтажные_наборы_для_НЭВН__ПЭВН">#REF!</definedName>
    <definedName name="Нагревательный_элемент_ТЭН_EDISSON_RCF_48_мм_1_5_кВт_230_В_М6_ТТ_10_мм_нерж._гнездо">#REF!</definedName>
    <definedName name="Нагревательный_элемент_ТЭН_EDISSON_RCF_48_мм_1_5_кВт_230_В_М6_ТТ_8_мм_нерж._гнездо">#REF!</definedName>
    <definedName name="Нагревательный_элемент_ТЭН_EDISSON_RF_64_мм_0_7_кВт_230_В_М4_нерж._штекер">#REF!</definedName>
    <definedName name="Нагревательный_элемент_ТЭН_EDISSON_RF_64_мм_1_3_кВт_230_В_М4_2ТТ_8_10_мм_нерж._штекер">#REF!</definedName>
    <definedName name="Нагревательный_элемент_ТЭН_EDISSON_RF_64_мм_2_0_кВт_230_В_М4_2ТТ_8_10мм_нерж._под_винт">#REF!</definedName>
    <definedName name="Нагревательный_элемент_ТЭН_EDISSON_RF_64_мм_2_0_кВт_230_В_М4_2ТТ_8_10мм_нерж._под_штекер">#REF!</definedName>
    <definedName name="Нагревательный_элемент_ТЭН_THERMEX_RCF_48_мм__1_5_кВт_230_В_М6_ТТ_8_мм_медь_гнездо">#REF!</definedName>
    <definedName name="Нагревательный_элемент_ТЭН_THERMEX_RCF_48_мм_1_5_кВт_230_В_М6_ТТ_10_мм_медь_гнездо">#REF!</definedName>
    <definedName name="Нагревательный_элемент_ТЭН_THERMEX_RF_64_мм_2_0_кВт_230_В_2ТТ_8_10_мм_медь_под_винт">#REF!</definedName>
    <definedName name="Нагревательный_элемент_ТЭН_THERMEX_RF_64_мм_2_0_кВт_230_В_2ТТ_8_10_мм_медь_штекер">#REF!</definedName>
    <definedName name="Наименование">НЭВН!$D$42:$E$42</definedName>
    <definedName name="Насосные_станции">#REF!</definedName>
    <definedName name="НЭВН">НЭВН!$C$4</definedName>
    <definedName name="_xlnm.Print_Area" localSheetId="0">Title!$A$1:$M$120</definedName>
    <definedName name="_xlnm.Print_Area" localSheetId="5">ГПВН!$B$1:$P$54</definedName>
    <definedName name="_xlnm.Print_Area" localSheetId="6">Конвекторы!$A$1:$P$51</definedName>
    <definedName name="_xlnm.Print_Area" localSheetId="7">'Котлы эл.'!$A$1:$P$20</definedName>
    <definedName name="_xlnm.Print_Area" localSheetId="3">КЭВН!$A$1:$P$40</definedName>
    <definedName name="_xlnm.Print_Area" localSheetId="1">НЭВН!$B$1:$P$277</definedName>
    <definedName name="_xlnm.Print_Area" localSheetId="2">'НЭВН нап.'!$A$1:$P$40</definedName>
    <definedName name="_xlnm.Print_Area" localSheetId="4">ПЭВН!$B$4:$P$77</definedName>
    <definedName name="_xlnm.Print_Area" localSheetId="8">Термостаты!$A$1:$P$7</definedName>
    <definedName name="Панель_управления_THERMEX_в_сборе_с_тэном_6_кВт">#REF!</definedName>
    <definedName name="Печать_заказа">'Печать Заказа'!$A$2</definedName>
    <definedName name="Печать_заказа_">'Печать Заказа'!$A$2</definedName>
    <definedName name="Подводка_гибкая_для_воды_FF_1_2_THERMEX__0.5м">#REF!</definedName>
    <definedName name="Радиаторы_отопления">#REF!</definedName>
    <definedName name="распродажа">#REF!</definedName>
    <definedName name="Распродажа_">#REF!</definedName>
    <definedName name="Ремкомплект_THERMEX_">#REF!</definedName>
    <definedName name="Ремкомплект_THERMEX_0_7___1_3___М4_для_водонагревателя">#REF!</definedName>
    <definedName name="Сменные_картриджы_фильтров_для_защиты_от_накипи">#REF!</definedName>
    <definedName name="Старая_цена">'Печать Заказа'!$K$3</definedName>
    <definedName name="Термостаты">Термостаты!$B$4</definedName>
    <definedName name="Термосы">#REF!</definedName>
    <definedName name="трех" localSheetId="3">НЭВН!#REF!</definedName>
    <definedName name="трех" localSheetId="8">#REF!</definedName>
    <definedName name="трех">НЭВН!#REF!</definedName>
    <definedName name="Трехходовой_клапан">#REF!</definedName>
    <definedName name="треххх">#REF!</definedName>
    <definedName name="ТЭНы">#REF!</definedName>
    <definedName name="УЗО_THERMEX_16А_универсальное">#REF!</definedName>
    <definedName name="Уплотнительная_прокладка_1_2__EDISSON__комплект_2_шт.">#REF!</definedName>
    <definedName name="фильтр">#REF!</definedName>
    <definedName name="Фильтры_для_защиты_от_накипи">#REF!</definedName>
    <definedName name="Электрические_конвекторы">Конвекторы!$B$4</definedName>
    <definedName name="Электрические_накопительные_водонагреватели_большого_объема">'НЭВН нап.'!$B$4</definedName>
    <definedName name="Электрические_накопительные_водонагреватели_плоской_формы">НЭВН!$B$4</definedName>
    <definedName name="Электрические_накопительные_комбинированные_водонагреватели_большого_объема">КЭВН!$B$4</definedName>
    <definedName name="Электрические_одноконтурные_котлы">'Котлы эл.'!$B$4</definedName>
    <definedName name="Электрические_проточные_водонагреватели_напорного_типа">ПЭВН!$B$4</definedName>
    <definedName name="Электрические_тепловые_пушки">#REF!</definedName>
    <definedName name="элкотлы">'Котлы эл.'!$B$4</definedName>
  </definedNames>
  <calcPr calcId="145621"/>
  <extLst>
    <ext xmlns:x14="http://schemas.microsoft.com/office/spreadsheetml/2009/9/main" uri="{79F54976-1DA5-4618-B147-4CDE4B953A38}">
      <x14:workbookPr defaultImageDpi="150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48" i="4" l="1"/>
  <c r="G548" i="4"/>
  <c r="B548" i="4"/>
  <c r="A548" i="4"/>
  <c r="C548" i="4" s="1"/>
  <c r="L333" i="4"/>
  <c r="L332" i="4"/>
  <c r="L331" i="4"/>
  <c r="L330" i="4"/>
  <c r="L329" i="4"/>
  <c r="H337" i="4" l="1"/>
  <c r="G337" i="4"/>
  <c r="B337" i="4"/>
  <c r="N337" i="4" s="1"/>
  <c r="A337" i="4"/>
  <c r="C337" i="4" s="1"/>
  <c r="C7" i="41"/>
  <c r="Y6" i="41"/>
  <c r="H185" i="4" l="1"/>
  <c r="H186" i="4"/>
  <c r="H187" i="4"/>
  <c r="H188" i="4"/>
  <c r="H189" i="4"/>
  <c r="G185" i="4"/>
  <c r="G186" i="4"/>
  <c r="G187" i="4"/>
  <c r="G188" i="4"/>
  <c r="G189" i="4"/>
  <c r="B185" i="4"/>
  <c r="B186" i="4"/>
  <c r="B187" i="4"/>
  <c r="B188" i="4"/>
  <c r="B189" i="4"/>
  <c r="A185" i="4"/>
  <c r="A186" i="4"/>
  <c r="A187" i="4"/>
  <c r="A188" i="4"/>
  <c r="A189" i="4"/>
  <c r="H184" i="4"/>
  <c r="G184" i="4"/>
  <c r="B184" i="4"/>
  <c r="A184" i="4"/>
  <c r="F247" i="3"/>
  <c r="C247" i="3"/>
  <c r="F246" i="3"/>
  <c r="C246" i="3"/>
  <c r="F245" i="3"/>
  <c r="C245" i="3"/>
  <c r="F244" i="3"/>
  <c r="C244" i="3"/>
  <c r="F243" i="3"/>
  <c r="C243" i="3"/>
  <c r="F242" i="3"/>
  <c r="C242" i="3"/>
  <c r="N188" i="4" l="1"/>
  <c r="N187" i="4"/>
  <c r="N186" i="4"/>
  <c r="N185" i="4"/>
  <c r="N184" i="4"/>
  <c r="N189" i="4"/>
  <c r="B462" i="4"/>
  <c r="B463" i="4"/>
  <c r="B464" i="4"/>
  <c r="B465" i="4"/>
  <c r="B466" i="4"/>
  <c r="B467" i="4"/>
  <c r="B468" i="4"/>
  <c r="B469" i="4"/>
  <c r="B470" i="4"/>
  <c r="B471" i="4"/>
  <c r="H462" i="4"/>
  <c r="H463" i="4"/>
  <c r="H464" i="4"/>
  <c r="H465" i="4"/>
  <c r="H466" i="4"/>
  <c r="H467" i="4"/>
  <c r="H468" i="4"/>
  <c r="H469" i="4"/>
  <c r="H470" i="4"/>
  <c r="H471" i="4"/>
  <c r="G462" i="4"/>
  <c r="G463" i="4"/>
  <c r="G464" i="4"/>
  <c r="G465" i="4"/>
  <c r="G466" i="4"/>
  <c r="G467" i="4"/>
  <c r="G468" i="4"/>
  <c r="G469" i="4"/>
  <c r="G470" i="4"/>
  <c r="G471" i="4"/>
  <c r="H461" i="4"/>
  <c r="G461" i="4"/>
  <c r="B461" i="4"/>
  <c r="A462" i="4"/>
  <c r="A463" i="4"/>
  <c r="A464" i="4"/>
  <c r="A465" i="4"/>
  <c r="A466" i="4"/>
  <c r="A467" i="4"/>
  <c r="A468" i="4"/>
  <c r="A469" i="4"/>
  <c r="A470" i="4"/>
  <c r="A471" i="4"/>
  <c r="A461" i="4"/>
  <c r="H330" i="4" l="1"/>
  <c r="G330" i="4"/>
  <c r="H329" i="4"/>
  <c r="G329" i="4"/>
  <c r="B330" i="4"/>
  <c r="B329" i="4"/>
  <c r="A330" i="4"/>
  <c r="A329" i="4"/>
  <c r="N330" i="4" l="1"/>
  <c r="N329" i="4"/>
  <c r="H251" i="4" l="1"/>
  <c r="H250" i="4"/>
  <c r="H249" i="4"/>
  <c r="H248" i="4"/>
  <c r="H247" i="4"/>
  <c r="G251" i="4"/>
  <c r="G250" i="4"/>
  <c r="G249" i="4"/>
  <c r="G248" i="4"/>
  <c r="G247" i="4"/>
  <c r="B251" i="4"/>
  <c r="B250" i="4"/>
  <c r="B249" i="4"/>
  <c r="B248" i="4"/>
  <c r="B247" i="4"/>
  <c r="A251" i="4"/>
  <c r="A250" i="4"/>
  <c r="A249" i="4"/>
  <c r="A248" i="4"/>
  <c r="A247" i="4"/>
  <c r="F66" i="24"/>
  <c r="C66" i="24"/>
  <c r="F63" i="24"/>
  <c r="C63" i="24"/>
  <c r="F60" i="24"/>
  <c r="C60" i="24"/>
  <c r="F51" i="24"/>
  <c r="C51" i="24"/>
  <c r="F42" i="24"/>
  <c r="C42" i="24"/>
  <c r="N247" i="4" l="1"/>
  <c r="N248" i="4"/>
  <c r="N249" i="4"/>
  <c r="N250" i="4"/>
  <c r="N251" i="4"/>
  <c r="H12" i="4" l="1"/>
  <c r="H13" i="4"/>
  <c r="H14" i="4"/>
  <c r="G12" i="4"/>
  <c r="G13" i="4"/>
  <c r="G14" i="4"/>
  <c r="H11" i="4"/>
  <c r="G11" i="4"/>
  <c r="B12" i="4"/>
  <c r="B13" i="4"/>
  <c r="B14" i="4"/>
  <c r="A12" i="4"/>
  <c r="A13" i="4"/>
  <c r="A14" i="4"/>
  <c r="B11" i="4"/>
  <c r="A11" i="4"/>
  <c r="F20" i="3"/>
  <c r="C20" i="3"/>
  <c r="F19" i="3"/>
  <c r="C19" i="3"/>
  <c r="F18" i="3"/>
  <c r="C18" i="3"/>
  <c r="F17" i="3"/>
  <c r="C17" i="3"/>
  <c r="H238" i="4"/>
  <c r="H239" i="4"/>
  <c r="H237" i="4"/>
  <c r="G238" i="4"/>
  <c r="G239" i="4"/>
  <c r="G237" i="4"/>
  <c r="B238" i="4"/>
  <c r="B239" i="4"/>
  <c r="B237" i="4"/>
  <c r="A238" i="4"/>
  <c r="A239" i="4"/>
  <c r="A237" i="4"/>
  <c r="N11" i="4" l="1"/>
  <c r="N13" i="4"/>
  <c r="N14" i="4"/>
  <c r="N12" i="4"/>
  <c r="F31" i="24"/>
  <c r="C31" i="24"/>
  <c r="F30" i="24"/>
  <c r="C30" i="24"/>
  <c r="F29" i="24"/>
  <c r="C29" i="24"/>
  <c r="A32" i="4" l="1"/>
  <c r="A33" i="4"/>
  <c r="A34" i="4"/>
  <c r="B32" i="4"/>
  <c r="B33" i="4"/>
  <c r="B34" i="4"/>
  <c r="G32" i="4"/>
  <c r="G33" i="4"/>
  <c r="G34" i="4"/>
  <c r="H32" i="4"/>
  <c r="H33" i="4"/>
  <c r="H34" i="4"/>
  <c r="H31" i="4"/>
  <c r="G31" i="4"/>
  <c r="B31" i="4"/>
  <c r="A31" i="4"/>
  <c r="F54" i="3"/>
  <c r="C54" i="3"/>
  <c r="F53" i="3"/>
  <c r="C53" i="3"/>
  <c r="F52" i="3"/>
  <c r="C52" i="3"/>
  <c r="F51" i="3"/>
  <c r="C51" i="3"/>
  <c r="H353" i="4" l="1"/>
  <c r="G353" i="4"/>
  <c r="B353" i="4"/>
  <c r="A353" i="4"/>
  <c r="C353" i="4" s="1"/>
  <c r="C10" i="49"/>
  <c r="G376" i="4"/>
  <c r="H376" i="4"/>
  <c r="H375" i="4"/>
  <c r="G375" i="4"/>
  <c r="B376" i="4"/>
  <c r="A376" i="4"/>
  <c r="B375" i="4"/>
  <c r="A375" i="4"/>
  <c r="N353" i="4" l="1"/>
  <c r="N376" i="4"/>
  <c r="N375" i="4"/>
  <c r="H549" i="4"/>
  <c r="G549" i="4"/>
  <c r="B549" i="4"/>
  <c r="A549" i="4"/>
  <c r="H546" i="4"/>
  <c r="H547" i="4"/>
  <c r="H545" i="4"/>
  <c r="G546" i="4"/>
  <c r="G547" i="4"/>
  <c r="G545" i="4"/>
  <c r="B546" i="4"/>
  <c r="B547" i="4"/>
  <c r="B545" i="4"/>
  <c r="A546" i="4"/>
  <c r="A547" i="4"/>
  <c r="A545" i="4"/>
  <c r="L3" i="25" l="1"/>
  <c r="L3" i="3"/>
  <c r="L3" i="49" l="1"/>
  <c r="H352" i="4" l="1"/>
  <c r="G352" i="4"/>
  <c r="B352" i="4"/>
  <c r="A352" i="4"/>
  <c r="N352" i="4" l="1"/>
  <c r="C7" i="49"/>
  <c r="C352" i="4" s="1"/>
  <c r="L3" i="24" l="1"/>
  <c r="H412" i="4" l="1"/>
  <c r="H411" i="4"/>
  <c r="G412" i="4"/>
  <c r="G411" i="4"/>
  <c r="B412" i="4"/>
  <c r="B411" i="4"/>
  <c r="A412" i="4"/>
  <c r="A411" i="4"/>
  <c r="N411" i="4" l="1"/>
  <c r="N412" i="4"/>
  <c r="H275" i="4"/>
  <c r="H276" i="4"/>
  <c r="H277" i="4"/>
  <c r="H278" i="4"/>
  <c r="H274" i="4"/>
  <c r="G275" i="4"/>
  <c r="G276" i="4"/>
  <c r="G277" i="4"/>
  <c r="G278" i="4"/>
  <c r="G274" i="4"/>
  <c r="B275" i="4"/>
  <c r="B276" i="4"/>
  <c r="B277" i="4"/>
  <c r="B278" i="4"/>
  <c r="B274" i="4"/>
  <c r="A275" i="4"/>
  <c r="A276" i="4"/>
  <c r="A277" i="4"/>
  <c r="A278" i="4"/>
  <c r="A274" i="4"/>
  <c r="H266" i="4"/>
  <c r="H265" i="4"/>
  <c r="G266" i="4"/>
  <c r="G265" i="4"/>
  <c r="B266" i="4"/>
  <c r="B265" i="4"/>
  <c r="A266" i="4"/>
  <c r="A265" i="4"/>
  <c r="L3" i="27" l="1"/>
  <c r="H260" i="4"/>
  <c r="G260" i="4"/>
  <c r="B260" i="4"/>
  <c r="A260" i="4"/>
  <c r="L3" i="41"/>
  <c r="F10" i="27"/>
  <c r="C10" i="27"/>
  <c r="H340" i="4"/>
  <c r="G340" i="4"/>
  <c r="B340" i="4"/>
  <c r="A340" i="4"/>
  <c r="C16" i="41"/>
  <c r="N340" i="4" l="1"/>
  <c r="N260" i="4"/>
  <c r="H236" i="4"/>
  <c r="G236" i="4"/>
  <c r="B236" i="4"/>
  <c r="A236" i="4"/>
  <c r="F38" i="24"/>
  <c r="C38" i="24"/>
  <c r="H288" i="4"/>
  <c r="G288" i="4"/>
  <c r="B288" i="4"/>
  <c r="A288" i="4"/>
  <c r="H287" i="4"/>
  <c r="G287" i="4"/>
  <c r="B287" i="4"/>
  <c r="A287" i="4"/>
  <c r="C287" i="4" s="1"/>
  <c r="C8" i="28"/>
  <c r="C7" i="28"/>
  <c r="N287" i="4" l="1"/>
  <c r="N288" i="4"/>
  <c r="N236" i="4"/>
  <c r="C288" i="4"/>
  <c r="H296" i="4"/>
  <c r="G296" i="4"/>
  <c r="B296" i="4"/>
  <c r="A296" i="4"/>
  <c r="C21" i="28"/>
  <c r="H342" i="4"/>
  <c r="G342" i="4"/>
  <c r="B342" i="4"/>
  <c r="A342" i="4"/>
  <c r="C342" i="4" s="1"/>
  <c r="N342" i="4" l="1"/>
  <c r="N296" i="4"/>
  <c r="H295" i="4"/>
  <c r="G295" i="4"/>
  <c r="B295" i="4"/>
  <c r="A295" i="4"/>
  <c r="C24" i="28"/>
  <c r="N295" i="4" l="1"/>
  <c r="H121" i="4"/>
  <c r="G121" i="4"/>
  <c r="B121" i="4"/>
  <c r="A121" i="4"/>
  <c r="F175" i="3"/>
  <c r="C175" i="3"/>
  <c r="N121" i="4" l="1"/>
  <c r="H107" i="4"/>
  <c r="H108" i="4"/>
  <c r="G107" i="4"/>
  <c r="G108" i="4"/>
  <c r="B107" i="4"/>
  <c r="B108" i="4"/>
  <c r="A107" i="4"/>
  <c r="A108" i="4"/>
  <c r="H106" i="4"/>
  <c r="G106" i="4"/>
  <c r="B106" i="4"/>
  <c r="A106" i="4"/>
  <c r="N108" i="4" l="1"/>
  <c r="N106" i="4"/>
  <c r="N107" i="4"/>
  <c r="C155" i="3"/>
  <c r="C156" i="3"/>
  <c r="C154" i="3"/>
  <c r="F156" i="3"/>
  <c r="F155" i="3"/>
  <c r="F154" i="3"/>
  <c r="H344" i="4"/>
  <c r="G344" i="4"/>
  <c r="B344" i="4"/>
  <c r="A344" i="4"/>
  <c r="C344" i="4" s="1"/>
  <c r="G9" i="23"/>
  <c r="N344" i="4" l="1"/>
  <c r="H173" i="4"/>
  <c r="H174" i="4"/>
  <c r="H175" i="4"/>
  <c r="H176" i="4"/>
  <c r="H177" i="4"/>
  <c r="G173" i="4"/>
  <c r="G174" i="4"/>
  <c r="G175" i="4"/>
  <c r="G176" i="4"/>
  <c r="G177" i="4"/>
  <c r="B173" i="4"/>
  <c r="B174" i="4"/>
  <c r="B175" i="4"/>
  <c r="B176" i="4"/>
  <c r="B177" i="4"/>
  <c r="A173" i="4"/>
  <c r="A174" i="4"/>
  <c r="A175" i="4"/>
  <c r="A176" i="4"/>
  <c r="A177" i="4"/>
  <c r="H325" i="4"/>
  <c r="G325" i="4"/>
  <c r="B325" i="4"/>
  <c r="A325" i="4"/>
  <c r="N325" i="4" l="1"/>
  <c r="I343" i="4"/>
  <c r="H343" i="4"/>
  <c r="G343" i="4"/>
  <c r="B343" i="4"/>
  <c r="A343" i="4"/>
  <c r="C343" i="4" s="1"/>
  <c r="I13" i="23"/>
  <c r="N343" i="4" l="1"/>
  <c r="H36" i="4" l="1"/>
  <c r="H37" i="4"/>
  <c r="H38" i="4"/>
  <c r="G36" i="4"/>
  <c r="G37" i="4"/>
  <c r="G38" i="4"/>
  <c r="H35" i="4"/>
  <c r="G35" i="4"/>
  <c r="B36" i="4"/>
  <c r="B37" i="4"/>
  <c r="B38" i="4"/>
  <c r="B35" i="4"/>
  <c r="A35" i="4"/>
  <c r="A36" i="4"/>
  <c r="A37" i="4"/>
  <c r="A38" i="4"/>
  <c r="H40" i="4" l="1"/>
  <c r="H41" i="4"/>
  <c r="H42" i="4"/>
  <c r="H39" i="4"/>
  <c r="G40" i="4"/>
  <c r="G41" i="4"/>
  <c r="G42" i="4"/>
  <c r="G39" i="4"/>
  <c r="B40" i="4"/>
  <c r="B41" i="4"/>
  <c r="B42" i="4"/>
  <c r="B39" i="4"/>
  <c r="F100" i="3"/>
  <c r="C100" i="3"/>
  <c r="A42" i="4" s="1"/>
  <c r="F99" i="3"/>
  <c r="C99" i="3"/>
  <c r="A41" i="4" s="1"/>
  <c r="F98" i="3"/>
  <c r="C98" i="3"/>
  <c r="A40" i="4" s="1"/>
  <c r="F97" i="3"/>
  <c r="C97" i="3"/>
  <c r="A39" i="4" s="1"/>
  <c r="H201" i="4"/>
  <c r="H202" i="4"/>
  <c r="H200" i="4"/>
  <c r="G201" i="4"/>
  <c r="G202" i="4"/>
  <c r="G200" i="4"/>
  <c r="B201" i="4"/>
  <c r="B202" i="4"/>
  <c r="B200" i="4"/>
  <c r="A202" i="4"/>
  <c r="F18" i="25"/>
  <c r="C18" i="25"/>
  <c r="F17" i="25"/>
  <c r="C17" i="25"/>
  <c r="A201" i="4" s="1"/>
  <c r="F16" i="25"/>
  <c r="C16" i="25"/>
  <c r="A200" i="4" s="1"/>
  <c r="H245" i="4"/>
  <c r="G245" i="4"/>
  <c r="B245" i="4"/>
  <c r="A245" i="4"/>
  <c r="H335" i="4"/>
  <c r="H336" i="4"/>
  <c r="H334" i="4"/>
  <c r="G335" i="4"/>
  <c r="G336" i="4"/>
  <c r="G334" i="4"/>
  <c r="N200" i="4" l="1"/>
  <c r="N202" i="4"/>
  <c r="N201" i="4"/>
  <c r="N39" i="4"/>
  <c r="N42" i="4"/>
  <c r="N41" i="4"/>
  <c r="N40" i="4"/>
  <c r="B335" i="4" l="1"/>
  <c r="B336" i="4"/>
  <c r="B334" i="4"/>
  <c r="A335" i="4"/>
  <c r="A336" i="4"/>
  <c r="A334" i="4"/>
  <c r="H307" i="4" l="1"/>
  <c r="H308" i="4"/>
  <c r="H306" i="4"/>
  <c r="G307" i="4"/>
  <c r="G308" i="4"/>
  <c r="G306" i="4"/>
  <c r="B307" i="4"/>
  <c r="B308" i="4"/>
  <c r="B306" i="4"/>
  <c r="H310" i="4"/>
  <c r="H311" i="4"/>
  <c r="H309" i="4"/>
  <c r="G310" i="4"/>
  <c r="G311" i="4"/>
  <c r="G309" i="4"/>
  <c r="B310" i="4"/>
  <c r="B311" i="4"/>
  <c r="B309" i="4"/>
  <c r="A309" i="4"/>
  <c r="A310" i="4"/>
  <c r="A311" i="4"/>
  <c r="A306" i="4"/>
  <c r="A307" i="4"/>
  <c r="A308" i="4"/>
  <c r="I301" i="4" l="1"/>
  <c r="I302" i="4"/>
  <c r="I300" i="4"/>
  <c r="H301" i="4"/>
  <c r="H302" i="4"/>
  <c r="H300" i="4"/>
  <c r="G301" i="4"/>
  <c r="G302" i="4"/>
  <c r="G300" i="4"/>
  <c r="B301" i="4"/>
  <c r="B302" i="4"/>
  <c r="A301" i="4"/>
  <c r="A302" i="4"/>
  <c r="B300" i="4"/>
  <c r="A300" i="4"/>
  <c r="C34" i="28"/>
  <c r="C33" i="28"/>
  <c r="C32" i="28"/>
  <c r="N300" i="4" l="1"/>
  <c r="N302" i="4"/>
  <c r="N301" i="4"/>
  <c r="H405" i="4" l="1"/>
  <c r="H406" i="4"/>
  <c r="H407" i="4"/>
  <c r="H408" i="4"/>
  <c r="H409" i="4"/>
  <c r="H410" i="4"/>
  <c r="G405" i="4"/>
  <c r="G406" i="4"/>
  <c r="G407" i="4"/>
  <c r="G408" i="4"/>
  <c r="G409" i="4"/>
  <c r="G410" i="4"/>
  <c r="B405" i="4"/>
  <c r="B406" i="4"/>
  <c r="B407" i="4"/>
  <c r="B408" i="4"/>
  <c r="B409" i="4"/>
  <c r="B410" i="4"/>
  <c r="A405" i="4"/>
  <c r="A406" i="4"/>
  <c r="A407" i="4"/>
  <c r="A408" i="4"/>
  <c r="A409" i="4"/>
  <c r="A410" i="4"/>
  <c r="N408" i="4" l="1"/>
  <c r="N410" i="4"/>
  <c r="N409" i="4"/>
  <c r="N407" i="4"/>
  <c r="N406" i="4"/>
  <c r="N405" i="4"/>
  <c r="H400" i="4" l="1"/>
  <c r="H401" i="4"/>
  <c r="H402" i="4"/>
  <c r="H403" i="4"/>
  <c r="H404" i="4"/>
  <c r="H399" i="4"/>
  <c r="G400" i="4"/>
  <c r="G401" i="4"/>
  <c r="G402" i="4"/>
  <c r="G403" i="4"/>
  <c r="G404" i="4"/>
  <c r="G399" i="4"/>
  <c r="B400" i="4"/>
  <c r="B401" i="4"/>
  <c r="B402" i="4"/>
  <c r="B403" i="4"/>
  <c r="B404" i="4"/>
  <c r="B399" i="4"/>
  <c r="A400" i="4"/>
  <c r="A401" i="4"/>
  <c r="A402" i="4"/>
  <c r="A403" i="4"/>
  <c r="A404" i="4"/>
  <c r="A399" i="4"/>
  <c r="H445" i="4" l="1"/>
  <c r="G445" i="4"/>
  <c r="B445" i="4"/>
  <c r="A445" i="4"/>
  <c r="H443" i="4"/>
  <c r="G443" i="4"/>
  <c r="B443" i="4"/>
  <c r="A443" i="4"/>
  <c r="N421" i="4"/>
  <c r="H421" i="4"/>
  <c r="G421" i="4"/>
  <c r="N445" i="4" l="1"/>
  <c r="N443" i="4"/>
  <c r="I152" i="4" l="1"/>
  <c r="I153" i="4"/>
  <c r="I154" i="4"/>
  <c r="I155" i="4"/>
  <c r="I156" i="4"/>
  <c r="I151" i="4"/>
  <c r="H152" i="4"/>
  <c r="H153" i="4"/>
  <c r="H154" i="4"/>
  <c r="H155" i="4"/>
  <c r="H156" i="4"/>
  <c r="H151" i="4"/>
  <c r="G152" i="4"/>
  <c r="G153" i="4"/>
  <c r="G154" i="4"/>
  <c r="G155" i="4"/>
  <c r="G156" i="4"/>
  <c r="G151" i="4"/>
  <c r="B152" i="4"/>
  <c r="B153" i="4"/>
  <c r="B154" i="4"/>
  <c r="B155" i="4"/>
  <c r="B156" i="4"/>
  <c r="B151" i="4"/>
  <c r="A152" i="4"/>
  <c r="A153" i="4"/>
  <c r="A154" i="4"/>
  <c r="A155" i="4"/>
  <c r="A156" i="4"/>
  <c r="A151" i="4"/>
  <c r="N156" i="4" l="1"/>
  <c r="N155" i="4"/>
  <c r="N154" i="4"/>
  <c r="N153" i="4"/>
  <c r="N152" i="4"/>
  <c r="N151" i="4"/>
  <c r="F226" i="3"/>
  <c r="C226" i="3"/>
  <c r="F225" i="3"/>
  <c r="C225" i="3"/>
  <c r="F224" i="3"/>
  <c r="C224" i="3"/>
  <c r="F223" i="3"/>
  <c r="C223" i="3"/>
  <c r="F222" i="3"/>
  <c r="C222" i="3"/>
  <c r="F221" i="3"/>
  <c r="C221" i="3"/>
  <c r="H318" i="4" l="1"/>
  <c r="G318" i="4"/>
  <c r="B318" i="4"/>
  <c r="A318" i="4"/>
  <c r="N318" i="4" l="1"/>
  <c r="H256" i="4"/>
  <c r="H257" i="4"/>
  <c r="H255" i="4"/>
  <c r="G256" i="4"/>
  <c r="G257" i="4"/>
  <c r="G255" i="4"/>
  <c r="B256" i="4"/>
  <c r="B257" i="4"/>
  <c r="B255" i="4"/>
  <c r="F77" i="24"/>
  <c r="C77" i="24"/>
  <c r="A257" i="4" s="1"/>
  <c r="F76" i="24"/>
  <c r="C76" i="24"/>
  <c r="A256" i="4" s="1"/>
  <c r="F75" i="24"/>
  <c r="C75" i="24"/>
  <c r="A255" i="4" s="1"/>
  <c r="N257" i="4" l="1"/>
  <c r="N255" i="4"/>
  <c r="N256" i="4"/>
  <c r="I347" i="4"/>
  <c r="H347" i="4"/>
  <c r="B347" i="4"/>
  <c r="A347" i="4"/>
  <c r="C347" i="4" s="1"/>
  <c r="H231" i="4" l="1"/>
  <c r="H230" i="4"/>
  <c r="G231" i="4"/>
  <c r="G230" i="4"/>
  <c r="B231" i="4"/>
  <c r="B230" i="4"/>
  <c r="A231" i="4"/>
  <c r="A230" i="4"/>
  <c r="F12" i="24" l="1"/>
  <c r="C12" i="24"/>
  <c r="F11" i="24"/>
  <c r="C11" i="24"/>
  <c r="H215" i="4" l="1"/>
  <c r="G215" i="4"/>
  <c r="B215" i="4"/>
  <c r="A215" i="4"/>
  <c r="F13" i="47"/>
  <c r="C13" i="47"/>
  <c r="H355" i="4"/>
  <c r="H356" i="4"/>
  <c r="H354" i="4"/>
  <c r="G355" i="4"/>
  <c r="G356" i="4"/>
  <c r="G354" i="4"/>
  <c r="B355" i="4"/>
  <c r="B356" i="4"/>
  <c r="B354" i="4"/>
  <c r="A355" i="4"/>
  <c r="A356" i="4"/>
  <c r="A354" i="4"/>
  <c r="L3" i="28" l="1"/>
  <c r="G204" i="4" l="1"/>
  <c r="B204" i="4"/>
  <c r="A204" i="4"/>
  <c r="F13" i="25"/>
  <c r="H204" i="4" s="1"/>
  <c r="C13" i="25"/>
  <c r="H358" i="4" l="1"/>
  <c r="H359" i="4"/>
  <c r="H360" i="4"/>
  <c r="H361" i="4"/>
  <c r="H362" i="4"/>
  <c r="H357" i="4"/>
  <c r="G358" i="4"/>
  <c r="G359" i="4"/>
  <c r="G360" i="4"/>
  <c r="G361" i="4"/>
  <c r="G362" i="4"/>
  <c r="G357" i="4"/>
  <c r="B358" i="4"/>
  <c r="B359" i="4"/>
  <c r="B360" i="4"/>
  <c r="B361" i="4"/>
  <c r="B362" i="4"/>
  <c r="B357" i="4"/>
  <c r="A358" i="4"/>
  <c r="A359" i="4"/>
  <c r="A360" i="4"/>
  <c r="A361" i="4"/>
  <c r="A362" i="4"/>
  <c r="A357" i="4"/>
  <c r="H364" i="4"/>
  <c r="H365" i="4"/>
  <c r="H366" i="4"/>
  <c r="H367" i="4"/>
  <c r="H368" i="4"/>
  <c r="H369" i="4"/>
  <c r="H370" i="4"/>
  <c r="H371" i="4"/>
  <c r="H372" i="4"/>
  <c r="H373" i="4"/>
  <c r="H374" i="4"/>
  <c r="H363" i="4"/>
  <c r="G364" i="4"/>
  <c r="G365" i="4"/>
  <c r="G366" i="4"/>
  <c r="G367" i="4"/>
  <c r="G368" i="4"/>
  <c r="G369" i="4"/>
  <c r="G370" i="4"/>
  <c r="G371" i="4"/>
  <c r="G372" i="4"/>
  <c r="G373" i="4"/>
  <c r="G374" i="4"/>
  <c r="G363" i="4"/>
  <c r="B364" i="4"/>
  <c r="B365" i="4"/>
  <c r="B366" i="4"/>
  <c r="B367" i="4"/>
  <c r="B368" i="4"/>
  <c r="B369" i="4"/>
  <c r="B370" i="4"/>
  <c r="B371" i="4"/>
  <c r="B372" i="4"/>
  <c r="B373" i="4"/>
  <c r="B374" i="4"/>
  <c r="B363" i="4"/>
  <c r="A364" i="4"/>
  <c r="A365" i="4"/>
  <c r="A366" i="4"/>
  <c r="A367" i="4"/>
  <c r="A368" i="4"/>
  <c r="A369" i="4"/>
  <c r="A370" i="4"/>
  <c r="A371" i="4"/>
  <c r="A372" i="4"/>
  <c r="A373" i="4"/>
  <c r="A374" i="4"/>
  <c r="A363" i="4"/>
  <c r="H378" i="4"/>
  <c r="H379" i="4"/>
  <c r="H380" i="4"/>
  <c r="H381" i="4"/>
  <c r="H382" i="4"/>
  <c r="H383" i="4"/>
  <c r="H384" i="4"/>
  <c r="H385" i="4"/>
  <c r="H386" i="4"/>
  <c r="H377" i="4"/>
  <c r="G378" i="4"/>
  <c r="G379" i="4"/>
  <c r="G380" i="4"/>
  <c r="G381" i="4"/>
  <c r="G382" i="4"/>
  <c r="G383" i="4"/>
  <c r="G384" i="4"/>
  <c r="G385" i="4"/>
  <c r="G386" i="4"/>
  <c r="G377" i="4"/>
  <c r="B378" i="4"/>
  <c r="B379" i="4"/>
  <c r="B380" i="4"/>
  <c r="B381" i="4"/>
  <c r="B382" i="4"/>
  <c r="B383" i="4"/>
  <c r="B384" i="4"/>
  <c r="B385" i="4"/>
  <c r="B386" i="4"/>
  <c r="B377" i="4"/>
  <c r="A378" i="4"/>
  <c r="A379" i="4"/>
  <c r="A380" i="4"/>
  <c r="A381" i="4"/>
  <c r="A382" i="4"/>
  <c r="A383" i="4"/>
  <c r="A384" i="4"/>
  <c r="A385" i="4"/>
  <c r="A386" i="4"/>
  <c r="A377" i="4"/>
  <c r="N549" i="4" l="1"/>
  <c r="N414" i="4"/>
  <c r="N415" i="4"/>
  <c r="N416" i="4"/>
  <c r="N417" i="4"/>
  <c r="N473" i="4"/>
  <c r="N474" i="4"/>
  <c r="N475" i="4"/>
  <c r="N68" i="4"/>
  <c r="N69" i="4"/>
  <c r="N70" i="4"/>
  <c r="N71" i="4"/>
  <c r="N226" i="4"/>
  <c r="N227" i="4"/>
  <c r="N228" i="4"/>
  <c r="N229" i="4"/>
  <c r="N233" i="4"/>
  <c r="N252" i="4"/>
  <c r="N253" i="4"/>
  <c r="N254" i="4"/>
  <c r="N377" i="4"/>
  <c r="N378" i="4"/>
  <c r="N379" i="4"/>
  <c r="H271" i="4" l="1"/>
  <c r="G271" i="4"/>
  <c r="B271" i="4"/>
  <c r="A271" i="4"/>
  <c r="F27" i="27"/>
  <c r="C27" i="27"/>
  <c r="N271" i="4" l="1"/>
  <c r="L3" i="47" l="1"/>
  <c r="H246" i="4"/>
  <c r="G246" i="4"/>
  <c r="B246" i="4"/>
  <c r="A246" i="4"/>
  <c r="F57" i="24"/>
  <c r="C57" i="24"/>
  <c r="N246" i="4" l="1"/>
  <c r="I208" i="4" l="1"/>
  <c r="H208" i="4"/>
  <c r="G208" i="4"/>
  <c r="B208" i="4"/>
  <c r="F8" i="47"/>
  <c r="C8" i="47"/>
  <c r="A208" i="4" s="1"/>
  <c r="N208" i="4" l="1"/>
  <c r="N380" i="4"/>
  <c r="N381" i="4"/>
  <c r="H210" i="4" l="1"/>
  <c r="H211" i="4"/>
  <c r="H212" i="4"/>
  <c r="H209" i="4"/>
  <c r="G210" i="4"/>
  <c r="G211" i="4"/>
  <c r="G212" i="4"/>
  <c r="G209" i="4"/>
  <c r="B209" i="4"/>
  <c r="B210" i="4"/>
  <c r="B211" i="4"/>
  <c r="B212" i="4"/>
  <c r="A210" i="4"/>
  <c r="A211" i="4"/>
  <c r="A212" i="4"/>
  <c r="A209" i="4"/>
  <c r="F27" i="47"/>
  <c r="C27" i="47"/>
  <c r="F26" i="47"/>
  <c r="C26" i="47"/>
  <c r="F25" i="47"/>
  <c r="C25" i="47"/>
  <c r="F24" i="47"/>
  <c r="C24" i="47"/>
  <c r="C16" i="47"/>
  <c r="F16" i="47"/>
  <c r="C17" i="47"/>
  <c r="F17" i="47"/>
  <c r="C18" i="47"/>
  <c r="F18" i="47"/>
  <c r="C19" i="47"/>
  <c r="F19" i="47"/>
  <c r="N212" i="4" l="1"/>
  <c r="N211" i="4"/>
  <c r="N210" i="4"/>
  <c r="N209" i="4"/>
  <c r="H162" i="4"/>
  <c r="H163" i="4"/>
  <c r="H164" i="4"/>
  <c r="H161" i="4"/>
  <c r="C236" i="3"/>
  <c r="C237" i="3"/>
  <c r="C238" i="3"/>
  <c r="C235" i="3"/>
  <c r="F84" i="3" l="1"/>
  <c r="F86" i="3"/>
  <c r="F87" i="3"/>
  <c r="F85" i="3"/>
  <c r="H77" i="4"/>
  <c r="H78" i="4"/>
  <c r="H79" i="4"/>
  <c r="H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8" i="4"/>
  <c r="G179" i="4"/>
  <c r="G180" i="4"/>
  <c r="G181" i="4"/>
  <c r="G182" i="4"/>
  <c r="G183" i="4"/>
  <c r="G190" i="4"/>
  <c r="G191" i="4"/>
  <c r="G192" i="4"/>
  <c r="G193" i="4"/>
  <c r="G194" i="4"/>
  <c r="G195" i="4"/>
  <c r="G196" i="4"/>
  <c r="G197" i="4"/>
  <c r="G198" i="4"/>
  <c r="G199" i="4"/>
  <c r="G203" i="4"/>
  <c r="G205" i="4"/>
  <c r="G206" i="4"/>
  <c r="G207" i="4"/>
  <c r="G213" i="4"/>
  <c r="G214" i="4"/>
  <c r="G216" i="4"/>
  <c r="G217" i="4"/>
  <c r="G218" i="4"/>
  <c r="G219" i="4"/>
  <c r="G220" i="4"/>
  <c r="G221" i="4"/>
  <c r="G224" i="4"/>
  <c r="G225" i="4"/>
  <c r="G226" i="4"/>
  <c r="G227" i="4"/>
  <c r="G228" i="4"/>
  <c r="G229" i="4"/>
  <c r="G232" i="4"/>
  <c r="G233" i="4"/>
  <c r="G234" i="4"/>
  <c r="G235" i="4"/>
  <c r="G240" i="4"/>
  <c r="G241" i="4"/>
  <c r="G242" i="4"/>
  <c r="G243" i="4"/>
  <c r="G244" i="4"/>
  <c r="G252" i="4"/>
  <c r="G253" i="4"/>
  <c r="G254" i="4"/>
  <c r="G258" i="4"/>
  <c r="G259" i="4"/>
  <c r="G261" i="4"/>
  <c r="G262" i="4"/>
  <c r="G263" i="4"/>
  <c r="G264" i="4"/>
  <c r="G267" i="4"/>
  <c r="G268" i="4"/>
  <c r="G269" i="4"/>
  <c r="G270" i="4"/>
  <c r="G272" i="4"/>
  <c r="G273" i="4"/>
  <c r="G279" i="4"/>
  <c r="G280" i="4"/>
  <c r="G281" i="4"/>
  <c r="G289" i="4"/>
  <c r="G290" i="4"/>
  <c r="G291" i="4"/>
  <c r="G292" i="4"/>
  <c r="G293" i="4"/>
  <c r="G294" i="4"/>
  <c r="G297" i="4"/>
  <c r="G298" i="4"/>
  <c r="G299" i="4"/>
  <c r="G303" i="4"/>
  <c r="G304" i="4"/>
  <c r="G305" i="4"/>
  <c r="G312" i="4"/>
  <c r="G313" i="4"/>
  <c r="G314" i="4"/>
  <c r="G315" i="4"/>
  <c r="G316" i="4"/>
  <c r="G317" i="4"/>
  <c r="G319" i="4"/>
  <c r="G320" i="4"/>
  <c r="G321" i="4"/>
  <c r="G322" i="4"/>
  <c r="G323" i="4"/>
  <c r="G324" i="4"/>
  <c r="G326" i="4"/>
  <c r="G327" i="4"/>
  <c r="G328" i="4"/>
  <c r="G331" i="4"/>
  <c r="G332" i="4"/>
  <c r="G333" i="4"/>
  <c r="G338" i="4"/>
  <c r="G339" i="4"/>
  <c r="G341" i="4"/>
  <c r="G76" i="4"/>
  <c r="A77" i="4"/>
  <c r="B77" i="4"/>
  <c r="A78" i="4"/>
  <c r="B78" i="4"/>
  <c r="A79" i="4"/>
  <c r="B79" i="4"/>
  <c r="B76" i="4"/>
  <c r="A76" i="4"/>
  <c r="C87" i="3"/>
  <c r="C86" i="3"/>
  <c r="C85" i="3"/>
  <c r="C84" i="3"/>
  <c r="N79" i="4" l="1"/>
  <c r="N78" i="4"/>
  <c r="N77" i="4"/>
  <c r="N76" i="4"/>
  <c r="H345" i="4"/>
  <c r="G345" i="4"/>
  <c r="B345" i="4"/>
  <c r="A345" i="4"/>
  <c r="C345" i="4" s="1"/>
  <c r="N345" i="4" l="1"/>
  <c r="H321" i="4"/>
  <c r="B321" i="4"/>
  <c r="A321" i="4"/>
  <c r="N321" i="4" l="1"/>
  <c r="H319" i="4"/>
  <c r="B319" i="4"/>
  <c r="A319" i="4"/>
  <c r="C319" i="4" s="1"/>
  <c r="C318" i="4"/>
  <c r="N319" i="4" l="1"/>
  <c r="J3" i="47"/>
  <c r="H196" i="4"/>
  <c r="B196" i="4"/>
  <c r="A196" i="4"/>
  <c r="F258" i="3"/>
  <c r="C258" i="3"/>
  <c r="H180" i="4"/>
  <c r="H181" i="4"/>
  <c r="H182" i="4"/>
  <c r="H183" i="4"/>
  <c r="B180" i="4"/>
  <c r="B181" i="4"/>
  <c r="B182" i="4"/>
  <c r="B183" i="4"/>
  <c r="A180" i="4"/>
  <c r="A181" i="4"/>
  <c r="A182" i="4"/>
  <c r="A183" i="4"/>
  <c r="C9" i="23"/>
  <c r="H192" i="4"/>
  <c r="H193" i="4"/>
  <c r="H194" i="4"/>
  <c r="H195" i="4"/>
  <c r="B192" i="4"/>
  <c r="B193" i="4"/>
  <c r="B194" i="4"/>
  <c r="B195" i="4"/>
  <c r="C252" i="3"/>
  <c r="A192" i="4" s="1"/>
  <c r="F252" i="3"/>
  <c r="C253" i="3"/>
  <c r="A193" i="4" s="1"/>
  <c r="F253" i="3"/>
  <c r="C254" i="3"/>
  <c r="A194" i="4" s="1"/>
  <c r="F254" i="3"/>
  <c r="C255" i="3"/>
  <c r="A195" i="4" s="1"/>
  <c r="F255" i="3"/>
  <c r="F276" i="3"/>
  <c r="C276" i="3"/>
  <c r="C273" i="3"/>
  <c r="F273" i="3"/>
  <c r="C274" i="3"/>
  <c r="F274" i="3"/>
  <c r="C275" i="3"/>
  <c r="F275" i="3"/>
  <c r="H304" i="4"/>
  <c r="H305" i="4"/>
  <c r="H303" i="4"/>
  <c r="B304" i="4"/>
  <c r="B305" i="4"/>
  <c r="B303" i="4"/>
  <c r="A304" i="4"/>
  <c r="A305" i="4"/>
  <c r="A303" i="4"/>
  <c r="C39" i="28"/>
  <c r="C38" i="28"/>
  <c r="C37" i="28"/>
  <c r="H179" i="4"/>
  <c r="H178" i="4"/>
  <c r="B179" i="4"/>
  <c r="B178" i="4"/>
  <c r="A179" i="4"/>
  <c r="A178" i="4"/>
  <c r="F272" i="3"/>
  <c r="C272" i="3"/>
  <c r="F271" i="3"/>
  <c r="C271" i="3"/>
  <c r="H324" i="4"/>
  <c r="B324" i="4"/>
  <c r="A324" i="4"/>
  <c r="I190" i="4"/>
  <c r="H191" i="4"/>
  <c r="H190" i="4"/>
  <c r="B191" i="4"/>
  <c r="B190" i="4"/>
  <c r="F251" i="3"/>
  <c r="C251" i="3"/>
  <c r="A191" i="4" s="1"/>
  <c r="F250" i="3"/>
  <c r="C250" i="3"/>
  <c r="A190" i="4" s="1"/>
  <c r="A447" i="4"/>
  <c r="H58" i="4"/>
  <c r="H59" i="4"/>
  <c r="H60" i="4"/>
  <c r="H57" i="4"/>
  <c r="G58" i="4"/>
  <c r="G59" i="4"/>
  <c r="G60" i="4"/>
  <c r="G57" i="4"/>
  <c r="B58" i="4"/>
  <c r="B59" i="4"/>
  <c r="B60" i="4"/>
  <c r="B57" i="4"/>
  <c r="A58" i="4"/>
  <c r="A59" i="4"/>
  <c r="A60" i="4"/>
  <c r="A57" i="4"/>
  <c r="F106" i="3"/>
  <c r="C106" i="3"/>
  <c r="F105" i="3"/>
  <c r="C105" i="3"/>
  <c r="F104" i="3"/>
  <c r="C104" i="3"/>
  <c r="F103" i="3"/>
  <c r="C103" i="3"/>
  <c r="H413" i="4"/>
  <c r="G413" i="4"/>
  <c r="B413" i="4"/>
  <c r="A413" i="4"/>
  <c r="H398" i="4"/>
  <c r="G398" i="4"/>
  <c r="B398" i="4"/>
  <c r="A398" i="4"/>
  <c r="H392" i="4"/>
  <c r="H393" i="4"/>
  <c r="H394" i="4"/>
  <c r="H391" i="4"/>
  <c r="G392" i="4"/>
  <c r="G393" i="4"/>
  <c r="G394" i="4"/>
  <c r="G391" i="4"/>
  <c r="B392" i="4"/>
  <c r="B393" i="4"/>
  <c r="B394" i="4"/>
  <c r="B391" i="4"/>
  <c r="A392" i="4"/>
  <c r="A393" i="4"/>
  <c r="A394" i="4"/>
  <c r="A391" i="4"/>
  <c r="H395" i="4"/>
  <c r="H396" i="4"/>
  <c r="H397" i="4"/>
  <c r="G395" i="4"/>
  <c r="G396" i="4"/>
  <c r="G397" i="4"/>
  <c r="B395" i="4"/>
  <c r="B396" i="4"/>
  <c r="B397" i="4"/>
  <c r="A395" i="4"/>
  <c r="A396" i="4"/>
  <c r="A397" i="4"/>
  <c r="H388" i="4"/>
  <c r="H389" i="4"/>
  <c r="H390" i="4"/>
  <c r="H387" i="4"/>
  <c r="G388" i="4"/>
  <c r="G389" i="4"/>
  <c r="G390" i="4"/>
  <c r="G387" i="4"/>
  <c r="B388" i="4"/>
  <c r="B389" i="4"/>
  <c r="B390" i="4"/>
  <c r="B387" i="4"/>
  <c r="A388" i="4"/>
  <c r="A389" i="4"/>
  <c r="A390" i="4"/>
  <c r="A387" i="4"/>
  <c r="I322" i="4"/>
  <c r="H322" i="4"/>
  <c r="B322" i="4"/>
  <c r="A322" i="4"/>
  <c r="I9" i="23"/>
  <c r="I320" i="4"/>
  <c r="H320" i="4"/>
  <c r="B320" i="4"/>
  <c r="A320" i="4"/>
  <c r="C321" i="4"/>
  <c r="I44" i="4"/>
  <c r="I45" i="4"/>
  <c r="I46" i="4"/>
  <c r="I43" i="4"/>
  <c r="H44" i="4"/>
  <c r="H45" i="4"/>
  <c r="H46" i="4"/>
  <c r="H43" i="4"/>
  <c r="G44" i="4"/>
  <c r="G45" i="4"/>
  <c r="G46" i="4"/>
  <c r="G43" i="4"/>
  <c r="B44" i="4"/>
  <c r="B45" i="4"/>
  <c r="B46" i="4"/>
  <c r="B43" i="4"/>
  <c r="A44" i="4"/>
  <c r="A45" i="4"/>
  <c r="A46" i="4"/>
  <c r="A43" i="4"/>
  <c r="F40" i="3"/>
  <c r="C40" i="3"/>
  <c r="F39" i="3"/>
  <c r="C39" i="3"/>
  <c r="F38" i="3"/>
  <c r="C38" i="3"/>
  <c r="F37" i="3"/>
  <c r="C37" i="3"/>
  <c r="C13" i="23"/>
  <c r="J3" i="3"/>
  <c r="I426" i="4"/>
  <c r="I427" i="4"/>
  <c r="H426" i="4"/>
  <c r="H427" i="4"/>
  <c r="G426" i="4"/>
  <c r="G427" i="4"/>
  <c r="B426" i="4"/>
  <c r="B427" i="4"/>
  <c r="A426" i="4"/>
  <c r="A427" i="4"/>
  <c r="I428" i="4"/>
  <c r="I429" i="4"/>
  <c r="I430" i="4"/>
  <c r="H428" i="4"/>
  <c r="H429" i="4"/>
  <c r="H430" i="4"/>
  <c r="G428" i="4"/>
  <c r="G429" i="4"/>
  <c r="G430" i="4"/>
  <c r="B428" i="4"/>
  <c r="B429" i="4"/>
  <c r="B430" i="4"/>
  <c r="A428" i="4"/>
  <c r="A429" i="4"/>
  <c r="A430" i="4"/>
  <c r="G21" i="23"/>
  <c r="G17" i="23"/>
  <c r="G13" i="23"/>
  <c r="E21" i="23"/>
  <c r="E17" i="23"/>
  <c r="E13" i="23"/>
  <c r="C21" i="23"/>
  <c r="G505" i="4"/>
  <c r="B505" i="4"/>
  <c r="G503" i="4"/>
  <c r="G504" i="4"/>
  <c r="B503" i="4"/>
  <c r="B504" i="4"/>
  <c r="A504" i="4"/>
  <c r="A503" i="4"/>
  <c r="F161" i="3"/>
  <c r="B169" i="4"/>
  <c r="A169" i="4"/>
  <c r="B165" i="4"/>
  <c r="A165" i="4"/>
  <c r="F265" i="3"/>
  <c r="H169" i="4" s="1"/>
  <c r="C265" i="3"/>
  <c r="F261" i="3"/>
  <c r="H165" i="4" s="1"/>
  <c r="C261" i="3"/>
  <c r="C17" i="23"/>
  <c r="I414" i="4"/>
  <c r="I415" i="4"/>
  <c r="I416" i="4"/>
  <c r="I417" i="4"/>
  <c r="I418" i="4"/>
  <c r="H415" i="4"/>
  <c r="H416" i="4"/>
  <c r="H417" i="4"/>
  <c r="H414" i="4"/>
  <c r="G415" i="4"/>
  <c r="G416" i="4"/>
  <c r="G417" i="4"/>
  <c r="G414" i="4"/>
  <c r="N382" i="4"/>
  <c r="N383" i="4"/>
  <c r="N384" i="4"/>
  <c r="I89" i="4"/>
  <c r="I90" i="4"/>
  <c r="I88" i="4"/>
  <c r="H89" i="4"/>
  <c r="H90" i="4"/>
  <c r="H88" i="4"/>
  <c r="B89" i="4"/>
  <c r="B90" i="4"/>
  <c r="B88" i="4"/>
  <c r="F127" i="3"/>
  <c r="C127" i="3"/>
  <c r="A90" i="4" s="1"/>
  <c r="F126" i="3"/>
  <c r="C126" i="3"/>
  <c r="A89" i="4" s="1"/>
  <c r="F125" i="3"/>
  <c r="C125" i="3"/>
  <c r="A88" i="4" s="1"/>
  <c r="C174" i="3"/>
  <c r="F174" i="3"/>
  <c r="I123" i="4"/>
  <c r="I124" i="4"/>
  <c r="I122" i="4"/>
  <c r="I69" i="4"/>
  <c r="I70" i="4"/>
  <c r="I71" i="4"/>
  <c r="I68" i="4"/>
  <c r="A437" i="4"/>
  <c r="A436" i="4"/>
  <c r="A435" i="4"/>
  <c r="A111" i="4"/>
  <c r="A110" i="4"/>
  <c r="A109" i="4"/>
  <c r="A101" i="4"/>
  <c r="A99" i="4"/>
  <c r="A100" i="4"/>
  <c r="I339" i="4"/>
  <c r="H339" i="4"/>
  <c r="B339" i="4"/>
  <c r="C10" i="41"/>
  <c r="A339" i="4" s="1"/>
  <c r="C339" i="4" s="1"/>
  <c r="Y9" i="41"/>
  <c r="I351" i="4"/>
  <c r="H351" i="4"/>
  <c r="G351" i="4"/>
  <c r="B351" i="4"/>
  <c r="A351" i="4"/>
  <c r="C351" i="4" s="1"/>
  <c r="C165" i="3"/>
  <c r="C166" i="3"/>
  <c r="C167" i="3"/>
  <c r="C168" i="3"/>
  <c r="C164" i="3"/>
  <c r="E9" i="23"/>
  <c r="I17" i="23"/>
  <c r="H122" i="4"/>
  <c r="H123" i="4"/>
  <c r="H124" i="4"/>
  <c r="B122" i="4"/>
  <c r="B123" i="4"/>
  <c r="B124" i="4"/>
  <c r="F180" i="3"/>
  <c r="C180" i="3"/>
  <c r="A124" i="4" s="1"/>
  <c r="F179" i="3"/>
  <c r="C179" i="3"/>
  <c r="A123" i="4" s="1"/>
  <c r="F178" i="3"/>
  <c r="C178" i="3"/>
  <c r="A122" i="4" s="1"/>
  <c r="G4" i="4"/>
  <c r="H4" i="4"/>
  <c r="I4" i="4"/>
  <c r="G5" i="4"/>
  <c r="H5" i="4"/>
  <c r="I5" i="4"/>
  <c r="G6" i="4"/>
  <c r="H6" i="4"/>
  <c r="I6" i="4"/>
  <c r="G7" i="4"/>
  <c r="H7" i="4"/>
  <c r="I7" i="4"/>
  <c r="G8" i="4"/>
  <c r="H8" i="4"/>
  <c r="I8" i="4"/>
  <c r="G9" i="4"/>
  <c r="H9" i="4"/>
  <c r="I9" i="4"/>
  <c r="G10" i="4"/>
  <c r="H10" i="4"/>
  <c r="I10" i="4"/>
  <c r="G15" i="4"/>
  <c r="I15" i="4"/>
  <c r="G16" i="4"/>
  <c r="I16" i="4"/>
  <c r="G17" i="4"/>
  <c r="I17" i="4"/>
  <c r="G18" i="4"/>
  <c r="I18" i="4"/>
  <c r="G19" i="4"/>
  <c r="I19" i="4"/>
  <c r="G20" i="4"/>
  <c r="I20" i="4"/>
  <c r="G21" i="4"/>
  <c r="H21" i="4"/>
  <c r="I21" i="4"/>
  <c r="G22" i="4"/>
  <c r="H22" i="4"/>
  <c r="I22" i="4"/>
  <c r="G23" i="4"/>
  <c r="H23" i="4"/>
  <c r="I23" i="4"/>
  <c r="G24" i="4"/>
  <c r="H24" i="4"/>
  <c r="I24" i="4"/>
  <c r="G25" i="4"/>
  <c r="I25" i="4"/>
  <c r="G26" i="4"/>
  <c r="I26" i="4"/>
  <c r="G27" i="4"/>
  <c r="I27" i="4"/>
  <c r="G28" i="4"/>
  <c r="I28" i="4"/>
  <c r="G29" i="4"/>
  <c r="I29" i="4"/>
  <c r="G30" i="4"/>
  <c r="I30" i="4"/>
  <c r="G61" i="4"/>
  <c r="I61" i="4"/>
  <c r="G62" i="4"/>
  <c r="I62" i="4"/>
  <c r="G63" i="4"/>
  <c r="I63" i="4"/>
  <c r="G64" i="4"/>
  <c r="I64" i="4"/>
  <c r="G65" i="4"/>
  <c r="H65" i="4"/>
  <c r="I65" i="4"/>
  <c r="G66" i="4"/>
  <c r="H66" i="4"/>
  <c r="I66" i="4"/>
  <c r="G67" i="4"/>
  <c r="H67" i="4"/>
  <c r="I67" i="4"/>
  <c r="G47" i="4"/>
  <c r="H47" i="4"/>
  <c r="I47" i="4"/>
  <c r="G48" i="4"/>
  <c r="H48" i="4"/>
  <c r="I48" i="4"/>
  <c r="G49" i="4"/>
  <c r="H49" i="4"/>
  <c r="I49" i="4"/>
  <c r="G50" i="4"/>
  <c r="H50" i="4"/>
  <c r="I50" i="4"/>
  <c r="G51" i="4"/>
  <c r="H51" i="4"/>
  <c r="I51" i="4"/>
  <c r="G52" i="4"/>
  <c r="H52" i="4"/>
  <c r="I52" i="4"/>
  <c r="G53" i="4"/>
  <c r="H53" i="4"/>
  <c r="I53" i="4"/>
  <c r="G54" i="4"/>
  <c r="H54" i="4"/>
  <c r="I54" i="4"/>
  <c r="G55" i="4"/>
  <c r="H55" i="4"/>
  <c r="I55" i="4"/>
  <c r="G56" i="4"/>
  <c r="H56" i="4"/>
  <c r="I56" i="4"/>
  <c r="G72" i="4"/>
  <c r="H72" i="4"/>
  <c r="I72" i="4"/>
  <c r="G73" i="4"/>
  <c r="H73" i="4"/>
  <c r="I73" i="4"/>
  <c r="G74" i="4"/>
  <c r="H74" i="4"/>
  <c r="I74" i="4"/>
  <c r="G75" i="4"/>
  <c r="H75" i="4"/>
  <c r="I75" i="4"/>
  <c r="H80" i="4"/>
  <c r="I80" i="4"/>
  <c r="H81" i="4"/>
  <c r="I81" i="4"/>
  <c r="H82" i="4"/>
  <c r="I82" i="4"/>
  <c r="H83" i="4"/>
  <c r="I83" i="4"/>
  <c r="H84" i="4"/>
  <c r="I84" i="4"/>
  <c r="H85" i="4"/>
  <c r="I85" i="4"/>
  <c r="H86" i="4"/>
  <c r="I86" i="4"/>
  <c r="H87" i="4"/>
  <c r="I87" i="4"/>
  <c r="H93" i="4"/>
  <c r="I93" i="4"/>
  <c r="H94" i="4"/>
  <c r="I94" i="4"/>
  <c r="H95" i="4"/>
  <c r="I95" i="4"/>
  <c r="H96" i="4"/>
  <c r="I96" i="4"/>
  <c r="I97" i="4"/>
  <c r="I98" i="4"/>
  <c r="I99" i="4"/>
  <c r="I100" i="4"/>
  <c r="I101" i="4"/>
  <c r="I91" i="4"/>
  <c r="I92" i="4"/>
  <c r="H102" i="4"/>
  <c r="I102" i="4"/>
  <c r="H103" i="4"/>
  <c r="I103" i="4"/>
  <c r="H104" i="4"/>
  <c r="I104" i="4"/>
  <c r="H105" i="4"/>
  <c r="I105" i="4"/>
  <c r="I109" i="4"/>
  <c r="I110" i="4"/>
  <c r="I111" i="4"/>
  <c r="H117" i="4"/>
  <c r="I117" i="4"/>
  <c r="H118" i="4"/>
  <c r="I118" i="4"/>
  <c r="H119" i="4"/>
  <c r="I119" i="4"/>
  <c r="H120" i="4"/>
  <c r="I120" i="4"/>
  <c r="I112" i="4"/>
  <c r="I113" i="4"/>
  <c r="I114" i="4"/>
  <c r="I115" i="4"/>
  <c r="I116" i="4"/>
  <c r="H135" i="4"/>
  <c r="I135" i="4"/>
  <c r="H136" i="4"/>
  <c r="H137" i="4"/>
  <c r="H125" i="4"/>
  <c r="H126" i="4"/>
  <c r="H127" i="4"/>
  <c r="H128" i="4"/>
  <c r="H129" i="4"/>
  <c r="H130" i="4"/>
  <c r="H131" i="4"/>
  <c r="H132" i="4"/>
  <c r="H133" i="4"/>
  <c r="H134" i="4"/>
  <c r="H138" i="4"/>
  <c r="I138" i="4"/>
  <c r="H139" i="4"/>
  <c r="I139" i="4"/>
  <c r="I140" i="4"/>
  <c r="I141" i="4"/>
  <c r="I142" i="4"/>
  <c r="I143" i="4"/>
  <c r="I144" i="4"/>
  <c r="I145" i="4"/>
  <c r="I146" i="4"/>
  <c r="I147" i="4"/>
  <c r="I148" i="4"/>
  <c r="H149" i="4"/>
  <c r="I149" i="4"/>
  <c r="H150" i="4"/>
  <c r="I150" i="4"/>
  <c r="H157" i="4"/>
  <c r="I157" i="4"/>
  <c r="H158" i="4"/>
  <c r="I158" i="4"/>
  <c r="H159" i="4"/>
  <c r="I159" i="4"/>
  <c r="H160" i="4"/>
  <c r="I160" i="4"/>
  <c r="I161" i="4"/>
  <c r="I162" i="4"/>
  <c r="I163" i="4"/>
  <c r="I164" i="4"/>
  <c r="I166" i="4"/>
  <c r="I167" i="4"/>
  <c r="I168" i="4"/>
  <c r="I170" i="4"/>
  <c r="I171" i="4"/>
  <c r="I172" i="4"/>
  <c r="H197" i="4"/>
  <c r="I197" i="4"/>
  <c r="H198" i="4"/>
  <c r="I198" i="4"/>
  <c r="I199" i="4"/>
  <c r="H203" i="4"/>
  <c r="I203" i="4"/>
  <c r="H205" i="4"/>
  <c r="I205" i="4"/>
  <c r="H206" i="4"/>
  <c r="I206" i="4"/>
  <c r="H207" i="4"/>
  <c r="I207" i="4"/>
  <c r="H213" i="4"/>
  <c r="I213" i="4"/>
  <c r="H214" i="4"/>
  <c r="I214" i="4"/>
  <c r="H216" i="4"/>
  <c r="I216" i="4"/>
  <c r="H217" i="4"/>
  <c r="I217" i="4"/>
  <c r="H218" i="4"/>
  <c r="I218" i="4"/>
  <c r="H219" i="4"/>
  <c r="I219" i="4"/>
  <c r="H220" i="4"/>
  <c r="I220" i="4"/>
  <c r="H221" i="4"/>
  <c r="I221" i="4"/>
  <c r="H224" i="4"/>
  <c r="I224" i="4"/>
  <c r="H225" i="4"/>
  <c r="I225" i="4"/>
  <c r="I226" i="4"/>
  <c r="I227" i="4"/>
  <c r="I228" i="4"/>
  <c r="I229" i="4"/>
  <c r="H232" i="4"/>
  <c r="I232" i="4"/>
  <c r="H233" i="4"/>
  <c r="I233" i="4"/>
  <c r="H234" i="4"/>
  <c r="I234" i="4"/>
  <c r="H235" i="4"/>
  <c r="I235" i="4"/>
  <c r="H240" i="4"/>
  <c r="I240" i="4"/>
  <c r="H241" i="4"/>
  <c r="I241" i="4"/>
  <c r="H242" i="4"/>
  <c r="I242" i="4"/>
  <c r="H243" i="4"/>
  <c r="I243" i="4"/>
  <c r="H244" i="4"/>
  <c r="I244" i="4"/>
  <c r="I252" i="4"/>
  <c r="I253" i="4"/>
  <c r="I254" i="4"/>
  <c r="H258" i="4"/>
  <c r="I258" i="4"/>
  <c r="H259" i="4"/>
  <c r="I259" i="4"/>
  <c r="I261" i="4"/>
  <c r="I262" i="4"/>
  <c r="H263" i="4"/>
  <c r="I263" i="4"/>
  <c r="H264" i="4"/>
  <c r="I264" i="4"/>
  <c r="H267" i="4"/>
  <c r="I267" i="4"/>
  <c r="H268" i="4"/>
  <c r="I268" i="4"/>
  <c r="H269" i="4"/>
  <c r="I269" i="4"/>
  <c r="H270" i="4"/>
  <c r="I270" i="4"/>
  <c r="H272" i="4"/>
  <c r="H273" i="4"/>
  <c r="I276" i="4"/>
  <c r="I277" i="4"/>
  <c r="I278" i="4"/>
  <c r="H279" i="4"/>
  <c r="I279" i="4"/>
  <c r="I280" i="4"/>
  <c r="I281" i="4"/>
  <c r="I282" i="4"/>
  <c r="I283" i="4"/>
  <c r="I284" i="4"/>
  <c r="I285" i="4"/>
  <c r="I286" i="4"/>
  <c r="H323" i="4"/>
  <c r="I323" i="4"/>
  <c r="H289" i="4"/>
  <c r="I289" i="4"/>
  <c r="H290" i="4"/>
  <c r="I290" i="4"/>
  <c r="H291" i="4"/>
  <c r="I291" i="4"/>
  <c r="H292" i="4"/>
  <c r="I292" i="4"/>
  <c r="H293" i="4"/>
  <c r="I293" i="4"/>
  <c r="H294" i="4"/>
  <c r="I294" i="4"/>
  <c r="H297" i="4"/>
  <c r="I297" i="4"/>
  <c r="H298" i="4"/>
  <c r="I298" i="4"/>
  <c r="H299" i="4"/>
  <c r="I299" i="4"/>
  <c r="H312" i="4"/>
  <c r="I312" i="4"/>
  <c r="H313" i="4"/>
  <c r="I313" i="4"/>
  <c r="H314" i="4"/>
  <c r="I314" i="4"/>
  <c r="H315" i="4"/>
  <c r="I315" i="4"/>
  <c r="H316" i="4"/>
  <c r="I316" i="4"/>
  <c r="H317" i="4"/>
  <c r="I317" i="4"/>
  <c r="H326" i="4"/>
  <c r="I326" i="4"/>
  <c r="H327" i="4"/>
  <c r="I327" i="4"/>
  <c r="H328" i="4"/>
  <c r="I328" i="4"/>
  <c r="H331" i="4"/>
  <c r="I331" i="4"/>
  <c r="H332" i="4"/>
  <c r="I332" i="4"/>
  <c r="H333" i="4"/>
  <c r="I333" i="4"/>
  <c r="H338" i="4"/>
  <c r="I338" i="4"/>
  <c r="H341" i="4"/>
  <c r="I341" i="4"/>
  <c r="G346" i="4"/>
  <c r="H346" i="4"/>
  <c r="I346" i="4"/>
  <c r="G348" i="4"/>
  <c r="H348" i="4"/>
  <c r="I348" i="4"/>
  <c r="I349" i="4"/>
  <c r="G350" i="4"/>
  <c r="H350" i="4"/>
  <c r="I350" i="4"/>
  <c r="G418" i="4"/>
  <c r="H418" i="4"/>
  <c r="G419" i="4"/>
  <c r="H419" i="4"/>
  <c r="I419" i="4"/>
  <c r="G420" i="4"/>
  <c r="H420" i="4"/>
  <c r="I420" i="4"/>
  <c r="G422" i="4"/>
  <c r="H422" i="4"/>
  <c r="I422" i="4"/>
  <c r="G423" i="4"/>
  <c r="H423" i="4"/>
  <c r="I423" i="4"/>
  <c r="G424" i="4"/>
  <c r="H424" i="4"/>
  <c r="I424" i="4"/>
  <c r="G425" i="4"/>
  <c r="H425" i="4"/>
  <c r="I425" i="4"/>
  <c r="G431" i="4"/>
  <c r="I431" i="4"/>
  <c r="G432" i="4"/>
  <c r="I432" i="4"/>
  <c r="G433" i="4"/>
  <c r="I433" i="4"/>
  <c r="G434" i="4"/>
  <c r="I434" i="4"/>
  <c r="G435" i="4"/>
  <c r="I435" i="4"/>
  <c r="G436" i="4"/>
  <c r="I436" i="4"/>
  <c r="G437" i="4"/>
  <c r="I437" i="4"/>
  <c r="G438" i="4"/>
  <c r="I438" i="4"/>
  <c r="G439" i="4"/>
  <c r="I439" i="4"/>
  <c r="G440" i="4"/>
  <c r="I440" i="4"/>
  <c r="G441" i="4"/>
  <c r="I441" i="4"/>
  <c r="G442" i="4"/>
  <c r="I442" i="4"/>
  <c r="G444" i="4"/>
  <c r="I444" i="4"/>
  <c r="G446" i="4"/>
  <c r="I446" i="4"/>
  <c r="G447" i="4"/>
  <c r="I447" i="4"/>
  <c r="G448" i="4"/>
  <c r="I448" i="4"/>
  <c r="G449" i="4"/>
  <c r="I449" i="4"/>
  <c r="G450" i="4"/>
  <c r="I450" i="4"/>
  <c r="G451" i="4"/>
  <c r="I451" i="4"/>
  <c r="G452" i="4"/>
  <c r="I452" i="4"/>
  <c r="G453" i="4"/>
  <c r="I453" i="4"/>
  <c r="G454" i="4"/>
  <c r="I454" i="4"/>
  <c r="G455" i="4"/>
  <c r="I455" i="4"/>
  <c r="G456" i="4"/>
  <c r="I456" i="4"/>
  <c r="G457" i="4"/>
  <c r="I457" i="4"/>
  <c r="G458" i="4"/>
  <c r="H458" i="4"/>
  <c r="I458" i="4"/>
  <c r="G459" i="4"/>
  <c r="H459" i="4"/>
  <c r="I459" i="4"/>
  <c r="G460" i="4"/>
  <c r="H460" i="4"/>
  <c r="I460" i="4"/>
  <c r="G472" i="4"/>
  <c r="I472" i="4"/>
  <c r="G473" i="4"/>
  <c r="I473" i="4"/>
  <c r="G474" i="4"/>
  <c r="I474" i="4"/>
  <c r="G475" i="4"/>
  <c r="I475" i="4"/>
  <c r="G476" i="4"/>
  <c r="I476" i="4"/>
  <c r="G477" i="4"/>
  <c r="I477" i="4"/>
  <c r="G478" i="4"/>
  <c r="I478" i="4"/>
  <c r="G479" i="4"/>
  <c r="I479" i="4"/>
  <c r="G480" i="4"/>
  <c r="I480" i="4"/>
  <c r="G481" i="4"/>
  <c r="I481" i="4"/>
  <c r="G482" i="4"/>
  <c r="I482" i="4"/>
  <c r="G483" i="4"/>
  <c r="I483" i="4"/>
  <c r="G484" i="4"/>
  <c r="I484" i="4"/>
  <c r="G485" i="4"/>
  <c r="I485" i="4"/>
  <c r="G486" i="4"/>
  <c r="I486" i="4"/>
  <c r="G487" i="4"/>
  <c r="I487" i="4"/>
  <c r="G488" i="4"/>
  <c r="I488" i="4"/>
  <c r="G489" i="4"/>
  <c r="I489" i="4"/>
  <c r="G490" i="4"/>
  <c r="I490" i="4"/>
  <c r="G491" i="4"/>
  <c r="I491" i="4"/>
  <c r="G492" i="4"/>
  <c r="I492" i="4"/>
  <c r="G493" i="4"/>
  <c r="I493" i="4"/>
  <c r="G494" i="4"/>
  <c r="I494" i="4"/>
  <c r="G495" i="4"/>
  <c r="I495" i="4"/>
  <c r="G496" i="4"/>
  <c r="I496" i="4"/>
  <c r="G497" i="4"/>
  <c r="I497" i="4"/>
  <c r="G498" i="4"/>
  <c r="I498" i="4"/>
  <c r="G499" i="4"/>
  <c r="I499" i="4"/>
  <c r="G500" i="4"/>
  <c r="G501" i="4"/>
  <c r="G502" i="4"/>
  <c r="G506" i="4"/>
  <c r="I506" i="4"/>
  <c r="G507" i="4"/>
  <c r="I507" i="4"/>
  <c r="G508" i="4"/>
  <c r="I508" i="4"/>
  <c r="G509" i="4"/>
  <c r="I509" i="4"/>
  <c r="G510" i="4"/>
  <c r="I510" i="4"/>
  <c r="G511" i="4"/>
  <c r="I511" i="4"/>
  <c r="G512" i="4"/>
  <c r="I512" i="4"/>
  <c r="G513" i="4"/>
  <c r="I513" i="4"/>
  <c r="G514" i="4"/>
  <c r="I514" i="4"/>
  <c r="G515" i="4"/>
  <c r="I515" i="4"/>
  <c r="G516" i="4"/>
  <c r="I516" i="4"/>
  <c r="G517" i="4"/>
  <c r="I517" i="4"/>
  <c r="G518" i="4"/>
  <c r="I518" i="4"/>
  <c r="G519" i="4"/>
  <c r="I519" i="4"/>
  <c r="G520" i="4"/>
  <c r="I520" i="4"/>
  <c r="G521" i="4"/>
  <c r="I521" i="4"/>
  <c r="G522" i="4"/>
  <c r="I522" i="4"/>
  <c r="G523" i="4"/>
  <c r="I523" i="4"/>
  <c r="G524" i="4"/>
  <c r="I524" i="4"/>
  <c r="G525" i="4"/>
  <c r="I525" i="4"/>
  <c r="G526" i="4"/>
  <c r="I526" i="4"/>
  <c r="G527" i="4"/>
  <c r="I527" i="4"/>
  <c r="G528" i="4"/>
  <c r="I528" i="4"/>
  <c r="G529" i="4"/>
  <c r="I529" i="4"/>
  <c r="G530" i="4"/>
  <c r="I530" i="4"/>
  <c r="G531" i="4"/>
  <c r="I531" i="4"/>
  <c r="G532" i="4"/>
  <c r="I532" i="4"/>
  <c r="G533" i="4"/>
  <c r="I533" i="4"/>
  <c r="G534" i="4"/>
  <c r="I534" i="4"/>
  <c r="G535" i="4"/>
  <c r="I535" i="4"/>
  <c r="G536" i="4"/>
  <c r="I536" i="4"/>
  <c r="G537" i="4"/>
  <c r="I537" i="4"/>
  <c r="G538" i="4"/>
  <c r="I538" i="4"/>
  <c r="G539" i="4"/>
  <c r="I539" i="4"/>
  <c r="G540" i="4"/>
  <c r="I540" i="4"/>
  <c r="G541" i="4"/>
  <c r="I541" i="4"/>
  <c r="G542" i="4"/>
  <c r="I542" i="4"/>
  <c r="G543" i="4"/>
  <c r="I543" i="4"/>
  <c r="G544" i="4"/>
  <c r="I544" i="4"/>
  <c r="B73" i="4"/>
  <c r="B74" i="4"/>
  <c r="B75" i="4"/>
  <c r="B72" i="4"/>
  <c r="F81" i="3"/>
  <c r="C81" i="3"/>
  <c r="A75" i="4" s="1"/>
  <c r="F80" i="3"/>
  <c r="C80" i="3"/>
  <c r="A74" i="4" s="1"/>
  <c r="F79" i="3"/>
  <c r="C79" i="3"/>
  <c r="A73" i="4" s="1"/>
  <c r="F78" i="3"/>
  <c r="C78" i="3"/>
  <c r="A72" i="4" s="1"/>
  <c r="B317" i="4"/>
  <c r="C50" i="28"/>
  <c r="A317" i="4" s="1"/>
  <c r="N361" i="4"/>
  <c r="N362" i="4"/>
  <c r="N360" i="4"/>
  <c r="G1" i="49"/>
  <c r="J3" i="25"/>
  <c r="A162" i="4"/>
  <c r="A163" i="4"/>
  <c r="A164" i="4"/>
  <c r="A161" i="4"/>
  <c r="Y229" i="49"/>
  <c r="Y228" i="49"/>
  <c r="Y227" i="49"/>
  <c r="Y226" i="49"/>
  <c r="Y225" i="49"/>
  <c r="Y224" i="49"/>
  <c r="Y223" i="49"/>
  <c r="Y222" i="49"/>
  <c r="Y221" i="49"/>
  <c r="Y220" i="49"/>
  <c r="Y219" i="49"/>
  <c r="Y218" i="49"/>
  <c r="Y217" i="49"/>
  <c r="Y216" i="49"/>
  <c r="Y215" i="49"/>
  <c r="Y214" i="49"/>
  <c r="Y213" i="49"/>
  <c r="Y212" i="49"/>
  <c r="Y211" i="49"/>
  <c r="Y210" i="49"/>
  <c r="Y209" i="49"/>
  <c r="Y208" i="49"/>
  <c r="Y207" i="49"/>
  <c r="Y206" i="49"/>
  <c r="Y205" i="49"/>
  <c r="Y204" i="49"/>
  <c r="Y203" i="49"/>
  <c r="Y202" i="49"/>
  <c r="Y201" i="49"/>
  <c r="Y200" i="49"/>
  <c r="Y199" i="49"/>
  <c r="Y198" i="49"/>
  <c r="Y197" i="49"/>
  <c r="Y196" i="49"/>
  <c r="Y195" i="49"/>
  <c r="Y194" i="49"/>
  <c r="Y193" i="49"/>
  <c r="Y192" i="49"/>
  <c r="Y191" i="49"/>
  <c r="Y190" i="49"/>
  <c r="Y189" i="49"/>
  <c r="Y188" i="49"/>
  <c r="Y187" i="49"/>
  <c r="Y186" i="49"/>
  <c r="Y185" i="49"/>
  <c r="Y184" i="49"/>
  <c r="Y183" i="49"/>
  <c r="Y182" i="49"/>
  <c r="Y181" i="49"/>
  <c r="Y180" i="49"/>
  <c r="Y179" i="49"/>
  <c r="Y178" i="49"/>
  <c r="Y177" i="49"/>
  <c r="Y176" i="49"/>
  <c r="Y175" i="49"/>
  <c r="Y174" i="49"/>
  <c r="Y173" i="49"/>
  <c r="Y172" i="49"/>
  <c r="Y171" i="49"/>
  <c r="Y170" i="49"/>
  <c r="Y169" i="49"/>
  <c r="Y168" i="49"/>
  <c r="Y167" i="49"/>
  <c r="Y166" i="49"/>
  <c r="Y165" i="49"/>
  <c r="Y164" i="49"/>
  <c r="Y163" i="49"/>
  <c r="Y162" i="49"/>
  <c r="Y161" i="49"/>
  <c r="Y160" i="49"/>
  <c r="Y159" i="49"/>
  <c r="Y158" i="49"/>
  <c r="Y157" i="49"/>
  <c r="Y156" i="49"/>
  <c r="Y155" i="49"/>
  <c r="Y154" i="49"/>
  <c r="Y153" i="49"/>
  <c r="Y152" i="49"/>
  <c r="Y151" i="49"/>
  <c r="Y150" i="49"/>
  <c r="Y149" i="49"/>
  <c r="Y148" i="49"/>
  <c r="Y147" i="49"/>
  <c r="Y146" i="49"/>
  <c r="Y145" i="49"/>
  <c r="Y144" i="49"/>
  <c r="Y143" i="49"/>
  <c r="Y142" i="49"/>
  <c r="Y141" i="49"/>
  <c r="Y140" i="49"/>
  <c r="Y139" i="49"/>
  <c r="Y138" i="49"/>
  <c r="Y137" i="49"/>
  <c r="Y136" i="49"/>
  <c r="Y135" i="49"/>
  <c r="Y134" i="49"/>
  <c r="Y133" i="49"/>
  <c r="Y132" i="49"/>
  <c r="Y131" i="49"/>
  <c r="Y130" i="49"/>
  <c r="Y129" i="49"/>
  <c r="Y128" i="49"/>
  <c r="Y127" i="49"/>
  <c r="Y126" i="49"/>
  <c r="Y125" i="49"/>
  <c r="Y124" i="49"/>
  <c r="Y123" i="49"/>
  <c r="Y122" i="49"/>
  <c r="Y121" i="49"/>
  <c r="Y120" i="49"/>
  <c r="Y119" i="49"/>
  <c r="Y118" i="49"/>
  <c r="Y117" i="49"/>
  <c r="Y116" i="49"/>
  <c r="Y115" i="49"/>
  <c r="Y114" i="49"/>
  <c r="Y113" i="49"/>
  <c r="Y112" i="49"/>
  <c r="Y111" i="49"/>
  <c r="Y110" i="49"/>
  <c r="Y109" i="49"/>
  <c r="Y108" i="49"/>
  <c r="Y107" i="49"/>
  <c r="Y106" i="49"/>
  <c r="Y105" i="49"/>
  <c r="Y104" i="49"/>
  <c r="Y103" i="49"/>
  <c r="Y102" i="49"/>
  <c r="Y101" i="49"/>
  <c r="Y100" i="49"/>
  <c r="Y99" i="49"/>
  <c r="Y98" i="49"/>
  <c r="Y97" i="49"/>
  <c r="Y96" i="49"/>
  <c r="Y95" i="49"/>
  <c r="Y94" i="49"/>
  <c r="Y93" i="49"/>
  <c r="Y92" i="49"/>
  <c r="Y91" i="49"/>
  <c r="Y90" i="49"/>
  <c r="Y89" i="49"/>
  <c r="Y88" i="49"/>
  <c r="Y87" i="49"/>
  <c r="Y86" i="49"/>
  <c r="Y85" i="49"/>
  <c r="Y84" i="49"/>
  <c r="Y83" i="49"/>
  <c r="Y82" i="49"/>
  <c r="Y81" i="49"/>
  <c r="Y80" i="49"/>
  <c r="Y79" i="49"/>
  <c r="Y78" i="49"/>
  <c r="Y77" i="49"/>
  <c r="Y76" i="49"/>
  <c r="Y75" i="49"/>
  <c r="Y74" i="49"/>
  <c r="Y73" i="49"/>
  <c r="Y72" i="49"/>
  <c r="Y71" i="49"/>
  <c r="Y70" i="49"/>
  <c r="Y69" i="49"/>
  <c r="Y68" i="49"/>
  <c r="Y67" i="49"/>
  <c r="Y66" i="49"/>
  <c r="Y65" i="49"/>
  <c r="Y64" i="49"/>
  <c r="Y63" i="49"/>
  <c r="Y62" i="49"/>
  <c r="Y61" i="49"/>
  <c r="Y60" i="49"/>
  <c r="Y59" i="49"/>
  <c r="Y58" i="49"/>
  <c r="Y57" i="49"/>
  <c r="Y56" i="49"/>
  <c r="Y55" i="49"/>
  <c r="Y54" i="49"/>
  <c r="Y53" i="49"/>
  <c r="Y52" i="49"/>
  <c r="Y51" i="49"/>
  <c r="Y50" i="49"/>
  <c r="Y49" i="49"/>
  <c r="Y48" i="49"/>
  <c r="Y47" i="49"/>
  <c r="Y46" i="49"/>
  <c r="Y45" i="49"/>
  <c r="Y44" i="49"/>
  <c r="Y43" i="49"/>
  <c r="Y42" i="49"/>
  <c r="Y41" i="49"/>
  <c r="Y40" i="49"/>
  <c r="Y39" i="49"/>
  <c r="Y38" i="49"/>
  <c r="Y37" i="49"/>
  <c r="Y36" i="49"/>
  <c r="Y35" i="49"/>
  <c r="Y34" i="49"/>
  <c r="Y33" i="49"/>
  <c r="Y32" i="49"/>
  <c r="Y31" i="49"/>
  <c r="Y30" i="49"/>
  <c r="Y29" i="49"/>
  <c r="Y28" i="49"/>
  <c r="Y27" i="49"/>
  <c r="Y26" i="49"/>
  <c r="Y25" i="49"/>
  <c r="Y24" i="49"/>
  <c r="Y23" i="49"/>
  <c r="Y22" i="49"/>
  <c r="Y21" i="49"/>
  <c r="Y20" i="49"/>
  <c r="Y19" i="49"/>
  <c r="Y18" i="49"/>
  <c r="Y17" i="49"/>
  <c r="Y16" i="49"/>
  <c r="Y15" i="49"/>
  <c r="Y14" i="49"/>
  <c r="J3" i="49"/>
  <c r="F60" i="3"/>
  <c r="C60" i="3"/>
  <c r="A71" i="4" s="1"/>
  <c r="F59" i="3"/>
  <c r="C59" i="3"/>
  <c r="A70" i="4" s="1"/>
  <c r="F58" i="3"/>
  <c r="C58" i="3"/>
  <c r="A69" i="4" s="1"/>
  <c r="F57" i="3"/>
  <c r="C57" i="3"/>
  <c r="A68" i="4" s="1"/>
  <c r="B350" i="4"/>
  <c r="A350" i="4"/>
  <c r="C350" i="4" s="1"/>
  <c r="J3" i="41"/>
  <c r="B341" i="4"/>
  <c r="A341" i="4"/>
  <c r="C20" i="41"/>
  <c r="B217" i="4"/>
  <c r="B218" i="4"/>
  <c r="B219" i="4"/>
  <c r="B220" i="4"/>
  <c r="B221" i="4"/>
  <c r="B216" i="4"/>
  <c r="B214" i="4"/>
  <c r="N356" i="4"/>
  <c r="B213" i="4"/>
  <c r="N355" i="4"/>
  <c r="B207" i="4"/>
  <c r="F32" i="47"/>
  <c r="F31" i="47"/>
  <c r="F21" i="47"/>
  <c r="C21" i="47"/>
  <c r="A221" i="4" s="1"/>
  <c r="F20" i="47"/>
  <c r="C20" i="47"/>
  <c r="A220" i="4" s="1"/>
  <c r="A219" i="4"/>
  <c r="A218" i="4"/>
  <c r="A217" i="4"/>
  <c r="A216" i="4"/>
  <c r="F12" i="47"/>
  <c r="C12" i="47"/>
  <c r="A214" i="4" s="1"/>
  <c r="F11" i="47"/>
  <c r="C11" i="47"/>
  <c r="A213" i="4" s="1"/>
  <c r="F7" i="47"/>
  <c r="C7" i="47"/>
  <c r="G1" i="47"/>
  <c r="B223" i="4"/>
  <c r="B222" i="4"/>
  <c r="A223" i="4"/>
  <c r="A222" i="4"/>
  <c r="B349" i="4"/>
  <c r="B286" i="4"/>
  <c r="B262" i="4"/>
  <c r="B261" i="4"/>
  <c r="B283" i="4"/>
  <c r="B284" i="4"/>
  <c r="B285" i="4"/>
  <c r="B282" i="4"/>
  <c r="F45" i="27"/>
  <c r="C45" i="27"/>
  <c r="A286" i="4" s="1"/>
  <c r="F14" i="27"/>
  <c r="C14" i="27"/>
  <c r="A262" i="4" s="1"/>
  <c r="F13" i="27"/>
  <c r="C13" i="27"/>
  <c r="A261" i="4" s="1"/>
  <c r="F50" i="27"/>
  <c r="C50" i="27"/>
  <c r="A284" i="4" s="1"/>
  <c r="C51" i="27"/>
  <c r="A285" i="4" s="1"/>
  <c r="C49" i="27"/>
  <c r="A283" i="4" s="1"/>
  <c r="C48" i="27"/>
  <c r="A282" i="4" s="1"/>
  <c r="F49" i="27"/>
  <c r="F48" i="27"/>
  <c r="F51" i="27"/>
  <c r="A349" i="4"/>
  <c r="C349" i="4" s="1"/>
  <c r="N237" i="4"/>
  <c r="N238" i="4"/>
  <c r="N239" i="4"/>
  <c r="A240" i="4"/>
  <c r="B240" i="4"/>
  <c r="A241" i="4"/>
  <c r="B241" i="4"/>
  <c r="F35" i="24"/>
  <c r="C35" i="24"/>
  <c r="F34" i="24"/>
  <c r="C34" i="24"/>
  <c r="A458" i="4"/>
  <c r="B458" i="4"/>
  <c r="A459" i="4"/>
  <c r="B459" i="4"/>
  <c r="A460" i="4"/>
  <c r="B460" i="4"/>
  <c r="A258" i="4"/>
  <c r="B258" i="4"/>
  <c r="F17" i="27"/>
  <c r="C17" i="27"/>
  <c r="N373" i="4"/>
  <c r="N374" i="4"/>
  <c r="N364" i="4"/>
  <c r="N365" i="4"/>
  <c r="N366" i="4"/>
  <c r="N367" i="4"/>
  <c r="N368" i="4"/>
  <c r="N369" i="4"/>
  <c r="N370" i="4"/>
  <c r="N371" i="4"/>
  <c r="N372" i="4"/>
  <c r="N363" i="4"/>
  <c r="F54" i="27"/>
  <c r="F42" i="27"/>
  <c r="F41" i="27"/>
  <c r="F34" i="27"/>
  <c r="F33" i="27"/>
  <c r="F38" i="27"/>
  <c r="F37" i="27"/>
  <c r="F30" i="27"/>
  <c r="F24" i="27"/>
  <c r="F23" i="27"/>
  <c r="F20" i="27"/>
  <c r="F7" i="27"/>
  <c r="B331" i="4"/>
  <c r="B332" i="4"/>
  <c r="B333" i="4"/>
  <c r="A331" i="4"/>
  <c r="A332" i="4"/>
  <c r="A333" i="4"/>
  <c r="I239" i="28"/>
  <c r="B537" i="4"/>
  <c r="B538" i="4"/>
  <c r="A537" i="4"/>
  <c r="A538" i="4"/>
  <c r="A348" i="4"/>
  <c r="C348" i="4" s="1"/>
  <c r="B348" i="4"/>
  <c r="B346" i="4"/>
  <c r="A346" i="4"/>
  <c r="C346" i="4" s="1"/>
  <c r="B527" i="4"/>
  <c r="A527" i="4"/>
  <c r="A269" i="4"/>
  <c r="B269" i="4"/>
  <c r="A270" i="4"/>
  <c r="B270" i="4"/>
  <c r="C38" i="27"/>
  <c r="C37" i="27"/>
  <c r="A4" i="4"/>
  <c r="B4" i="4"/>
  <c r="A5" i="4"/>
  <c r="B5" i="4"/>
  <c r="A6" i="4"/>
  <c r="B6" i="4"/>
  <c r="A7" i="4"/>
  <c r="B7" i="4"/>
  <c r="A8" i="4"/>
  <c r="B8" i="4"/>
  <c r="A9" i="4"/>
  <c r="B9" i="4"/>
  <c r="A10" i="4"/>
  <c r="B10" i="4"/>
  <c r="F14" i="3"/>
  <c r="C14" i="3"/>
  <c r="F13" i="3"/>
  <c r="C13" i="3"/>
  <c r="F12" i="3"/>
  <c r="C12" i="3"/>
  <c r="F11" i="3"/>
  <c r="C11" i="3"/>
  <c r="F10" i="3"/>
  <c r="C10" i="3"/>
  <c r="F9" i="3"/>
  <c r="C9" i="3"/>
  <c r="F8" i="3"/>
  <c r="C8" i="3"/>
  <c r="A243" i="4"/>
  <c r="B243" i="4"/>
  <c r="F48" i="24"/>
  <c r="C48" i="24"/>
  <c r="B242" i="4"/>
  <c r="A242" i="4"/>
  <c r="F45" i="24"/>
  <c r="C45" i="24"/>
  <c r="B327" i="4"/>
  <c r="B328" i="4"/>
  <c r="B326" i="4"/>
  <c r="A327" i="4"/>
  <c r="A328" i="4"/>
  <c r="A326" i="4"/>
  <c r="C326" i="4" s="1"/>
  <c r="B338" i="4"/>
  <c r="A338" i="4"/>
  <c r="C13" i="41"/>
  <c r="G1" i="41"/>
  <c r="B419" i="4"/>
  <c r="B420" i="4"/>
  <c r="B422" i="4"/>
  <c r="B423" i="4"/>
  <c r="B424" i="4"/>
  <c r="B425" i="4"/>
  <c r="B418" i="4"/>
  <c r="A420" i="4"/>
  <c r="A422" i="4"/>
  <c r="A423" i="4"/>
  <c r="A424" i="4"/>
  <c r="A425" i="4"/>
  <c r="A419" i="4"/>
  <c r="A418" i="4"/>
  <c r="C262" i="3"/>
  <c r="C263" i="3"/>
  <c r="C264" i="3"/>
  <c r="C266" i="3"/>
  <c r="C267" i="3"/>
  <c r="B162" i="4"/>
  <c r="B163" i="4"/>
  <c r="B164" i="4"/>
  <c r="B161" i="4"/>
  <c r="C91" i="3"/>
  <c r="C92" i="3"/>
  <c r="C93" i="3"/>
  <c r="C90" i="3"/>
  <c r="A80" i="4"/>
  <c r="B80" i="4"/>
  <c r="A81" i="4"/>
  <c r="B81" i="4"/>
  <c r="A82" i="4"/>
  <c r="B82" i="4"/>
  <c r="A83" i="4"/>
  <c r="B83" i="4"/>
  <c r="F93" i="3"/>
  <c r="F92" i="3"/>
  <c r="F91" i="3"/>
  <c r="F90" i="3"/>
  <c r="A47" i="4"/>
  <c r="B47" i="4"/>
  <c r="A48" i="4"/>
  <c r="B48" i="4"/>
  <c r="A49" i="4"/>
  <c r="B49" i="4"/>
  <c r="A50" i="4"/>
  <c r="B50" i="4"/>
  <c r="A21" i="4"/>
  <c r="B21" i="4"/>
  <c r="A22" i="4"/>
  <c r="B22" i="4"/>
  <c r="A23" i="4"/>
  <c r="B23" i="4"/>
  <c r="A24" i="4"/>
  <c r="B24" i="4"/>
  <c r="F34" i="3"/>
  <c r="C34" i="3"/>
  <c r="F33" i="3"/>
  <c r="C33" i="3"/>
  <c r="F32" i="3"/>
  <c r="C32" i="3"/>
  <c r="F31" i="3"/>
  <c r="C31" i="3"/>
  <c r="A525" i="4"/>
  <c r="B525" i="4"/>
  <c r="A526" i="4"/>
  <c r="B526" i="4"/>
  <c r="A520" i="4"/>
  <c r="B520" i="4"/>
  <c r="A521" i="4"/>
  <c r="B521" i="4"/>
  <c r="A522" i="4"/>
  <c r="B522" i="4"/>
  <c r="A523" i="4"/>
  <c r="B523" i="4"/>
  <c r="A524" i="4"/>
  <c r="B524" i="4"/>
  <c r="A513" i="4"/>
  <c r="B513" i="4"/>
  <c r="A514" i="4"/>
  <c r="B514" i="4"/>
  <c r="A515" i="4"/>
  <c r="B515" i="4"/>
  <c r="A516" i="4"/>
  <c r="B516" i="4"/>
  <c r="A517" i="4"/>
  <c r="B517" i="4"/>
  <c r="A518" i="4"/>
  <c r="B518" i="4"/>
  <c r="A519" i="4"/>
  <c r="B519" i="4"/>
  <c r="A512" i="4"/>
  <c r="B512" i="4"/>
  <c r="A507" i="4"/>
  <c r="B507" i="4"/>
  <c r="A508" i="4"/>
  <c r="B508" i="4"/>
  <c r="A509" i="4"/>
  <c r="B509" i="4"/>
  <c r="A510" i="4"/>
  <c r="B510" i="4"/>
  <c r="A511" i="4"/>
  <c r="B511" i="4"/>
  <c r="B435" i="4"/>
  <c r="B436" i="4"/>
  <c r="B437" i="4"/>
  <c r="N354" i="4"/>
  <c r="B472" i="4"/>
  <c r="A472" i="4"/>
  <c r="B447" i="4"/>
  <c r="H447" i="4"/>
  <c r="A263" i="4"/>
  <c r="B263" i="4"/>
  <c r="C20" i="27"/>
  <c r="B138" i="4"/>
  <c r="B139" i="4"/>
  <c r="A138" i="4"/>
  <c r="A139" i="4"/>
  <c r="C202" i="3"/>
  <c r="C203" i="3"/>
  <c r="C204" i="3"/>
  <c r="C201" i="3"/>
  <c r="C200" i="3"/>
  <c r="F201" i="3"/>
  <c r="F200" i="3"/>
  <c r="A235" i="4"/>
  <c r="B235" i="4"/>
  <c r="B234" i="4"/>
  <c r="A234" i="4"/>
  <c r="F26" i="24"/>
  <c r="C26" i="24"/>
  <c r="F25" i="24"/>
  <c r="C25" i="24"/>
  <c r="B232" i="4"/>
  <c r="F21" i="24"/>
  <c r="C21" i="24"/>
  <c r="A232" i="4" s="1"/>
  <c r="A268" i="4"/>
  <c r="B268" i="4"/>
  <c r="C30" i="27"/>
  <c r="B290" i="4"/>
  <c r="B291" i="4"/>
  <c r="B289" i="4"/>
  <c r="A290" i="4"/>
  <c r="A291" i="4"/>
  <c r="A289" i="4"/>
  <c r="C13" i="28"/>
  <c r="C12" i="28"/>
  <c r="C11" i="28"/>
  <c r="A52" i="4"/>
  <c r="B52" i="4"/>
  <c r="A53" i="4"/>
  <c r="B53" i="4"/>
  <c r="A54" i="4"/>
  <c r="B54" i="4"/>
  <c r="A55" i="4"/>
  <c r="B55" i="4"/>
  <c r="A56" i="4"/>
  <c r="B56" i="4"/>
  <c r="B51" i="4"/>
  <c r="A51" i="4"/>
  <c r="F114" i="3"/>
  <c r="C114" i="3"/>
  <c r="F113" i="3"/>
  <c r="C113" i="3"/>
  <c r="F112" i="3"/>
  <c r="C112" i="3"/>
  <c r="F111" i="3"/>
  <c r="C111" i="3"/>
  <c r="F110" i="3"/>
  <c r="C110" i="3"/>
  <c r="F109" i="3"/>
  <c r="C109" i="3"/>
  <c r="B500" i="4"/>
  <c r="B501" i="4"/>
  <c r="B502" i="4"/>
  <c r="A500" i="4"/>
  <c r="A501" i="4"/>
  <c r="A502" i="4"/>
  <c r="A505" i="4"/>
  <c r="N359" i="4"/>
  <c r="N357" i="4"/>
  <c r="N358" i="4"/>
  <c r="A267" i="4"/>
  <c r="B267" i="4"/>
  <c r="B264" i="4"/>
  <c r="A264" i="4"/>
  <c r="C24" i="27"/>
  <c r="A197" i="4"/>
  <c r="B197" i="4"/>
  <c r="F7" i="25"/>
  <c r="C7" i="25"/>
  <c r="A87" i="4"/>
  <c r="B87" i="4"/>
  <c r="A84" i="4"/>
  <c r="B84" i="4"/>
  <c r="A85" i="4"/>
  <c r="B85" i="4"/>
  <c r="A86" i="4"/>
  <c r="B86" i="4"/>
  <c r="C120" i="3"/>
  <c r="C121" i="3"/>
  <c r="C122" i="3"/>
  <c r="C119" i="3"/>
  <c r="F122" i="3"/>
  <c r="F121" i="3"/>
  <c r="F120" i="3"/>
  <c r="F119" i="3"/>
  <c r="A531" i="4"/>
  <c r="B531" i="4"/>
  <c r="A532" i="4"/>
  <c r="B532" i="4"/>
  <c r="A533" i="4"/>
  <c r="B533" i="4"/>
  <c r="A534" i="4"/>
  <c r="B534" i="4"/>
  <c r="A535" i="4"/>
  <c r="B535" i="4"/>
  <c r="A536" i="4"/>
  <c r="B536" i="4"/>
  <c r="A539" i="4"/>
  <c r="B539" i="4"/>
  <c r="A540" i="4"/>
  <c r="B540" i="4"/>
  <c r="A541" i="4"/>
  <c r="B541" i="4"/>
  <c r="A542" i="4"/>
  <c r="B542" i="4"/>
  <c r="A543" i="4"/>
  <c r="B543" i="4"/>
  <c r="A544" i="4"/>
  <c r="B544" i="4"/>
  <c r="A529" i="4"/>
  <c r="B529" i="4"/>
  <c r="A530" i="4"/>
  <c r="B530" i="4"/>
  <c r="B528" i="4"/>
  <c r="A528" i="4"/>
  <c r="A281" i="4"/>
  <c r="B281" i="4"/>
  <c r="C54" i="27"/>
  <c r="B259" i="4"/>
  <c r="A259" i="4"/>
  <c r="C7" i="27"/>
  <c r="C260" i="4" s="1"/>
  <c r="A316" i="4"/>
  <c r="B316" i="4"/>
  <c r="A292" i="4"/>
  <c r="B292" i="4"/>
  <c r="A293" i="4"/>
  <c r="B293" i="4"/>
  <c r="A294" i="4"/>
  <c r="B294" i="4"/>
  <c r="A297" i="4"/>
  <c r="B297" i="4"/>
  <c r="A298" i="4"/>
  <c r="B298" i="4"/>
  <c r="A299" i="4"/>
  <c r="B299" i="4"/>
  <c r="A312" i="4"/>
  <c r="B312" i="4"/>
  <c r="A313" i="4"/>
  <c r="B313" i="4"/>
  <c r="A314" i="4"/>
  <c r="B314" i="4"/>
  <c r="A315" i="4"/>
  <c r="B315" i="4"/>
  <c r="B323" i="4"/>
  <c r="A323" i="4"/>
  <c r="C51" i="28"/>
  <c r="C47" i="28"/>
  <c r="C46" i="28"/>
  <c r="C43" i="28"/>
  <c r="C42" i="28"/>
  <c r="C29" i="28"/>
  <c r="C28" i="28"/>
  <c r="C27" i="28"/>
  <c r="C18" i="28"/>
  <c r="C17" i="28"/>
  <c r="C16" i="28"/>
  <c r="N386" i="4"/>
  <c r="N385" i="4"/>
  <c r="C73" i="3"/>
  <c r="C74" i="3"/>
  <c r="C75" i="3"/>
  <c r="C72" i="3"/>
  <c r="C64" i="3"/>
  <c r="C65" i="3"/>
  <c r="C66" i="3"/>
  <c r="C67" i="3"/>
  <c r="C68" i="3"/>
  <c r="C69" i="3"/>
  <c r="C63" i="3"/>
  <c r="B444" i="4"/>
  <c r="A444" i="4"/>
  <c r="B434" i="4"/>
  <c r="A434" i="4"/>
  <c r="B433" i="4"/>
  <c r="A433" i="4"/>
  <c r="B432" i="4"/>
  <c r="A432" i="4"/>
  <c r="B431" i="4"/>
  <c r="A431" i="4"/>
  <c r="B506" i="4"/>
  <c r="A506" i="4"/>
  <c r="B499" i="4"/>
  <c r="A499" i="4"/>
  <c r="B498" i="4"/>
  <c r="A498" i="4"/>
  <c r="B497" i="4"/>
  <c r="A497" i="4"/>
  <c r="B496" i="4"/>
  <c r="A496" i="4"/>
  <c r="B495" i="4"/>
  <c r="A495" i="4"/>
  <c r="B494" i="4"/>
  <c r="A494" i="4"/>
  <c r="B493" i="4"/>
  <c r="A493" i="4"/>
  <c r="B492" i="4"/>
  <c r="A492" i="4"/>
  <c r="B491" i="4"/>
  <c r="A491" i="4"/>
  <c r="B490" i="4"/>
  <c r="A490" i="4"/>
  <c r="B489" i="4"/>
  <c r="A489" i="4"/>
  <c r="B488" i="4"/>
  <c r="A488" i="4"/>
  <c r="B487" i="4"/>
  <c r="A487" i="4"/>
  <c r="B486" i="4"/>
  <c r="A486" i="4"/>
  <c r="B485" i="4"/>
  <c r="A485" i="4"/>
  <c r="B484" i="4"/>
  <c r="A484" i="4"/>
  <c r="B483" i="4"/>
  <c r="A483" i="4"/>
  <c r="B482" i="4"/>
  <c r="A482" i="4"/>
  <c r="B481" i="4"/>
  <c r="A481" i="4"/>
  <c r="B480" i="4"/>
  <c r="A480" i="4"/>
  <c r="B479" i="4"/>
  <c r="A479" i="4"/>
  <c r="B478" i="4"/>
  <c r="A478" i="4"/>
  <c r="B477" i="4"/>
  <c r="A477" i="4"/>
  <c r="B476" i="4"/>
  <c r="A476" i="4"/>
  <c r="B457" i="4"/>
  <c r="A457" i="4"/>
  <c r="B456" i="4"/>
  <c r="A456" i="4"/>
  <c r="B455" i="4"/>
  <c r="A455" i="4"/>
  <c r="B454" i="4"/>
  <c r="A454" i="4"/>
  <c r="B453" i="4"/>
  <c r="A453" i="4"/>
  <c r="B452" i="4"/>
  <c r="A452" i="4"/>
  <c r="B451" i="4"/>
  <c r="A451" i="4"/>
  <c r="B450" i="4"/>
  <c r="A450" i="4"/>
  <c r="B449" i="4"/>
  <c r="A449" i="4"/>
  <c r="B448" i="4"/>
  <c r="A448" i="4"/>
  <c r="B446" i="4"/>
  <c r="A446" i="4"/>
  <c r="B442" i="4"/>
  <c r="A442" i="4"/>
  <c r="B441" i="4"/>
  <c r="A441" i="4"/>
  <c r="B440" i="4"/>
  <c r="A440" i="4"/>
  <c r="B439" i="4"/>
  <c r="A439" i="4"/>
  <c r="B438" i="4"/>
  <c r="A438" i="4"/>
  <c r="B280" i="4"/>
  <c r="A280" i="4"/>
  <c r="B279" i="4"/>
  <c r="A279" i="4"/>
  <c r="B273" i="4"/>
  <c r="A273" i="4"/>
  <c r="B272" i="4"/>
  <c r="A272" i="4"/>
  <c r="B244" i="4"/>
  <c r="A244" i="4"/>
  <c r="B225" i="4"/>
  <c r="B224" i="4"/>
  <c r="B206" i="4"/>
  <c r="A206" i="4"/>
  <c r="B205" i="4"/>
  <c r="A205" i="4"/>
  <c r="B203" i="4"/>
  <c r="A203" i="4"/>
  <c r="B199" i="4"/>
  <c r="A199" i="4"/>
  <c r="B198" i="4"/>
  <c r="A198" i="4"/>
  <c r="B172" i="4"/>
  <c r="A172" i="4"/>
  <c r="B171" i="4"/>
  <c r="A171" i="4"/>
  <c r="B170" i="4"/>
  <c r="A170" i="4"/>
  <c r="B168" i="4"/>
  <c r="A168" i="4"/>
  <c r="B167" i="4"/>
  <c r="A167" i="4"/>
  <c r="B166" i="4"/>
  <c r="A166" i="4"/>
  <c r="B160" i="4"/>
  <c r="A160" i="4"/>
  <c r="B159" i="4"/>
  <c r="A159" i="4"/>
  <c r="B158" i="4"/>
  <c r="A158" i="4"/>
  <c r="B157" i="4"/>
  <c r="A157" i="4"/>
  <c r="B150" i="4"/>
  <c r="A150" i="4"/>
  <c r="B149" i="4"/>
  <c r="A149" i="4"/>
  <c r="B148" i="4"/>
  <c r="A148" i="4"/>
  <c r="B147" i="4"/>
  <c r="A147" i="4"/>
  <c r="B146" i="4"/>
  <c r="A146" i="4"/>
  <c r="B145" i="4"/>
  <c r="A145" i="4"/>
  <c r="B144" i="4"/>
  <c r="A144" i="4"/>
  <c r="B143" i="4"/>
  <c r="A143" i="4"/>
  <c r="B142" i="4"/>
  <c r="A142" i="4"/>
  <c r="B141" i="4"/>
  <c r="A141" i="4"/>
  <c r="B140" i="4"/>
  <c r="A140" i="4"/>
  <c r="B134" i="4"/>
  <c r="B133" i="4"/>
  <c r="B132" i="4"/>
  <c r="B131" i="4"/>
  <c r="B130" i="4"/>
  <c r="B129" i="4"/>
  <c r="B128" i="4"/>
  <c r="B127" i="4"/>
  <c r="B126" i="4"/>
  <c r="B125" i="4"/>
  <c r="B137" i="4"/>
  <c r="A137" i="4"/>
  <c r="B136" i="4"/>
  <c r="A136" i="4"/>
  <c r="B135" i="4"/>
  <c r="A135" i="4"/>
  <c r="B116" i="4"/>
  <c r="A116" i="4"/>
  <c r="B115" i="4"/>
  <c r="A115" i="4"/>
  <c r="B114" i="4"/>
  <c r="A114" i="4"/>
  <c r="B113" i="4"/>
  <c r="A113" i="4"/>
  <c r="B112" i="4"/>
  <c r="A112" i="4"/>
  <c r="B120" i="4"/>
  <c r="A120" i="4"/>
  <c r="B119" i="4"/>
  <c r="A119" i="4"/>
  <c r="B118" i="4"/>
  <c r="A118" i="4"/>
  <c r="B117" i="4"/>
  <c r="A117" i="4"/>
  <c r="B111" i="4"/>
  <c r="B110" i="4"/>
  <c r="B109" i="4"/>
  <c r="B92" i="4"/>
  <c r="A92" i="4"/>
  <c r="B91" i="4"/>
  <c r="A91" i="4"/>
  <c r="B105" i="4"/>
  <c r="A105" i="4"/>
  <c r="B104" i="4"/>
  <c r="A104" i="4"/>
  <c r="B103" i="4"/>
  <c r="A103" i="4"/>
  <c r="B102" i="4"/>
  <c r="A102" i="4"/>
  <c r="B96" i="4"/>
  <c r="A96" i="4"/>
  <c r="B95" i="4"/>
  <c r="A95" i="4"/>
  <c r="B94" i="4"/>
  <c r="A94" i="4"/>
  <c r="B93" i="4"/>
  <c r="A93" i="4"/>
  <c r="B101" i="4"/>
  <c r="B100" i="4"/>
  <c r="B99" i="4"/>
  <c r="B98" i="4"/>
  <c r="A98" i="4"/>
  <c r="B97" i="4"/>
  <c r="A97" i="4"/>
  <c r="B67" i="4"/>
  <c r="A67" i="4"/>
  <c r="B66" i="4"/>
  <c r="A66" i="4"/>
  <c r="B65" i="4"/>
  <c r="A65" i="4"/>
  <c r="B64" i="4"/>
  <c r="A64" i="4"/>
  <c r="B63" i="4"/>
  <c r="A63" i="4"/>
  <c r="B62" i="4"/>
  <c r="A62" i="4"/>
  <c r="B61" i="4"/>
  <c r="A61" i="4"/>
  <c r="B30" i="4"/>
  <c r="A30" i="4"/>
  <c r="B29" i="4"/>
  <c r="A29" i="4"/>
  <c r="B28" i="4"/>
  <c r="A28" i="4"/>
  <c r="B27" i="4"/>
  <c r="A27" i="4"/>
  <c r="B26" i="4"/>
  <c r="A26" i="4"/>
  <c r="B25" i="4"/>
  <c r="A25" i="4"/>
  <c r="B20" i="4"/>
  <c r="A20" i="4"/>
  <c r="B19" i="4"/>
  <c r="A19" i="4"/>
  <c r="B18" i="4"/>
  <c r="A18" i="4"/>
  <c r="B17" i="4"/>
  <c r="A17" i="4"/>
  <c r="B16" i="4"/>
  <c r="A16" i="4"/>
  <c r="B15" i="4"/>
  <c r="A15" i="4"/>
  <c r="B1" i="4"/>
  <c r="J3" i="28"/>
  <c r="G1" i="28"/>
  <c r="C42" i="27"/>
  <c r="C41" i="27"/>
  <c r="C34" i="27"/>
  <c r="C33" i="27"/>
  <c r="C23" i="27"/>
  <c r="J3" i="27"/>
  <c r="G1" i="27"/>
  <c r="F72" i="24"/>
  <c r="C72" i="24"/>
  <c r="F71" i="24"/>
  <c r="C71" i="24"/>
  <c r="F70" i="24"/>
  <c r="C70" i="24"/>
  <c r="F54" i="24"/>
  <c r="C54" i="24"/>
  <c r="F22" i="24"/>
  <c r="C22" i="24"/>
  <c r="F18" i="24"/>
  <c r="C18" i="24"/>
  <c r="F17" i="24"/>
  <c r="C17" i="24"/>
  <c r="F16" i="24"/>
  <c r="C16" i="24"/>
  <c r="F15" i="24"/>
  <c r="C15" i="24"/>
  <c r="F8" i="24"/>
  <c r="C8" i="24"/>
  <c r="A225" i="4" s="1"/>
  <c r="F7" i="24"/>
  <c r="C7" i="24"/>
  <c r="J3" i="24"/>
  <c r="G1" i="24"/>
  <c r="F22" i="25"/>
  <c r="C22" i="25"/>
  <c r="F21" i="25"/>
  <c r="C21" i="25"/>
  <c r="F12" i="25"/>
  <c r="C12" i="25"/>
  <c r="F9" i="25"/>
  <c r="H199" i="4" s="1"/>
  <c r="C9" i="25"/>
  <c r="F8" i="25"/>
  <c r="C8" i="25"/>
  <c r="G1" i="25"/>
  <c r="F268" i="3"/>
  <c r="C268" i="3"/>
  <c r="F267" i="3"/>
  <c r="F266" i="3"/>
  <c r="F264" i="3"/>
  <c r="F263" i="3"/>
  <c r="F262" i="3"/>
  <c r="F238" i="3"/>
  <c r="F237" i="3"/>
  <c r="F236" i="3"/>
  <c r="F235" i="3"/>
  <c r="F232" i="3"/>
  <c r="C232" i="3"/>
  <c r="F231" i="3"/>
  <c r="C231" i="3"/>
  <c r="F230" i="3"/>
  <c r="C230" i="3"/>
  <c r="F229" i="3"/>
  <c r="C229" i="3"/>
  <c r="F218" i="3"/>
  <c r="C218" i="3"/>
  <c r="F217" i="3"/>
  <c r="C217" i="3"/>
  <c r="F216" i="3"/>
  <c r="C216" i="3"/>
  <c r="F215" i="3"/>
  <c r="C215" i="3"/>
  <c r="F210" i="3"/>
  <c r="F209" i="3"/>
  <c r="F208" i="3"/>
  <c r="F207" i="3"/>
  <c r="F204" i="3"/>
  <c r="F203" i="3"/>
  <c r="F202" i="3"/>
  <c r="F197" i="3"/>
  <c r="C197" i="3"/>
  <c r="F196" i="3"/>
  <c r="C196" i="3"/>
  <c r="F195" i="3"/>
  <c r="C195" i="3"/>
  <c r="F192" i="3"/>
  <c r="C192" i="3"/>
  <c r="A134" i="4" s="1"/>
  <c r="F191" i="3"/>
  <c r="C191" i="3"/>
  <c r="A133" i="4" s="1"/>
  <c r="F190" i="3"/>
  <c r="C190" i="3"/>
  <c r="A132" i="4" s="1"/>
  <c r="F189" i="3"/>
  <c r="C189" i="3"/>
  <c r="A131" i="4" s="1"/>
  <c r="F188" i="3"/>
  <c r="C188" i="3"/>
  <c r="A130" i="4" s="1"/>
  <c r="F187" i="3"/>
  <c r="C187" i="3"/>
  <c r="A129" i="4" s="1"/>
  <c r="F186" i="3"/>
  <c r="C186" i="3"/>
  <c r="A128" i="4" s="1"/>
  <c r="F185" i="3"/>
  <c r="C185" i="3"/>
  <c r="A127" i="4" s="1"/>
  <c r="F184" i="3"/>
  <c r="C184" i="3"/>
  <c r="A126" i="4" s="1"/>
  <c r="F183" i="3"/>
  <c r="C183" i="3"/>
  <c r="A125" i="4" s="1"/>
  <c r="F168" i="3"/>
  <c r="F167" i="3"/>
  <c r="F166" i="3"/>
  <c r="F165" i="3"/>
  <c r="F164" i="3"/>
  <c r="F173" i="3"/>
  <c r="C173" i="3"/>
  <c r="F172" i="3"/>
  <c r="C172" i="3"/>
  <c r="F171" i="3"/>
  <c r="C171" i="3"/>
  <c r="F160" i="3"/>
  <c r="F159" i="3"/>
  <c r="F150" i="3"/>
  <c r="C150" i="3"/>
  <c r="F149" i="3"/>
  <c r="C149" i="3"/>
  <c r="F148" i="3"/>
  <c r="C148" i="3"/>
  <c r="F147" i="3"/>
  <c r="C147" i="3"/>
  <c r="F133" i="3"/>
  <c r="C133" i="3"/>
  <c r="F132" i="3"/>
  <c r="C132" i="3"/>
  <c r="F131" i="3"/>
  <c r="C131" i="3"/>
  <c r="F130" i="3"/>
  <c r="C130" i="3"/>
  <c r="F144" i="3"/>
  <c r="F143" i="3"/>
  <c r="F140" i="3"/>
  <c r="F139" i="3"/>
  <c r="F138" i="3"/>
  <c r="F137" i="3"/>
  <c r="F136" i="3"/>
  <c r="F69" i="3"/>
  <c r="F68" i="3"/>
  <c r="F67" i="3"/>
  <c r="F66" i="3"/>
  <c r="F65" i="3"/>
  <c r="F64" i="3"/>
  <c r="F63" i="3"/>
  <c r="F75" i="3"/>
  <c r="F74" i="3"/>
  <c r="F73" i="3"/>
  <c r="F72" i="3"/>
  <c r="F48" i="3"/>
  <c r="H30" i="4" s="1"/>
  <c r="C48" i="3"/>
  <c r="F47" i="3"/>
  <c r="H29" i="4" s="1"/>
  <c r="C47" i="3"/>
  <c r="F46" i="3"/>
  <c r="H28" i="4" s="1"/>
  <c r="C46" i="3"/>
  <c r="F45" i="3"/>
  <c r="H27" i="4" s="1"/>
  <c r="C45" i="3"/>
  <c r="F44" i="3"/>
  <c r="H26" i="4" s="1"/>
  <c r="C44" i="3"/>
  <c r="F43" i="3"/>
  <c r="H25" i="4" s="1"/>
  <c r="C43" i="3"/>
  <c r="F28" i="3"/>
  <c r="H20" i="4" s="1"/>
  <c r="C28" i="3"/>
  <c r="F27" i="3"/>
  <c r="H19" i="4" s="1"/>
  <c r="C27" i="3"/>
  <c r="F26" i="3"/>
  <c r="H18" i="4" s="1"/>
  <c r="C26" i="3"/>
  <c r="F25" i="3"/>
  <c r="H17" i="4" s="1"/>
  <c r="C25" i="3"/>
  <c r="F24" i="3"/>
  <c r="H16" i="4" s="1"/>
  <c r="C24" i="3"/>
  <c r="F23" i="3"/>
  <c r="H15" i="4" s="1"/>
  <c r="C23" i="3"/>
  <c r="G1" i="3"/>
  <c r="X51" i="27"/>
  <c r="V7" i="41" l="1"/>
  <c r="C184" i="4"/>
  <c r="C189" i="4"/>
  <c r="C187" i="4"/>
  <c r="C186" i="4"/>
  <c r="C185" i="4"/>
  <c r="C188" i="4"/>
  <c r="V246" i="3"/>
  <c r="V245" i="3"/>
  <c r="V247" i="3"/>
  <c r="V242" i="3"/>
  <c r="Y242" i="3"/>
  <c r="V244" i="3"/>
  <c r="V243" i="3"/>
  <c r="C11" i="4"/>
  <c r="C14" i="4"/>
  <c r="C13" i="4"/>
  <c r="C12" i="4"/>
  <c r="C31" i="4"/>
  <c r="C34" i="4"/>
  <c r="C33" i="4"/>
  <c r="C32" i="4"/>
  <c r="C466" i="4"/>
  <c r="C467" i="4"/>
  <c r="C469" i="4"/>
  <c r="C471" i="4"/>
  <c r="C470" i="4"/>
  <c r="C465" i="4"/>
  <c r="C462" i="4"/>
  <c r="C464" i="4"/>
  <c r="C463" i="4"/>
  <c r="C468" i="4"/>
  <c r="C461" i="4"/>
  <c r="C329" i="4"/>
  <c r="C330" i="4"/>
  <c r="C325" i="4"/>
  <c r="C251" i="4"/>
  <c r="C247" i="4"/>
  <c r="C250" i="4"/>
  <c r="C248" i="4"/>
  <c r="C249" i="4"/>
  <c r="C237" i="4"/>
  <c r="C239" i="4"/>
  <c r="C238" i="4"/>
  <c r="Y66" i="24"/>
  <c r="V66" i="24"/>
  <c r="Y63" i="24"/>
  <c r="V63" i="24"/>
  <c r="Y60" i="24"/>
  <c r="V60" i="24"/>
  <c r="V51" i="24"/>
  <c r="Y51" i="24"/>
  <c r="V42" i="24"/>
  <c r="V20" i="3"/>
  <c r="V19" i="3"/>
  <c r="V18" i="3"/>
  <c r="V17" i="3"/>
  <c r="V30" i="24"/>
  <c r="V31" i="24"/>
  <c r="V29" i="24"/>
  <c r="V52" i="3"/>
  <c r="V54" i="3"/>
  <c r="V53" i="3"/>
  <c r="V51" i="3"/>
  <c r="C375" i="4"/>
  <c r="C376" i="4"/>
  <c r="Y10" i="49"/>
  <c r="V10" i="49"/>
  <c r="C549" i="4"/>
  <c r="C547" i="4"/>
  <c r="C545" i="4"/>
  <c r="C546" i="4"/>
  <c r="E331" i="4"/>
  <c r="C121" i="4"/>
  <c r="C320" i="4"/>
  <c r="Y7" i="49"/>
  <c r="V7" i="49"/>
  <c r="C236" i="4"/>
  <c r="C411" i="4"/>
  <c r="C412" i="4"/>
  <c r="C278" i="4"/>
  <c r="C277" i="4"/>
  <c r="C266" i="4"/>
  <c r="C274" i="4"/>
  <c r="C265" i="4"/>
  <c r="C276" i="4"/>
  <c r="C275" i="4"/>
  <c r="C340" i="4"/>
  <c r="V10" i="41"/>
  <c r="V10" i="27"/>
  <c r="V16" i="41"/>
  <c r="Y38" i="24"/>
  <c r="V38" i="24"/>
  <c r="C296" i="4"/>
  <c r="V7" i="28"/>
  <c r="V8" i="28"/>
  <c r="V21" i="28"/>
  <c r="Y21" i="28"/>
  <c r="C295" i="4"/>
  <c r="Y24" i="28"/>
  <c r="V24" i="28"/>
  <c r="V175" i="3"/>
  <c r="Y175" i="3"/>
  <c r="C106" i="4"/>
  <c r="C107" i="4"/>
  <c r="C108" i="4"/>
  <c r="V156" i="3"/>
  <c r="V154" i="3"/>
  <c r="V155" i="3"/>
  <c r="C175" i="4"/>
  <c r="C173" i="4"/>
  <c r="C174" i="4"/>
  <c r="C176" i="4"/>
  <c r="C177" i="4"/>
  <c r="A207" i="4"/>
  <c r="C207" i="4" s="1"/>
  <c r="C215" i="4"/>
  <c r="C200" i="4"/>
  <c r="C201" i="4"/>
  <c r="C202" i="4"/>
  <c r="C37" i="4"/>
  <c r="C35" i="4"/>
  <c r="C38" i="4"/>
  <c r="C36" i="4"/>
  <c r="C323" i="4"/>
  <c r="C41" i="4"/>
  <c r="C42" i="4"/>
  <c r="C39" i="4"/>
  <c r="C40" i="4"/>
  <c r="V98" i="3"/>
  <c r="V100" i="3"/>
  <c r="V99" i="3"/>
  <c r="V97" i="3"/>
  <c r="C245" i="4"/>
  <c r="V17" i="25"/>
  <c r="V18" i="25"/>
  <c r="V16" i="25"/>
  <c r="C255" i="4"/>
  <c r="C256" i="4"/>
  <c r="C257" i="4"/>
  <c r="C336" i="4"/>
  <c r="C334" i="4"/>
  <c r="C335" i="4"/>
  <c r="C307" i="4"/>
  <c r="C309" i="4"/>
  <c r="C310" i="4"/>
  <c r="C311" i="4"/>
  <c r="C308" i="4"/>
  <c r="C306" i="4"/>
  <c r="C300" i="4"/>
  <c r="C302" i="4"/>
  <c r="C301" i="4"/>
  <c r="N413" i="4"/>
  <c r="V33" i="28"/>
  <c r="V34" i="28"/>
  <c r="V32" i="28"/>
  <c r="C407" i="4"/>
  <c r="C408" i="4"/>
  <c r="C405" i="4"/>
  <c r="C406" i="4"/>
  <c r="C409" i="4"/>
  <c r="C410" i="4"/>
  <c r="C404" i="4"/>
  <c r="C403" i="4"/>
  <c r="C400" i="4"/>
  <c r="C401" i="4"/>
  <c r="C402" i="4"/>
  <c r="C399" i="4"/>
  <c r="C156" i="4"/>
  <c r="C155" i="4"/>
  <c r="C152" i="4"/>
  <c r="C151" i="4"/>
  <c r="C154" i="4"/>
  <c r="C153" i="4"/>
  <c r="C445" i="4"/>
  <c r="C443" i="4"/>
  <c r="C421" i="4"/>
  <c r="N16" i="4"/>
  <c r="Y24" i="3" s="1"/>
  <c r="N28" i="4"/>
  <c r="Y46" i="3" s="1"/>
  <c r="N66" i="4"/>
  <c r="Y68" i="3" s="1"/>
  <c r="N115" i="4"/>
  <c r="Y167" i="3" s="1"/>
  <c r="N132" i="4"/>
  <c r="Y190" i="3" s="1"/>
  <c r="N146" i="4"/>
  <c r="Y210" i="3" s="1"/>
  <c r="N160" i="4"/>
  <c r="Y232" i="3" s="1"/>
  <c r="N199" i="4"/>
  <c r="Y18" i="25" s="1"/>
  <c r="N278" i="4"/>
  <c r="N401" i="4"/>
  <c r="N85" i="4"/>
  <c r="Y120" i="3" s="1"/>
  <c r="N101" i="4"/>
  <c r="Y140" i="3" s="1"/>
  <c r="N96" i="4"/>
  <c r="Y133" i="3" s="1"/>
  <c r="N105" i="4"/>
  <c r="Y150" i="3" s="1"/>
  <c r="N125" i="4"/>
  <c r="Y183" i="3" s="1"/>
  <c r="N133" i="4"/>
  <c r="Y191" i="3" s="1"/>
  <c r="N313" i="4"/>
  <c r="Y43" i="28" s="1"/>
  <c r="N297" i="4"/>
  <c r="Y27" i="28" s="1"/>
  <c r="N316" i="4"/>
  <c r="Y51" i="28" s="1"/>
  <c r="N265" i="4"/>
  <c r="N291" i="4"/>
  <c r="Y8" i="28" s="1"/>
  <c r="N138" i="4"/>
  <c r="Y200" i="3" s="1"/>
  <c r="N464" i="4"/>
  <c r="N177" i="4"/>
  <c r="N173" i="4"/>
  <c r="N38" i="4"/>
  <c r="N9" i="4"/>
  <c r="Y13" i="3" s="1"/>
  <c r="N5" i="4"/>
  <c r="Y9" i="3" s="1"/>
  <c r="N269" i="4"/>
  <c r="Y37" i="27" s="1"/>
  <c r="N311" i="4"/>
  <c r="N333" i="4"/>
  <c r="N469" i="4"/>
  <c r="N241" i="4"/>
  <c r="Y35" i="24" s="1"/>
  <c r="N261" i="4"/>
  <c r="Y13" i="27" s="1"/>
  <c r="N220" i="4"/>
  <c r="Y20" i="47" s="1"/>
  <c r="N124" i="4"/>
  <c r="Y180" i="3" s="1"/>
  <c r="N31" i="4"/>
  <c r="Y51" i="3" s="1"/>
  <c r="N43" i="4"/>
  <c r="Y37" i="3" s="1"/>
  <c r="N60" i="4"/>
  <c r="Y106" i="3" s="1"/>
  <c r="N324" i="4"/>
  <c r="N304" i="4"/>
  <c r="Y33" i="28" s="1"/>
  <c r="N111" i="4"/>
  <c r="Y156" i="3" s="1"/>
  <c r="N17" i="4"/>
  <c r="Y25" i="3" s="1"/>
  <c r="N25" i="4"/>
  <c r="Y43" i="3" s="1"/>
  <c r="N29" i="4"/>
  <c r="Y47" i="3" s="1"/>
  <c r="N63" i="4"/>
  <c r="Y65" i="3" s="1"/>
  <c r="N67" i="4"/>
  <c r="Y69" i="3" s="1"/>
  <c r="N117" i="4"/>
  <c r="Y171" i="3" s="1"/>
  <c r="N112" i="4"/>
  <c r="Y164" i="3" s="1"/>
  <c r="N116" i="4"/>
  <c r="Y168" i="3" s="1"/>
  <c r="N126" i="4"/>
  <c r="Y184" i="3" s="1"/>
  <c r="N134" i="4"/>
  <c r="Y192" i="3" s="1"/>
  <c r="N143" i="4"/>
  <c r="Y207" i="3" s="1"/>
  <c r="N147" i="4"/>
  <c r="Y215" i="3" s="1"/>
  <c r="N157" i="4"/>
  <c r="Y229" i="3" s="1"/>
  <c r="N166" i="4"/>
  <c r="Y262" i="3" s="1"/>
  <c r="N171" i="4"/>
  <c r="Y267" i="3" s="1"/>
  <c r="N203" i="4"/>
  <c r="Y12" i="25" s="1"/>
  <c r="N244" i="4"/>
  <c r="Y54" i="24" s="1"/>
  <c r="N275" i="4"/>
  <c r="N279" i="4"/>
  <c r="Y41" i="27" s="1"/>
  <c r="N400" i="4"/>
  <c r="N84" i="4"/>
  <c r="Y119" i="3" s="1"/>
  <c r="N55" i="4"/>
  <c r="Y113" i="3" s="1"/>
  <c r="N290" i="4"/>
  <c r="Y7" i="28" s="1"/>
  <c r="N399" i="4"/>
  <c r="N21" i="4"/>
  <c r="Y31" i="3" s="1"/>
  <c r="N47" i="4"/>
  <c r="Y72" i="3" s="1"/>
  <c r="N82" i="4"/>
  <c r="Y92" i="3" s="1"/>
  <c r="N348" i="4"/>
  <c r="N310" i="4"/>
  <c r="N332" i="4"/>
  <c r="N262" i="4"/>
  <c r="Y14" i="27" s="1"/>
  <c r="N207" i="4"/>
  <c r="Y7" i="47" s="1"/>
  <c r="N219" i="4"/>
  <c r="Y19" i="47" s="1"/>
  <c r="N72" i="4"/>
  <c r="Y78" i="3" s="1"/>
  <c r="N123" i="4"/>
  <c r="Y179" i="3" s="1"/>
  <c r="N34" i="4"/>
  <c r="Y54" i="3" s="1"/>
  <c r="N547" i="4"/>
  <c r="N46" i="4"/>
  <c r="Y40" i="3" s="1"/>
  <c r="N59" i="4"/>
  <c r="Y105" i="3" s="1"/>
  <c r="N190" i="4"/>
  <c r="Y250" i="3" s="1"/>
  <c r="N183" i="4"/>
  <c r="Y276" i="3" s="1"/>
  <c r="N20" i="4"/>
  <c r="Y28" i="3" s="1"/>
  <c r="N62" i="4"/>
  <c r="Y64" i="3" s="1"/>
  <c r="N120" i="4"/>
  <c r="Y174" i="3" s="1"/>
  <c r="N137" i="4"/>
  <c r="Y197" i="3" s="1"/>
  <c r="N142" i="4"/>
  <c r="Y204" i="3" s="1"/>
  <c r="N150" i="4"/>
  <c r="Y218" i="3" s="1"/>
  <c r="N170" i="4"/>
  <c r="Y266" i="3" s="1"/>
  <c r="N225" i="4"/>
  <c r="Y8" i="24" s="1"/>
  <c r="N274" i="4"/>
  <c r="N462" i="4"/>
  <c r="N56" i="4"/>
  <c r="Y114" i="3" s="1"/>
  <c r="N52" i="4"/>
  <c r="Y110" i="3" s="1"/>
  <c r="N232" i="4"/>
  <c r="Y21" i="24" s="1"/>
  <c r="N139" i="4"/>
  <c r="Y201" i="3" s="1"/>
  <c r="N93" i="4"/>
  <c r="Y130" i="3" s="1"/>
  <c r="N102" i="4"/>
  <c r="Y147" i="3" s="1"/>
  <c r="N91" i="4"/>
  <c r="Y143" i="3" s="1"/>
  <c r="N127" i="4"/>
  <c r="Y185" i="3" s="1"/>
  <c r="N312" i="4"/>
  <c r="Y42" i="28" s="1"/>
  <c r="N294" i="4"/>
  <c r="Y18" i="28" s="1"/>
  <c r="N263" i="4"/>
  <c r="Y20" i="27" s="1"/>
  <c r="N463" i="4"/>
  <c r="N176" i="4"/>
  <c r="N37" i="4"/>
  <c r="Y99" i="3" s="1"/>
  <c r="N8" i="4"/>
  <c r="Y12" i="3" s="1"/>
  <c r="N331" i="4"/>
  <c r="N245" i="4"/>
  <c r="N468" i="4"/>
  <c r="N240" i="4"/>
  <c r="Y34" i="24" s="1"/>
  <c r="N286" i="4"/>
  <c r="Y45" i="27" s="1"/>
  <c r="N218" i="4"/>
  <c r="Y18" i="47" s="1"/>
  <c r="N75" i="4"/>
  <c r="Y81" i="3" s="1"/>
  <c r="N122" i="4"/>
  <c r="Y178" i="3" s="1"/>
  <c r="N33" i="4"/>
  <c r="Y53" i="3" s="1"/>
  <c r="N45" i="4"/>
  <c r="Y39" i="3" s="1"/>
  <c r="N322" i="4"/>
  <c r="N58" i="4"/>
  <c r="Y104" i="3" s="1"/>
  <c r="N191" i="4"/>
  <c r="Y251" i="3" s="1"/>
  <c r="N182" i="4"/>
  <c r="Y275" i="3" s="1"/>
  <c r="N24" i="4"/>
  <c r="Y34" i="3" s="1"/>
  <c r="N50" i="4"/>
  <c r="Y75" i="3" s="1"/>
  <c r="N81" i="4"/>
  <c r="Y91" i="3" s="1"/>
  <c r="N161" i="4"/>
  <c r="Y235" i="3" s="1"/>
  <c r="N242" i="4"/>
  <c r="Y45" i="24" s="1"/>
  <c r="N336" i="4"/>
  <c r="N465" i="4"/>
  <c r="N349" i="4"/>
  <c r="N213" i="4"/>
  <c r="Y11" i="47" s="1"/>
  <c r="N217" i="4"/>
  <c r="Y17" i="47" s="1"/>
  <c r="N350" i="4"/>
  <c r="N74" i="4"/>
  <c r="Y80" i="3" s="1"/>
  <c r="N32" i="4"/>
  <c r="Y52" i="3" s="1"/>
  <c r="N44" i="4"/>
  <c r="Y38" i="3" s="1"/>
  <c r="N181" i="4"/>
  <c r="Y274" i="3" s="1"/>
  <c r="N118" i="4"/>
  <c r="Y172" i="3" s="1"/>
  <c r="N94" i="4"/>
  <c r="Y131" i="3" s="1"/>
  <c r="N103" i="4"/>
  <c r="Y148" i="3" s="1"/>
  <c r="N92" i="4"/>
  <c r="Y144" i="3" s="1"/>
  <c r="N129" i="4"/>
  <c r="Y187" i="3" s="1"/>
  <c r="N315" i="4"/>
  <c r="Y47" i="28" s="1"/>
  <c r="N299" i="4"/>
  <c r="Y29" i="28" s="1"/>
  <c r="N293" i="4"/>
  <c r="Y17" i="28" s="1"/>
  <c r="N259" i="4"/>
  <c r="Y10" i="27" s="1"/>
  <c r="N267" i="4"/>
  <c r="Y24" i="27" s="1"/>
  <c r="N235" i="4"/>
  <c r="Y26" i="24" s="1"/>
  <c r="N164" i="4"/>
  <c r="Y238" i="3" s="1"/>
  <c r="N175" i="4"/>
  <c r="N338" i="4"/>
  <c r="Y13" i="41" s="1"/>
  <c r="N36" i="4"/>
  <c r="N7" i="4"/>
  <c r="Y11" i="3" s="1"/>
  <c r="N335" i="4"/>
  <c r="N471" i="4"/>
  <c r="N467" i="4"/>
  <c r="N282" i="4"/>
  <c r="Y48" i="27" s="1"/>
  <c r="N306" i="4"/>
  <c r="N73" i="4"/>
  <c r="Y79" i="3" s="1"/>
  <c r="N88" i="4"/>
  <c r="Y125" i="3" s="1"/>
  <c r="N320" i="4"/>
  <c r="N178" i="4"/>
  <c r="Y271" i="3" s="1"/>
  <c r="N195" i="4"/>
  <c r="Y255" i="3" s="1"/>
  <c r="N180" i="4"/>
  <c r="Y273" i="3" s="1"/>
  <c r="N196" i="4"/>
  <c r="Y258" i="3" s="1"/>
  <c r="N18" i="4"/>
  <c r="Y26" i="3" s="1"/>
  <c r="N26" i="4"/>
  <c r="Y44" i="3" s="1"/>
  <c r="N30" i="4"/>
  <c r="Y48" i="3" s="1"/>
  <c r="N64" i="4"/>
  <c r="Y66" i="3" s="1"/>
  <c r="N97" i="4"/>
  <c r="Y136" i="3" s="1"/>
  <c r="N113" i="4"/>
  <c r="Y165" i="3" s="1"/>
  <c r="N135" i="4"/>
  <c r="Y195" i="3" s="1"/>
  <c r="N128" i="4"/>
  <c r="Y186" i="3" s="1"/>
  <c r="N140" i="4"/>
  <c r="Y202" i="3" s="1"/>
  <c r="N144" i="4"/>
  <c r="Y208" i="3" s="1"/>
  <c r="N148" i="4"/>
  <c r="Y216" i="3" s="1"/>
  <c r="N158" i="4"/>
  <c r="Y230" i="3" s="1"/>
  <c r="N167" i="4"/>
  <c r="Y263" i="3" s="1"/>
  <c r="N172" i="4"/>
  <c r="Y268" i="3" s="1"/>
  <c r="N205" i="4"/>
  <c r="Y21" i="25" s="1"/>
  <c r="N272" i="4"/>
  <c r="Y33" i="27" s="1"/>
  <c r="N276" i="4"/>
  <c r="N280" i="4"/>
  <c r="Y42" i="27" s="1"/>
  <c r="N323" i="4"/>
  <c r="N404" i="4"/>
  <c r="N87" i="4"/>
  <c r="Y122" i="3" s="1"/>
  <c r="N264" i="4"/>
  <c r="Y23" i="27" s="1"/>
  <c r="N54" i="4"/>
  <c r="Y112" i="3" s="1"/>
  <c r="N268" i="4"/>
  <c r="Y30" i="27" s="1"/>
  <c r="N402" i="4"/>
  <c r="N234" i="4"/>
  <c r="Y25" i="24" s="1"/>
  <c r="N23" i="4"/>
  <c r="Y33" i="3" s="1"/>
  <c r="N49" i="4"/>
  <c r="Y74" i="3" s="1"/>
  <c r="N80" i="4"/>
  <c r="Y90" i="3" s="1"/>
  <c r="N163" i="4"/>
  <c r="Y237" i="3" s="1"/>
  <c r="N326" i="4"/>
  <c r="N334" i="4"/>
  <c r="N285" i="4"/>
  <c r="Y51" i="27" s="1"/>
  <c r="N214" i="4"/>
  <c r="Y12" i="47" s="1"/>
  <c r="N308" i="4"/>
  <c r="N317" i="4"/>
  <c r="Y50" i="28" s="1"/>
  <c r="N90" i="4"/>
  <c r="Y127" i="3" s="1"/>
  <c r="N165" i="4"/>
  <c r="Y261" i="3" s="1"/>
  <c r="N179" i="4"/>
  <c r="Y272" i="3" s="1"/>
  <c r="N194" i="4"/>
  <c r="Y254" i="3" s="1"/>
  <c r="N15" i="4"/>
  <c r="Y23" i="3" s="1"/>
  <c r="N19" i="4"/>
  <c r="Y27" i="3" s="1"/>
  <c r="N27" i="4"/>
  <c r="Y45" i="3" s="1"/>
  <c r="N61" i="4"/>
  <c r="Y63" i="3" s="1"/>
  <c r="N65" i="4"/>
  <c r="Y67" i="3" s="1"/>
  <c r="N98" i="4"/>
  <c r="Y137" i="3" s="1"/>
  <c r="N109" i="4"/>
  <c r="Y154" i="3" s="1"/>
  <c r="N119" i="4"/>
  <c r="Y173" i="3" s="1"/>
  <c r="N114" i="4"/>
  <c r="Y166" i="3" s="1"/>
  <c r="N136" i="4"/>
  <c r="Y196" i="3" s="1"/>
  <c r="N130" i="4"/>
  <c r="Y188" i="3" s="1"/>
  <c r="N141" i="4"/>
  <c r="Y203" i="3" s="1"/>
  <c r="N145" i="4"/>
  <c r="Y209" i="3" s="1"/>
  <c r="N149" i="4"/>
  <c r="Y217" i="3" s="1"/>
  <c r="N159" i="4"/>
  <c r="Y231" i="3" s="1"/>
  <c r="N168" i="4"/>
  <c r="Y264" i="3" s="1"/>
  <c r="N198" i="4"/>
  <c r="Y17" i="25" s="1"/>
  <c r="N206" i="4"/>
  <c r="Y22" i="25" s="1"/>
  <c r="N273" i="4"/>
  <c r="Y34" i="27" s="1"/>
  <c r="N277" i="4"/>
  <c r="N403" i="4"/>
  <c r="N86" i="4"/>
  <c r="Y121" i="3" s="1"/>
  <c r="N53" i="4"/>
  <c r="Y111" i="3" s="1"/>
  <c r="N545" i="4"/>
  <c r="N99" i="4"/>
  <c r="Y138" i="3" s="1"/>
  <c r="N95" i="4"/>
  <c r="Y132" i="3" s="1"/>
  <c r="N104" i="4"/>
  <c r="Y149" i="3" s="1"/>
  <c r="N110" i="4"/>
  <c r="Y155" i="3" s="1"/>
  <c r="N131" i="4"/>
  <c r="Y189" i="3" s="1"/>
  <c r="N314" i="4"/>
  <c r="Y46" i="28" s="1"/>
  <c r="N298" i="4"/>
  <c r="Y28" i="28" s="1"/>
  <c r="N292" i="4"/>
  <c r="Y16" i="28" s="1"/>
  <c r="N281" i="4"/>
  <c r="Y54" i="27" s="1"/>
  <c r="N266" i="4"/>
  <c r="N51" i="4"/>
  <c r="Y109" i="3" s="1"/>
  <c r="N162" i="4"/>
  <c r="Y236" i="3" s="1"/>
  <c r="N174" i="4"/>
  <c r="N328" i="4"/>
  <c r="N243" i="4"/>
  <c r="Y48" i="24" s="1"/>
  <c r="N35" i="4"/>
  <c r="Y97" i="3" s="1"/>
  <c r="N10" i="4"/>
  <c r="Y14" i="3" s="1"/>
  <c r="N6" i="4"/>
  <c r="Y10" i="3" s="1"/>
  <c r="N270" i="4"/>
  <c r="Y38" i="27" s="1"/>
  <c r="N546" i="4"/>
  <c r="N470" i="4"/>
  <c r="N466" i="4"/>
  <c r="N461" i="4"/>
  <c r="N284" i="4"/>
  <c r="Y50" i="27" s="1"/>
  <c r="N222" i="4"/>
  <c r="Y31" i="47" s="1"/>
  <c r="N216" i="4"/>
  <c r="Y16" i="47" s="1"/>
  <c r="N548" i="4"/>
  <c r="N307" i="4"/>
  <c r="N339" i="4"/>
  <c r="Y10" i="41" s="1"/>
  <c r="N89" i="4"/>
  <c r="Y126" i="3" s="1"/>
  <c r="N303" i="4"/>
  <c r="Y32" i="28" s="1"/>
  <c r="N193" i="4"/>
  <c r="Y253" i="3" s="1"/>
  <c r="N100" i="4"/>
  <c r="Y139" i="3" s="1"/>
  <c r="N22" i="4"/>
  <c r="Y32" i="3" s="1"/>
  <c r="N48" i="4"/>
  <c r="Y73" i="3" s="1"/>
  <c r="N83" i="4"/>
  <c r="Y93" i="3" s="1"/>
  <c r="N327" i="4"/>
  <c r="N309" i="4"/>
  <c r="N258" i="4"/>
  <c r="Y17" i="27" s="1"/>
  <c r="N283" i="4"/>
  <c r="Y49" i="27" s="1"/>
  <c r="N223" i="4"/>
  <c r="Y32" i="47" s="1"/>
  <c r="N221" i="4"/>
  <c r="Y21" i="47" s="1"/>
  <c r="N341" i="4"/>
  <c r="Y20" i="41" s="1"/>
  <c r="N351" i="4"/>
  <c r="N169" i="4"/>
  <c r="Y265" i="3" s="1"/>
  <c r="N57" i="4"/>
  <c r="Y103" i="3" s="1"/>
  <c r="N305" i="4"/>
  <c r="Y34" i="28" s="1"/>
  <c r="N192" i="4"/>
  <c r="Y252" i="3" s="1"/>
  <c r="N440" i="4"/>
  <c r="N448" i="4"/>
  <c r="N452" i="4"/>
  <c r="N456" i="4"/>
  <c r="N478" i="4"/>
  <c r="N482" i="4"/>
  <c r="N486" i="4"/>
  <c r="N490" i="4"/>
  <c r="N494" i="4"/>
  <c r="N498" i="4"/>
  <c r="N432" i="4"/>
  <c r="N530" i="4"/>
  <c r="N542" i="4"/>
  <c r="N536" i="4"/>
  <c r="N532" i="4"/>
  <c r="N508" i="4"/>
  <c r="N518" i="4"/>
  <c r="N514" i="4"/>
  <c r="N522" i="4"/>
  <c r="N525" i="4"/>
  <c r="N391" i="4"/>
  <c r="N502" i="4"/>
  <c r="N437" i="4"/>
  <c r="N418" i="4"/>
  <c r="N460" i="4"/>
  <c r="N427" i="4"/>
  <c r="N390" i="4"/>
  <c r="N397" i="4"/>
  <c r="N394" i="4"/>
  <c r="N511" i="4"/>
  <c r="N507" i="4"/>
  <c r="N517" i="4"/>
  <c r="N513" i="4"/>
  <c r="N521" i="4"/>
  <c r="N425" i="4"/>
  <c r="N527" i="4"/>
  <c r="N504" i="4"/>
  <c r="N426" i="4"/>
  <c r="N389" i="4"/>
  <c r="N396" i="4"/>
  <c r="N393" i="4"/>
  <c r="N500" i="4"/>
  <c r="N435" i="4"/>
  <c r="N424" i="4"/>
  <c r="N459" i="4"/>
  <c r="N503" i="4"/>
  <c r="N388" i="4"/>
  <c r="N395" i="4"/>
  <c r="N392" i="4"/>
  <c r="N446" i="4"/>
  <c r="N451" i="4"/>
  <c r="N477" i="4"/>
  <c r="N481" i="4"/>
  <c r="N485" i="4"/>
  <c r="N489" i="4"/>
  <c r="N493" i="4"/>
  <c r="N431" i="4"/>
  <c r="N444" i="4"/>
  <c r="N543" i="4"/>
  <c r="N533" i="4"/>
  <c r="N438" i="4"/>
  <c r="N442" i="4"/>
  <c r="N450" i="4"/>
  <c r="N454" i="4"/>
  <c r="N476" i="4"/>
  <c r="N480" i="4"/>
  <c r="N484" i="4"/>
  <c r="N488" i="4"/>
  <c r="N492" i="4"/>
  <c r="N496" i="4"/>
  <c r="N506" i="4"/>
  <c r="N434" i="4"/>
  <c r="N544" i="4"/>
  <c r="N540" i="4"/>
  <c r="N534" i="4"/>
  <c r="N510" i="4"/>
  <c r="N512" i="4"/>
  <c r="N516" i="4"/>
  <c r="N524" i="4"/>
  <c r="N520" i="4"/>
  <c r="N423" i="4"/>
  <c r="N441" i="4"/>
  <c r="N449" i="4"/>
  <c r="N453" i="4"/>
  <c r="N457" i="4"/>
  <c r="N479" i="4"/>
  <c r="N483" i="4"/>
  <c r="N487" i="4"/>
  <c r="N491" i="4"/>
  <c r="N495" i="4"/>
  <c r="N499" i="4"/>
  <c r="N433" i="4"/>
  <c r="N529" i="4"/>
  <c r="N541" i="4"/>
  <c r="N535" i="4"/>
  <c r="N531" i="4"/>
  <c r="N501" i="4"/>
  <c r="N472" i="4"/>
  <c r="N436" i="4"/>
  <c r="N422" i="4"/>
  <c r="N458" i="4"/>
  <c r="N430" i="4"/>
  <c r="N439" i="4"/>
  <c r="N455" i="4"/>
  <c r="N497" i="4"/>
  <c r="N539" i="4"/>
  <c r="N509" i="4"/>
  <c r="N519" i="4"/>
  <c r="N515" i="4"/>
  <c r="N523" i="4"/>
  <c r="N526" i="4"/>
  <c r="N420" i="4"/>
  <c r="N538" i="4"/>
  <c r="N505" i="4"/>
  <c r="N429" i="4"/>
  <c r="N398" i="4"/>
  <c r="N528" i="4"/>
  <c r="N447" i="4"/>
  <c r="N419" i="4"/>
  <c r="N537" i="4"/>
  <c r="N428" i="4"/>
  <c r="Y226" i="3"/>
  <c r="Y222" i="3"/>
  <c r="V225" i="3"/>
  <c r="V224" i="3"/>
  <c r="V226" i="3"/>
  <c r="V223" i="3"/>
  <c r="V222" i="3"/>
  <c r="Y224" i="3"/>
  <c r="Y223" i="3"/>
  <c r="Y225" i="3"/>
  <c r="Y221" i="3"/>
  <c r="V221" i="3"/>
  <c r="V76" i="24"/>
  <c r="W76" i="24" s="1"/>
  <c r="Y76" i="24"/>
  <c r="V77" i="24"/>
  <c r="W77" i="24" s="1"/>
  <c r="Y77" i="24"/>
  <c r="Y75" i="24"/>
  <c r="V75" i="24"/>
  <c r="W75" i="24" s="1"/>
  <c r="N346" i="4"/>
  <c r="C231" i="4"/>
  <c r="C230" i="4"/>
  <c r="Y12" i="24"/>
  <c r="V11" i="24"/>
  <c r="V12" i="24"/>
  <c r="Y11" i="24"/>
  <c r="C355" i="4"/>
  <c r="C356" i="4"/>
  <c r="C354" i="4"/>
  <c r="Y13" i="47"/>
  <c r="V13" i="47"/>
  <c r="N197" i="4"/>
  <c r="Y16" i="25" s="1"/>
  <c r="C338" i="4"/>
  <c r="C341" i="4"/>
  <c r="C204" i="4"/>
  <c r="C333" i="4"/>
  <c r="C324" i="4"/>
  <c r="C328" i="4"/>
  <c r="C332" i="4"/>
  <c r="C327" i="4"/>
  <c r="C331" i="4"/>
  <c r="Y13" i="25"/>
  <c r="V13" i="25"/>
  <c r="C259" i="4"/>
  <c r="C359" i="4"/>
  <c r="C360" i="4"/>
  <c r="C358" i="4"/>
  <c r="C357" i="4"/>
  <c r="C362" i="4"/>
  <c r="C361" i="4"/>
  <c r="C317" i="4"/>
  <c r="C297" i="4"/>
  <c r="C303" i="4"/>
  <c r="C315" i="4"/>
  <c r="C313" i="4"/>
  <c r="C299" i="4"/>
  <c r="C293" i="4"/>
  <c r="C316" i="4"/>
  <c r="C290" i="4"/>
  <c r="N289" i="4"/>
  <c r="Y11" i="28" s="1"/>
  <c r="C305" i="4"/>
  <c r="C289" i="4"/>
  <c r="C304" i="4"/>
  <c r="C314" i="4"/>
  <c r="C312" i="4"/>
  <c r="C298" i="4"/>
  <c r="C294" i="4"/>
  <c r="C292" i="4"/>
  <c r="C291" i="4"/>
  <c r="C377" i="4"/>
  <c r="C371" i="4"/>
  <c r="C367" i="4"/>
  <c r="C363" i="4"/>
  <c r="C373" i="4"/>
  <c r="C368" i="4"/>
  <c r="C374" i="4"/>
  <c r="C369" i="4"/>
  <c r="C364" i="4"/>
  <c r="C366" i="4"/>
  <c r="C370" i="4"/>
  <c r="C365" i="4"/>
  <c r="C372" i="4"/>
  <c r="N4" i="4"/>
  <c r="Y8" i="3" s="1"/>
  <c r="C381" i="4"/>
  <c r="C379" i="4"/>
  <c r="C382" i="4"/>
  <c r="C386" i="4"/>
  <c r="C380" i="4"/>
  <c r="C378" i="4"/>
  <c r="C383" i="4"/>
  <c r="C385" i="4"/>
  <c r="C384" i="4"/>
  <c r="C246" i="4"/>
  <c r="N224" i="4"/>
  <c r="Y7" i="24" s="1"/>
  <c r="N387" i="4"/>
  <c r="C491" i="4"/>
  <c r="C271" i="4"/>
  <c r="Y27" i="27"/>
  <c r="V27" i="27"/>
  <c r="P27" i="27" s="1"/>
  <c r="O27" i="27" s="1"/>
  <c r="C261" i="4"/>
  <c r="C284" i="4"/>
  <c r="C263" i="4"/>
  <c r="C283" i="4"/>
  <c r="C272" i="4"/>
  <c r="C267" i="4"/>
  <c r="C268" i="4"/>
  <c r="C270" i="4"/>
  <c r="C286" i="4"/>
  <c r="C280" i="4"/>
  <c r="C281" i="4"/>
  <c r="C258" i="4"/>
  <c r="C282" i="4"/>
  <c r="C285" i="4"/>
  <c r="C262" i="4"/>
  <c r="C273" i="4"/>
  <c r="C279" i="4"/>
  <c r="C264" i="4"/>
  <c r="C269" i="4"/>
  <c r="Y57" i="24"/>
  <c r="V57" i="24"/>
  <c r="W57" i="24" s="1"/>
  <c r="C208" i="4"/>
  <c r="V8" i="47"/>
  <c r="Y8" i="47"/>
  <c r="C213" i="4"/>
  <c r="C225" i="4"/>
  <c r="C232" i="4"/>
  <c r="C228" i="4"/>
  <c r="C227" i="4"/>
  <c r="C210" i="4"/>
  <c r="C211" i="4"/>
  <c r="C209" i="4"/>
  <c r="C212" i="4"/>
  <c r="C221" i="4"/>
  <c r="C450" i="4"/>
  <c r="C457" i="4"/>
  <c r="C497" i="4"/>
  <c r="C525" i="4"/>
  <c r="C163" i="4"/>
  <c r="C131" i="4"/>
  <c r="C60" i="4"/>
  <c r="C109" i="4"/>
  <c r="C25" i="4"/>
  <c r="C125" i="4"/>
  <c r="C127" i="4"/>
  <c r="C15" i="4"/>
  <c r="C73" i="4"/>
  <c r="C103" i="4"/>
  <c r="C27" i="4"/>
  <c r="C159" i="4"/>
  <c r="C100" i="4"/>
  <c r="C95" i="4"/>
  <c r="C104" i="4"/>
  <c r="C22" i="4"/>
  <c r="C50" i="4"/>
  <c r="C81" i="4"/>
  <c r="C57" i="4"/>
  <c r="C21" i="4"/>
  <c r="C101" i="4"/>
  <c r="C44" i="4"/>
  <c r="C16" i="4"/>
  <c r="C20" i="4"/>
  <c r="C28" i="4"/>
  <c r="C62" i="4"/>
  <c r="C66" i="4"/>
  <c r="C120" i="4"/>
  <c r="C115" i="4"/>
  <c r="C137" i="4"/>
  <c r="C142" i="4"/>
  <c r="C146" i="4"/>
  <c r="C150" i="4"/>
  <c r="C160" i="4"/>
  <c r="C170" i="4"/>
  <c r="C87" i="4"/>
  <c r="C55" i="4"/>
  <c r="C79" i="4"/>
  <c r="C76" i="4"/>
  <c r="C77" i="4"/>
  <c r="C78" i="4"/>
  <c r="C70" i="4"/>
  <c r="C164" i="4"/>
  <c r="C94" i="4"/>
  <c r="C65" i="4"/>
  <c r="C114" i="4"/>
  <c r="C149" i="4"/>
  <c r="C24" i="4"/>
  <c r="C59" i="4"/>
  <c r="C23" i="4"/>
  <c r="C45" i="4"/>
  <c r="C105" i="4"/>
  <c r="C80" i="4"/>
  <c r="C90" i="4"/>
  <c r="C61" i="4"/>
  <c r="C145" i="4"/>
  <c r="C111" i="4"/>
  <c r="C161" i="4"/>
  <c r="C133" i="4"/>
  <c r="C96" i="4"/>
  <c r="C17" i="4"/>
  <c r="C63" i="4"/>
  <c r="C67" i="4"/>
  <c r="C112" i="4"/>
  <c r="C147" i="4"/>
  <c r="C166" i="4"/>
  <c r="C171" i="4"/>
  <c r="C86" i="4"/>
  <c r="C54" i="4"/>
  <c r="Y27" i="47"/>
  <c r="V27" i="47"/>
  <c r="V24" i="47"/>
  <c r="Y24" i="47"/>
  <c r="Y26" i="47"/>
  <c r="V25" i="47"/>
  <c r="V26" i="47"/>
  <c r="Y25" i="47"/>
  <c r="C92" i="4"/>
  <c r="C98" i="4"/>
  <c r="C136" i="4"/>
  <c r="C168" i="4"/>
  <c r="C129" i="4"/>
  <c r="C47" i="4"/>
  <c r="C110" i="4"/>
  <c r="C43" i="4"/>
  <c r="C165" i="4"/>
  <c r="C49" i="4"/>
  <c r="C46" i="4"/>
  <c r="C169" i="4"/>
  <c r="C93" i="4"/>
  <c r="C102" i="4"/>
  <c r="C91" i="4"/>
  <c r="C51" i="4"/>
  <c r="C139" i="4"/>
  <c r="C48" i="4"/>
  <c r="C83" i="4"/>
  <c r="C19" i="4"/>
  <c r="C119" i="4"/>
  <c r="C141" i="4"/>
  <c r="C84" i="4"/>
  <c r="C56" i="4"/>
  <c r="C52" i="4"/>
  <c r="C29" i="4"/>
  <c r="C117" i="4"/>
  <c r="C116" i="4"/>
  <c r="C143" i="4"/>
  <c r="C157" i="4"/>
  <c r="C82" i="4"/>
  <c r="C99" i="4"/>
  <c r="C58" i="4"/>
  <c r="C162" i="4"/>
  <c r="C18" i="4"/>
  <c r="C26" i="4"/>
  <c r="C30" i="4"/>
  <c r="C64" i="4"/>
  <c r="C97" i="4"/>
  <c r="C118" i="4"/>
  <c r="C113" i="4"/>
  <c r="C135" i="4"/>
  <c r="C140" i="4"/>
  <c r="C144" i="4"/>
  <c r="C148" i="4"/>
  <c r="C158" i="4"/>
  <c r="C167" i="4"/>
  <c r="C172" i="4"/>
  <c r="C85" i="4"/>
  <c r="C53" i="4"/>
  <c r="C138" i="4"/>
  <c r="C68" i="4"/>
  <c r="C123" i="4"/>
  <c r="C191" i="4"/>
  <c r="C88" i="4"/>
  <c r="C222" i="4"/>
  <c r="C220" i="4"/>
  <c r="C223" i="4"/>
  <c r="C216" i="4"/>
  <c r="C217" i="4"/>
  <c r="C214" i="4"/>
  <c r="C218" i="4"/>
  <c r="C219" i="4"/>
  <c r="V17" i="47"/>
  <c r="V19" i="47"/>
  <c r="V18" i="47"/>
  <c r="V16" i="47"/>
  <c r="C475" i="4"/>
  <c r="C398" i="4"/>
  <c r="C523" i="4"/>
  <c r="C537" i="4"/>
  <c r="C526" i="4"/>
  <c r="C477" i="4"/>
  <c r="C484" i="4"/>
  <c r="C495" i="4"/>
  <c r="C528" i="4"/>
  <c r="C447" i="4"/>
  <c r="C453" i="4"/>
  <c r="C507" i="4"/>
  <c r="C458" i="4"/>
  <c r="C456" i="4"/>
  <c r="C481" i="4"/>
  <c r="C487" i="4"/>
  <c r="C512" i="4"/>
  <c r="C524" i="4"/>
  <c r="C520" i="4"/>
  <c r="C541" i="4"/>
  <c r="C511" i="4"/>
  <c r="C517" i="4"/>
  <c r="C513" i="4"/>
  <c r="C518" i="4"/>
  <c r="C515" i="4"/>
  <c r="C543" i="4"/>
  <c r="C540" i="4"/>
  <c r="C532" i="4"/>
  <c r="C509" i="4"/>
  <c r="C442" i="4"/>
  <c r="C452" i="4"/>
  <c r="C476" i="4"/>
  <c r="C480" i="4"/>
  <c r="C483" i="4"/>
  <c r="C490" i="4"/>
  <c r="C494" i="4"/>
  <c r="C498" i="4"/>
  <c r="C529" i="4"/>
  <c r="C542" i="4"/>
  <c r="C539" i="4"/>
  <c r="C536" i="4"/>
  <c r="C454" i="4"/>
  <c r="C485" i="4"/>
  <c r="C488" i="4"/>
  <c r="C499" i="4"/>
  <c r="C502" i="4"/>
  <c r="V236" i="3"/>
  <c r="V235" i="3"/>
  <c r="V238" i="3"/>
  <c r="V237" i="3"/>
  <c r="W237" i="3" s="1"/>
  <c r="V10" i="3"/>
  <c r="W10" i="3" s="1"/>
  <c r="C486" i="4"/>
  <c r="C514" i="4"/>
  <c r="C510" i="4"/>
  <c r="C474" i="4"/>
  <c r="C535" i="4"/>
  <c r="C544" i="4"/>
  <c r="C531" i="4"/>
  <c r="C501" i="4"/>
  <c r="C530" i="4"/>
  <c r="C534" i="4"/>
  <c r="C533" i="4"/>
  <c r="Y87" i="3"/>
  <c r="V87" i="3"/>
  <c r="V86" i="3"/>
  <c r="Y84" i="3"/>
  <c r="Y86" i="3"/>
  <c r="V84" i="3"/>
  <c r="Y85" i="3"/>
  <c r="V85" i="3"/>
  <c r="V23" i="3"/>
  <c r="W23" i="3" s="1"/>
  <c r="C516" i="4"/>
  <c r="C441" i="4"/>
  <c r="C448" i="4"/>
  <c r="C455" i="4"/>
  <c r="C479" i="4"/>
  <c r="C482" i="4"/>
  <c r="C489" i="4"/>
  <c r="C493" i="4"/>
  <c r="C506" i="4"/>
  <c r="C500" i="4"/>
  <c r="V9" i="3"/>
  <c r="P9" i="3" s="1"/>
  <c r="O9" i="3" s="1"/>
  <c r="E5" i="4" s="1"/>
  <c r="V8" i="3"/>
  <c r="P8" i="3" s="1"/>
  <c r="O8" i="3" s="1"/>
  <c r="E4" i="4" s="1"/>
  <c r="V13" i="3"/>
  <c r="P13" i="3" s="1"/>
  <c r="O13" i="3" s="1"/>
  <c r="E9" i="4" s="1"/>
  <c r="C460" i="4"/>
  <c r="V12" i="3"/>
  <c r="W12" i="3" s="1"/>
  <c r="V11" i="3"/>
  <c r="W11" i="3" s="1"/>
  <c r="V14" i="3"/>
  <c r="P14" i="3" s="1"/>
  <c r="O14" i="3" s="1"/>
  <c r="E10" i="4" s="1"/>
  <c r="C508" i="4"/>
  <c r="C522" i="4"/>
  <c r="C413" i="4"/>
  <c r="C496" i="4"/>
  <c r="C473" i="4"/>
  <c r="C519" i="4"/>
  <c r="C446" i="4"/>
  <c r="C521" i="4"/>
  <c r="C459" i="4"/>
  <c r="C538" i="4"/>
  <c r="C478" i="4"/>
  <c r="C440" i="4"/>
  <c r="C449" i="4"/>
  <c r="C451" i="4"/>
  <c r="C492" i="4"/>
  <c r="C444" i="4"/>
  <c r="V126" i="3"/>
  <c r="Y60" i="3"/>
  <c r="Y59" i="3"/>
  <c r="Y58" i="3"/>
  <c r="Y70" i="24"/>
  <c r="V180" i="3"/>
  <c r="V34" i="27"/>
  <c r="V31" i="47"/>
  <c r="V49" i="27"/>
  <c r="V103" i="3"/>
  <c r="V78" i="3"/>
  <c r="V125" i="3"/>
  <c r="V42" i="27"/>
  <c r="V33" i="27"/>
  <c r="V11" i="47"/>
  <c r="V81" i="3"/>
  <c r="V23" i="27"/>
  <c r="V60" i="3"/>
  <c r="V45" i="27"/>
  <c r="E333" i="4"/>
  <c r="V40" i="3"/>
  <c r="V80" i="3"/>
  <c r="V20" i="27"/>
  <c r="V57" i="3"/>
  <c r="V106" i="3"/>
  <c r="V79" i="3"/>
  <c r="Y72" i="24"/>
  <c r="V17" i="27"/>
  <c r="V50" i="28"/>
  <c r="V58" i="3"/>
  <c r="V21" i="47"/>
  <c r="V178" i="3"/>
  <c r="V7" i="27"/>
  <c r="V48" i="27"/>
  <c r="V45" i="24"/>
  <c r="V59" i="3"/>
  <c r="D428" i="4"/>
  <c r="V161" i="3"/>
  <c r="V30" i="27"/>
  <c r="V7" i="47"/>
  <c r="V12" i="47"/>
  <c r="V35" i="24"/>
  <c r="E332" i="4"/>
  <c r="V13" i="27"/>
  <c r="V127" i="3"/>
  <c r="V104" i="3"/>
  <c r="Y16" i="24"/>
  <c r="V48" i="24"/>
  <c r="Y91" i="27"/>
  <c r="V13" i="41"/>
  <c r="V39" i="3"/>
  <c r="V34" i="24"/>
  <c r="V179" i="3"/>
  <c r="V41" i="27"/>
  <c r="V50" i="27"/>
  <c r="V174" i="3"/>
  <c r="V51" i="27"/>
  <c r="Y183" i="24"/>
  <c r="V37" i="3"/>
  <c r="Y57" i="3"/>
  <c r="V105" i="3"/>
  <c r="V21" i="24"/>
  <c r="V112" i="3"/>
  <c r="V120" i="3"/>
  <c r="V42" i="28"/>
  <c r="P42" i="28" s="1"/>
  <c r="V28" i="3"/>
  <c r="V71" i="24"/>
  <c r="V68" i="3"/>
  <c r="V46" i="3"/>
  <c r="V12" i="25"/>
  <c r="V45" i="3"/>
  <c r="V215" i="3"/>
  <c r="V264" i="3"/>
  <c r="V34" i="3"/>
  <c r="V90" i="3"/>
  <c r="W90" i="3" s="1"/>
  <c r="O90" i="3" s="1"/>
  <c r="M90" i="3" s="1"/>
  <c r="D80" i="4" s="1"/>
  <c r="V32" i="3"/>
  <c r="V201" i="3"/>
  <c r="V114" i="3"/>
  <c r="V54" i="27"/>
  <c r="V27" i="28"/>
  <c r="V192" i="3"/>
  <c r="V184" i="3"/>
  <c r="V74" i="3"/>
  <c r="V183" i="3"/>
  <c r="V147" i="3"/>
  <c r="V159" i="3"/>
  <c r="V18" i="24"/>
  <c r="V93" i="3"/>
  <c r="W93" i="3" s="1"/>
  <c r="O93" i="3" s="1"/>
  <c r="M93" i="3" s="1"/>
  <c r="D83" i="4" s="1"/>
  <c r="V33" i="3"/>
  <c r="V200" i="3"/>
  <c r="V13" i="28"/>
  <c r="V111" i="3"/>
  <c r="V51" i="28"/>
  <c r="V18" i="28"/>
  <c r="V63" i="3"/>
  <c r="V262" i="3"/>
  <c r="V136" i="3"/>
  <c r="V191" i="3"/>
  <c r="V167" i="3"/>
  <c r="V165" i="3"/>
  <c r="V92" i="3"/>
  <c r="W92" i="3" s="1"/>
  <c r="O92" i="3" s="1"/>
  <c r="M92" i="3" s="1"/>
  <c r="D82" i="4" s="1"/>
  <c r="V26" i="24"/>
  <c r="P26" i="24" s="1"/>
  <c r="O26" i="24" s="1"/>
  <c r="V11" i="28"/>
  <c r="D528" i="4"/>
  <c r="D536" i="4"/>
  <c r="V47" i="28"/>
  <c r="P47" i="28" s="1"/>
  <c r="V17" i="28"/>
  <c r="V266" i="3"/>
  <c r="P266" i="3" s="1"/>
  <c r="O266" i="3" s="1"/>
  <c r="V148" i="3"/>
  <c r="P148" i="3" s="1"/>
  <c r="O148" i="3" s="1"/>
  <c r="V188" i="3"/>
  <c r="P188" i="3" s="1"/>
  <c r="O188" i="3" s="1"/>
  <c r="M188" i="3" s="1"/>
  <c r="D130" i="4" s="1"/>
  <c r="V187" i="3"/>
  <c r="P187" i="3" s="1"/>
  <c r="O187" i="3" s="1"/>
  <c r="M187" i="3" s="1"/>
  <c r="D129" i="4" s="1"/>
  <c r="V22" i="25"/>
  <c r="W22" i="25" s="1"/>
  <c r="V110" i="3"/>
  <c r="P110" i="3" s="1"/>
  <c r="O110" i="3" s="1"/>
  <c r="E52" i="4" s="1"/>
  <c r="V121" i="3"/>
  <c r="D531" i="4"/>
  <c r="V72" i="3"/>
  <c r="W72" i="3" s="1"/>
  <c r="V65" i="3"/>
  <c r="P65" i="3" s="1"/>
  <c r="O65" i="3" s="1"/>
  <c r="E63" i="4" s="1"/>
  <c r="V9" i="25"/>
  <c r="V131" i="3"/>
  <c r="V190" i="3"/>
  <c r="V64" i="3"/>
  <c r="V217" i="3"/>
  <c r="V109" i="3"/>
  <c r="V119" i="3"/>
  <c r="V138" i="3"/>
  <c r="V144" i="3"/>
  <c r="V140" i="3"/>
  <c r="V267" i="3"/>
  <c r="V150" i="3"/>
  <c r="V196" i="3"/>
  <c r="V66" i="3"/>
  <c r="V231" i="3"/>
  <c r="W231" i="3" s="1"/>
  <c r="Y18" i="24"/>
  <c r="V43" i="28"/>
  <c r="P43" i="28" s="1"/>
  <c r="V207" i="3"/>
  <c r="V209" i="3"/>
  <c r="V44" i="3"/>
  <c r="P44" i="3" s="1"/>
  <c r="O44" i="3" s="1"/>
  <c r="M44" i="3" s="1"/>
  <c r="D26" i="4" s="1"/>
  <c r="V172" i="3"/>
  <c r="V204" i="3"/>
  <c r="V21" i="25"/>
  <c r="V43" i="3"/>
  <c r="V149" i="3"/>
  <c r="V38" i="3"/>
  <c r="V91" i="3"/>
  <c r="W91" i="3" s="1"/>
  <c r="O91" i="3" s="1"/>
  <c r="M91" i="3" s="1"/>
  <c r="D81" i="4" s="1"/>
  <c r="D447" i="4"/>
  <c r="V22" i="24"/>
  <c r="D501" i="4"/>
  <c r="V28" i="28"/>
  <c r="V69" i="3"/>
  <c r="P69" i="3" s="1"/>
  <c r="O69" i="3" s="1"/>
  <c r="V132" i="3"/>
  <c r="W132" i="3" s="1"/>
  <c r="V72" i="24"/>
  <c r="W72" i="24" s="1"/>
  <c r="V67" i="3"/>
  <c r="V164" i="3"/>
  <c r="V208" i="3"/>
  <c r="W208" i="3" s="1"/>
  <c r="O208" i="3" s="1"/>
  <c r="M208" i="3" s="1"/>
  <c r="D144" i="4" s="1"/>
  <c r="V17" i="24"/>
  <c r="V47" i="3"/>
  <c r="V171" i="3"/>
  <c r="V7" i="24"/>
  <c r="V20" i="47"/>
  <c r="V29" i="28"/>
  <c r="V15" i="24"/>
  <c r="V27" i="3"/>
  <c r="V173" i="3"/>
  <c r="V137" i="3"/>
  <c r="V166" i="3"/>
  <c r="V210" i="3"/>
  <c r="W210" i="3" s="1"/>
  <c r="O210" i="3" s="1"/>
  <c r="M210" i="3" s="1"/>
  <c r="D146" i="4" s="1"/>
  <c r="V70" i="24"/>
  <c r="V48" i="3"/>
  <c r="V185" i="3"/>
  <c r="V16" i="24"/>
  <c r="Y180" i="27"/>
  <c r="V7" i="25"/>
  <c r="V230" i="3"/>
  <c r="V168" i="3"/>
  <c r="W168" i="3" s="1"/>
  <c r="V73" i="3"/>
  <c r="W73" i="3" s="1"/>
  <c r="V122" i="3"/>
  <c r="V268" i="3"/>
  <c r="V186" i="3"/>
  <c r="V75" i="3"/>
  <c r="D437" i="4"/>
  <c r="V46" i="28"/>
  <c r="P46" i="28" s="1"/>
  <c r="V229" i="3"/>
  <c r="W229" i="3" s="1"/>
  <c r="V8" i="24"/>
  <c r="V218" i="3"/>
  <c r="W218" i="3" s="1"/>
  <c r="V189" i="3"/>
  <c r="P189" i="3" s="1"/>
  <c r="O189" i="3" s="1"/>
  <c r="E131" i="4" s="1"/>
  <c r="D435" i="4"/>
  <c r="D481" i="4"/>
  <c r="V25" i="24"/>
  <c r="V16" i="28"/>
  <c r="V26" i="3"/>
  <c r="P26" i="3" s="1"/>
  <c r="O26" i="3" s="1"/>
  <c r="M26" i="3" s="1"/>
  <c r="D18" i="4" s="1"/>
  <c r="V232" i="3"/>
  <c r="V195" i="3"/>
  <c r="D436" i="4"/>
  <c r="V12" i="28"/>
  <c r="V139" i="3"/>
  <c r="W139" i="3" s="1"/>
  <c r="V263" i="3"/>
  <c r="W263" i="3" s="1"/>
  <c r="V8" i="25"/>
  <c r="W8" i="25" s="1"/>
  <c r="D487" i="4"/>
  <c r="D454" i="4"/>
  <c r="V113" i="3"/>
  <c r="V203" i="3"/>
  <c r="P203" i="3" s="1"/>
  <c r="O203" i="3" s="1"/>
  <c r="M203" i="3" s="1"/>
  <c r="D141" i="4" s="1"/>
  <c r="V24" i="3"/>
  <c r="V216" i="3"/>
  <c r="V143" i="3"/>
  <c r="D433" i="4"/>
  <c r="V31" i="3"/>
  <c r="V197" i="3"/>
  <c r="V160" i="3"/>
  <c r="W160" i="3" s="1"/>
  <c r="V202" i="3"/>
  <c r="W202" i="3" s="1"/>
  <c r="V25" i="3"/>
  <c r="W25" i="3" s="1"/>
  <c r="V130" i="3"/>
  <c r="W130" i="3" s="1"/>
  <c r="D446" i="4"/>
  <c r="V133" i="3"/>
  <c r="D497" i="4"/>
  <c r="Y34" i="47"/>
  <c r="Y67" i="47"/>
  <c r="Y120" i="47"/>
  <c r="Y84" i="47"/>
  <c r="Y33" i="47"/>
  <c r="Y198" i="47"/>
  <c r="Y183" i="47"/>
  <c r="Y126" i="47"/>
  <c r="Y163" i="47"/>
  <c r="Y43" i="47"/>
  <c r="Y138" i="41"/>
  <c r="Y42" i="41"/>
  <c r="Y200" i="41"/>
  <c r="Y104" i="41"/>
  <c r="Y219" i="41"/>
  <c r="Y123" i="41"/>
  <c r="Y182" i="41"/>
  <c r="Y41" i="41"/>
  <c r="Y193" i="41"/>
  <c r="Y89" i="41"/>
  <c r="Y150" i="41"/>
  <c r="Y173" i="47"/>
  <c r="Y41" i="47"/>
  <c r="Y194" i="41"/>
  <c r="Y98" i="41"/>
  <c r="Y224" i="41"/>
  <c r="Y128" i="41"/>
  <c r="Y147" i="41"/>
  <c r="Y83" i="41"/>
  <c r="Y118" i="41"/>
  <c r="Y32" i="41"/>
  <c r="Y231" i="41"/>
  <c r="Y80" i="41"/>
  <c r="Y230" i="41"/>
  <c r="Y180" i="41"/>
  <c r="Y79" i="41"/>
  <c r="Y90" i="47"/>
  <c r="Y171" i="47"/>
  <c r="Y118" i="47"/>
  <c r="Y103" i="47"/>
  <c r="Y50" i="47"/>
  <c r="Y112" i="47"/>
  <c r="Y142" i="47"/>
  <c r="Y186" i="41"/>
  <c r="Y154" i="41"/>
  <c r="Y90" i="41"/>
  <c r="Y58" i="41"/>
  <c r="Y26" i="41"/>
  <c r="Y184" i="41"/>
  <c r="Y152" i="41"/>
  <c r="Y120" i="41"/>
  <c r="Y203" i="41"/>
  <c r="Y171" i="41"/>
  <c r="Y139" i="41"/>
  <c r="Y107" i="41"/>
  <c r="Y157" i="41"/>
  <c r="Y105" i="41"/>
  <c r="Y61" i="41"/>
  <c r="Y23" i="41"/>
  <c r="Y220" i="41"/>
  <c r="Y117" i="41"/>
  <c r="Y70" i="41"/>
  <c r="Y217" i="41"/>
  <c r="Y166" i="41"/>
  <c r="Y69" i="41"/>
  <c r="Y30" i="41"/>
  <c r="Y229" i="41"/>
  <c r="V251" i="3"/>
  <c r="V250" i="3"/>
  <c r="V261" i="3"/>
  <c r="Y17" i="24"/>
  <c r="V20" i="41"/>
  <c r="P20" i="41" s="1"/>
  <c r="O20" i="41" s="1"/>
  <c r="M20" i="41" s="1"/>
  <c r="V54" i="24"/>
  <c r="V24" i="27"/>
  <c r="V38" i="27"/>
  <c r="V37" i="27"/>
  <c r="V14" i="27"/>
  <c r="V32" i="47"/>
  <c r="Y188" i="47"/>
  <c r="Y124" i="47"/>
  <c r="Y60" i="47"/>
  <c r="Y185" i="47"/>
  <c r="Y207" i="47"/>
  <c r="Y143" i="47"/>
  <c r="Y79" i="47"/>
  <c r="Y202" i="47"/>
  <c r="Y138" i="47"/>
  <c r="Y74" i="47"/>
  <c r="Y189" i="47"/>
  <c r="Y45" i="47"/>
  <c r="V265" i="3"/>
  <c r="Y71" i="24"/>
  <c r="Y15" i="24"/>
  <c r="Y22" i="24"/>
  <c r="C126" i="4"/>
  <c r="C134" i="4"/>
  <c r="C181" i="4"/>
  <c r="C74" i="4"/>
  <c r="C190" i="4"/>
  <c r="C193" i="4"/>
  <c r="C128" i="4"/>
  <c r="C69" i="4"/>
  <c r="C182" i="4"/>
  <c r="C130" i="4"/>
  <c r="C10" i="4"/>
  <c r="C71" i="4"/>
  <c r="C75" i="4"/>
  <c r="C122" i="4"/>
  <c r="C89" i="4"/>
  <c r="C194" i="4"/>
  <c r="C192" i="4"/>
  <c r="C132" i="4"/>
  <c r="C72" i="4"/>
  <c r="C124" i="4"/>
  <c r="C179" i="4"/>
  <c r="C195" i="4"/>
  <c r="C180" i="4"/>
  <c r="C183" i="4"/>
  <c r="C196" i="4"/>
  <c r="C8" i="4"/>
  <c r="C6" i="4"/>
  <c r="C4" i="4"/>
  <c r="C178" i="4"/>
  <c r="C9" i="4"/>
  <c r="C7" i="4"/>
  <c r="C5" i="4"/>
  <c r="C235" i="4"/>
  <c r="C242" i="4"/>
  <c r="C252" i="4"/>
  <c r="C234" i="4"/>
  <c r="C240" i="4"/>
  <c r="C233" i="4"/>
  <c r="C226" i="4"/>
  <c r="C224" i="4"/>
  <c r="C254" i="4"/>
  <c r="C229" i="4"/>
  <c r="C244" i="4"/>
  <c r="C243" i="4"/>
  <c r="C241" i="4"/>
  <c r="C253" i="4"/>
  <c r="C198" i="4"/>
  <c r="C203" i="4"/>
  <c r="C206" i="4"/>
  <c r="C197" i="4"/>
  <c r="C199" i="4"/>
  <c r="C205" i="4"/>
  <c r="C322" i="4"/>
  <c r="C472" i="4"/>
  <c r="V272" i="3"/>
  <c r="W272" i="3" s="1"/>
  <c r="C414" i="4"/>
  <c r="V273" i="3"/>
  <c r="V252" i="3"/>
  <c r="V258" i="3"/>
  <c r="P258" i="3" s="1"/>
  <c r="O258" i="3" s="1"/>
  <c r="C431" i="4"/>
  <c r="C393" i="4"/>
  <c r="C423" i="4"/>
  <c r="V271" i="3"/>
  <c r="V38" i="28"/>
  <c r="V276" i="3"/>
  <c r="V274" i="3"/>
  <c r="V253" i="3"/>
  <c r="V255" i="3"/>
  <c r="V37" i="28"/>
  <c r="V39" i="28"/>
  <c r="V275" i="3"/>
  <c r="V254" i="3"/>
  <c r="C436" i="4"/>
  <c r="C438" i="4"/>
  <c r="C503" i="4"/>
  <c r="C418" i="4"/>
  <c r="C422" i="4"/>
  <c r="C505" i="4"/>
  <c r="C504" i="4"/>
  <c r="C527" i="4"/>
  <c r="C426" i="4"/>
  <c r="C430" i="4"/>
  <c r="C397" i="4"/>
  <c r="C392" i="4"/>
  <c r="C433" i="4"/>
  <c r="C420" i="4"/>
  <c r="C419" i="4"/>
  <c r="C416" i="4"/>
  <c r="C415" i="4"/>
  <c r="C432" i="4"/>
  <c r="C434" i="4"/>
  <c r="C396" i="4"/>
  <c r="C417" i="4"/>
  <c r="C390" i="4"/>
  <c r="C439" i="4"/>
  <c r="C435" i="4"/>
  <c r="C394" i="4"/>
  <c r="C395" i="4"/>
  <c r="C428" i="4"/>
  <c r="C424" i="4"/>
  <c r="C388" i="4"/>
  <c r="C391" i="4"/>
  <c r="C387" i="4"/>
  <c r="C389" i="4"/>
  <c r="C437" i="4"/>
  <c r="C425" i="4"/>
  <c r="C429" i="4"/>
  <c r="C427" i="4"/>
  <c r="D548" i="4" l="1"/>
  <c r="P7" i="41"/>
  <c r="O7" i="41" s="1"/>
  <c r="W7" i="41"/>
  <c r="Y7" i="41"/>
  <c r="Y246" i="3"/>
  <c r="Y243" i="3"/>
  <c r="W242" i="3"/>
  <c r="P242" i="3"/>
  <c r="O242" i="3" s="1"/>
  <c r="W243" i="3"/>
  <c r="P243" i="3"/>
  <c r="O243" i="3" s="1"/>
  <c r="W247" i="3"/>
  <c r="P247" i="3"/>
  <c r="O247" i="3" s="1"/>
  <c r="Y244" i="3"/>
  <c r="W245" i="3"/>
  <c r="P245" i="3"/>
  <c r="O245" i="3" s="1"/>
  <c r="W244" i="3"/>
  <c r="P244" i="3"/>
  <c r="O244" i="3" s="1"/>
  <c r="W246" i="3"/>
  <c r="P246" i="3"/>
  <c r="O246" i="3" s="1"/>
  <c r="Y245" i="3"/>
  <c r="Y247" i="3"/>
  <c r="D471" i="4"/>
  <c r="D461" i="4"/>
  <c r="Y156" i="41"/>
  <c r="Y165" i="41"/>
  <c r="Y192" i="24"/>
  <c r="Y223" i="28"/>
  <c r="Y166" i="28"/>
  <c r="Y209" i="27"/>
  <c r="Y150" i="27"/>
  <c r="Y159" i="25"/>
  <c r="Y174" i="25"/>
  <c r="Y173" i="25"/>
  <c r="Y84" i="24"/>
  <c r="Y155" i="24"/>
  <c r="Y24" i="25"/>
  <c r="Y144" i="27"/>
  <c r="Y189" i="27"/>
  <c r="Y160" i="28"/>
  <c r="Y131" i="27"/>
  <c r="Y103" i="27"/>
  <c r="Y59" i="28"/>
  <c r="Y72" i="28"/>
  <c r="Y54" i="28"/>
  <c r="Y52" i="28"/>
  <c r="Y215" i="27"/>
  <c r="Y48" i="47"/>
  <c r="Y38" i="41"/>
  <c r="Y173" i="27"/>
  <c r="Y126" i="28"/>
  <c r="Y194" i="28"/>
  <c r="Y178" i="41"/>
  <c r="Y107" i="27"/>
  <c r="Y141" i="28"/>
  <c r="Y156" i="28"/>
  <c r="Y164" i="27"/>
  <c r="Y133" i="24"/>
  <c r="Y148" i="25"/>
  <c r="Y159" i="27"/>
  <c r="Y111" i="41"/>
  <c r="Y154" i="25"/>
  <c r="Y44" i="41"/>
  <c r="Y133" i="28"/>
  <c r="Y136" i="28"/>
  <c r="Y54" i="47"/>
  <c r="Y205" i="41"/>
  <c r="Y103" i="41"/>
  <c r="Y159" i="28"/>
  <c r="Y102" i="28"/>
  <c r="Y198" i="41"/>
  <c r="Y95" i="25"/>
  <c r="Y110" i="25"/>
  <c r="Y109" i="25"/>
  <c r="Y164" i="25"/>
  <c r="Y91" i="24"/>
  <c r="Y67" i="27"/>
  <c r="Y105" i="24"/>
  <c r="Y125" i="27"/>
  <c r="Y125" i="41"/>
  <c r="Y223" i="41"/>
  <c r="Y226" i="28"/>
  <c r="Y203" i="24"/>
  <c r="Y127" i="27"/>
  <c r="Y137" i="27"/>
  <c r="Y122" i="27"/>
  <c r="Y121" i="27"/>
  <c r="Y136" i="24"/>
  <c r="Y197" i="41"/>
  <c r="Y93" i="27"/>
  <c r="Y199" i="28"/>
  <c r="Y213" i="41"/>
  <c r="Y114" i="28"/>
  <c r="Y93" i="41"/>
  <c r="Y216" i="28"/>
  <c r="Y36" i="41"/>
  <c r="Y61" i="28"/>
  <c r="Y167" i="27"/>
  <c r="Y211" i="24"/>
  <c r="Y189" i="25"/>
  <c r="Y68" i="25"/>
  <c r="Y201" i="25"/>
  <c r="Y215" i="24"/>
  <c r="Y38" i="25"/>
  <c r="Y163" i="41"/>
  <c r="Y53" i="28"/>
  <c r="Y153" i="27"/>
  <c r="Y118" i="24"/>
  <c r="Y85" i="25"/>
  <c r="Y185" i="25"/>
  <c r="Y195" i="24"/>
  <c r="Y25" i="25"/>
  <c r="Y64" i="41"/>
  <c r="Y189" i="28"/>
  <c r="Y159" i="24"/>
  <c r="Y56" i="28"/>
  <c r="Y132" i="25"/>
  <c r="Y117" i="47"/>
  <c r="Y88" i="41"/>
  <c r="Y146" i="41"/>
  <c r="Y153" i="41"/>
  <c r="Y217" i="28"/>
  <c r="Y95" i="28"/>
  <c r="Y161" i="41"/>
  <c r="Y220" i="28"/>
  <c r="Y31" i="25"/>
  <c r="Y45" i="25"/>
  <c r="Y100" i="25"/>
  <c r="Y216" i="25"/>
  <c r="Y114" i="25"/>
  <c r="Y201" i="47"/>
  <c r="Y135" i="41"/>
  <c r="Y61" i="27"/>
  <c r="Y213" i="28"/>
  <c r="Y162" i="28"/>
  <c r="Y135" i="24"/>
  <c r="Y220" i="24"/>
  <c r="Y157" i="24"/>
  <c r="Y209" i="24"/>
  <c r="Y217" i="24"/>
  <c r="Y121" i="25"/>
  <c r="Y62" i="41"/>
  <c r="Y200" i="24"/>
  <c r="Y119" i="28"/>
  <c r="Y190" i="27"/>
  <c r="Y169" i="28"/>
  <c r="Y55" i="27"/>
  <c r="Y126" i="24"/>
  <c r="Y93" i="25"/>
  <c r="Y49" i="25"/>
  <c r="Y178" i="25"/>
  <c r="Y56" i="27"/>
  <c r="Y140" i="47"/>
  <c r="Y51" i="41"/>
  <c r="Y208" i="28"/>
  <c r="Y221" i="24"/>
  <c r="Y182" i="25"/>
  <c r="Y53" i="41"/>
  <c r="Y200" i="27"/>
  <c r="Y35" i="25"/>
  <c r="Y162" i="25"/>
  <c r="Y161" i="24"/>
  <c r="Y225" i="27"/>
  <c r="Y175" i="25"/>
  <c r="Y80" i="27"/>
  <c r="Y104" i="28"/>
  <c r="Y59" i="25"/>
  <c r="Y137" i="24"/>
  <c r="Y37" i="41"/>
  <c r="Y217" i="27"/>
  <c r="Y167" i="25"/>
  <c r="Y71" i="27"/>
  <c r="Y159" i="41"/>
  <c r="Y82" i="41"/>
  <c r="Y140" i="41"/>
  <c r="Y45" i="41"/>
  <c r="Y114" i="41"/>
  <c r="Y208" i="41"/>
  <c r="Y158" i="41"/>
  <c r="Y153" i="28"/>
  <c r="Y203" i="27"/>
  <c r="Y224" i="27"/>
  <c r="Y88" i="28"/>
  <c r="Y36" i="25"/>
  <c r="Y62" i="28"/>
  <c r="Y88" i="25"/>
  <c r="Y113" i="41"/>
  <c r="Y184" i="24"/>
  <c r="Y149" i="28"/>
  <c r="Y98" i="28"/>
  <c r="Y215" i="25"/>
  <c r="Y150" i="24"/>
  <c r="Y93" i="24"/>
  <c r="Y140" i="24"/>
  <c r="Y147" i="24"/>
  <c r="Y223" i="24"/>
  <c r="Y97" i="41"/>
  <c r="Y211" i="27"/>
  <c r="Y110" i="27"/>
  <c r="Y29" i="41"/>
  <c r="Y73" i="28"/>
  <c r="Y198" i="28"/>
  <c r="Y127" i="24"/>
  <c r="Y190" i="25"/>
  <c r="Y199" i="41"/>
  <c r="Y216" i="27"/>
  <c r="Y197" i="24"/>
  <c r="Y43" i="25"/>
  <c r="Y176" i="25"/>
  <c r="Y215" i="41"/>
  <c r="Y161" i="28"/>
  <c r="Y190" i="28"/>
  <c r="Y119" i="24"/>
  <c r="Y86" i="25"/>
  <c r="Y86" i="28"/>
  <c r="Y78" i="27"/>
  <c r="Y177" i="24"/>
  <c r="Y32" i="25"/>
  <c r="Y112" i="25"/>
  <c r="Y127" i="28"/>
  <c r="Y25" i="41"/>
  <c r="Y63" i="25"/>
  <c r="Y117" i="24"/>
  <c r="Y68" i="27"/>
  <c r="Y66" i="27"/>
  <c r="Y90" i="25"/>
  <c r="Y55" i="25"/>
  <c r="Y109" i="24"/>
  <c r="Y84" i="28"/>
  <c r="Y88" i="47"/>
  <c r="Y189" i="41"/>
  <c r="Y107" i="47"/>
  <c r="Y175" i="41"/>
  <c r="Y126" i="41"/>
  <c r="Y67" i="41"/>
  <c r="Y43" i="41"/>
  <c r="Y89" i="28"/>
  <c r="Y168" i="28"/>
  <c r="Y139" i="27"/>
  <c r="Y114" i="27"/>
  <c r="Y75" i="28"/>
  <c r="Y151" i="27"/>
  <c r="Y70" i="28"/>
  <c r="Y129" i="27"/>
  <c r="Y144" i="28"/>
  <c r="Y168" i="24"/>
  <c r="Y210" i="41"/>
  <c r="Y185" i="41"/>
  <c r="Y215" i="28"/>
  <c r="Y222" i="28"/>
  <c r="Y85" i="28"/>
  <c r="Y206" i="27"/>
  <c r="Y151" i="25"/>
  <c r="Y86" i="24"/>
  <c r="Y165" i="25"/>
  <c r="Y156" i="25"/>
  <c r="Y83" i="24"/>
  <c r="Y200" i="25"/>
  <c r="Y115" i="27"/>
  <c r="Y165" i="28"/>
  <c r="Y228" i="41"/>
  <c r="Y165" i="27"/>
  <c r="Y118" i="28"/>
  <c r="Y186" i="28"/>
  <c r="Y191" i="25"/>
  <c r="Y94" i="25"/>
  <c r="Y107" i="28"/>
  <c r="Y87" i="27"/>
  <c r="Y152" i="25"/>
  <c r="Y214" i="24"/>
  <c r="Y51" i="25"/>
  <c r="Y65" i="28"/>
  <c r="Y110" i="28"/>
  <c r="Y178" i="28"/>
  <c r="Y183" i="25"/>
  <c r="Y152" i="28"/>
  <c r="Y98" i="27"/>
  <c r="Y163" i="24"/>
  <c r="Y136" i="25"/>
  <c r="Y188" i="24"/>
  <c r="Y228" i="28"/>
  <c r="Y196" i="41"/>
  <c r="Y113" i="28"/>
  <c r="Y155" i="27"/>
  <c r="Y219" i="28"/>
  <c r="Y141" i="25"/>
  <c r="Y123" i="24"/>
  <c r="Y115" i="25"/>
  <c r="Y128" i="25"/>
  <c r="Y225" i="28"/>
  <c r="Y79" i="28"/>
  <c r="Y218" i="28"/>
  <c r="Y39" i="47"/>
  <c r="Y176" i="41"/>
  <c r="Y147" i="47"/>
  <c r="Y197" i="27"/>
  <c r="Y174" i="41"/>
  <c r="Y221" i="28"/>
  <c r="Y170" i="28"/>
  <c r="Y212" i="24"/>
  <c r="Y138" i="27"/>
  <c r="Y62" i="27"/>
  <c r="Y136" i="27"/>
  <c r="Y68" i="28"/>
  <c r="Y83" i="28"/>
  <c r="Y170" i="24"/>
  <c r="Y161" i="25"/>
  <c r="Y209" i="28"/>
  <c r="Y151" i="28"/>
  <c r="Y158" i="28"/>
  <c r="Y201" i="27"/>
  <c r="Y142" i="27"/>
  <c r="Y87" i="25"/>
  <c r="Y166" i="25"/>
  <c r="Y101" i="25"/>
  <c r="Y92" i="25"/>
  <c r="Y227" i="28"/>
  <c r="Y73" i="25"/>
  <c r="Y63" i="41"/>
  <c r="Y69" i="28"/>
  <c r="Y183" i="41"/>
  <c r="Y85" i="27"/>
  <c r="Y191" i="28"/>
  <c r="Y86" i="41"/>
  <c r="Y90" i="28"/>
  <c r="Y111" i="25"/>
  <c r="Y180" i="28"/>
  <c r="Y111" i="27"/>
  <c r="Y171" i="24"/>
  <c r="Y177" i="25"/>
  <c r="Y100" i="28"/>
  <c r="Y214" i="41"/>
  <c r="Y157" i="27"/>
  <c r="Y183" i="28"/>
  <c r="Y55" i="41"/>
  <c r="Y82" i="28"/>
  <c r="Y103" i="25"/>
  <c r="Y162" i="27"/>
  <c r="Y172" i="24"/>
  <c r="Y110" i="41"/>
  <c r="Y145" i="25"/>
  <c r="Y76" i="27"/>
  <c r="Y159" i="47"/>
  <c r="Y57" i="41"/>
  <c r="Y141" i="27"/>
  <c r="Y122" i="28"/>
  <c r="Y113" i="27"/>
  <c r="Y29" i="25"/>
  <c r="Y195" i="28"/>
  <c r="Y64" i="28"/>
  <c r="Y145" i="41"/>
  <c r="Y22" i="41"/>
  <c r="Y133" i="27"/>
  <c r="Y157" i="28"/>
  <c r="Y106" i="28"/>
  <c r="Y143" i="24"/>
  <c r="Y158" i="24"/>
  <c r="Y165" i="24"/>
  <c r="Y218" i="24"/>
  <c r="Y135" i="27"/>
  <c r="Y154" i="24"/>
  <c r="Y163" i="25"/>
  <c r="Y42" i="25"/>
  <c r="Y144" i="41"/>
  <c r="Y133" i="41"/>
  <c r="Y145" i="28"/>
  <c r="Y87" i="28"/>
  <c r="Y94" i="28"/>
  <c r="Y148" i="41"/>
  <c r="Y188" i="28"/>
  <c r="Y23" i="25"/>
  <c r="Y102" i="25"/>
  <c r="Y37" i="25"/>
  <c r="Y28" i="25"/>
  <c r="Y226" i="27"/>
  <c r="Y143" i="41"/>
  <c r="Y177" i="28"/>
  <c r="Y24" i="41"/>
  <c r="Y176" i="24"/>
  <c r="Y111" i="28"/>
  <c r="Y182" i="27"/>
  <c r="Y176" i="27"/>
  <c r="Y181" i="24"/>
  <c r="Y139" i="28"/>
  <c r="Y196" i="24"/>
  <c r="Y30" i="25"/>
  <c r="Y203" i="28"/>
  <c r="Y172" i="41"/>
  <c r="Y77" i="27"/>
  <c r="Y103" i="28"/>
  <c r="Y174" i="27"/>
  <c r="Y132" i="28"/>
  <c r="Y210" i="24"/>
  <c r="Y92" i="24"/>
  <c r="Y116" i="28"/>
  <c r="Y152" i="24"/>
  <c r="Y120" i="28"/>
  <c r="Y208" i="24"/>
  <c r="Y134" i="27"/>
  <c r="Y174" i="24"/>
  <c r="Y218" i="27"/>
  <c r="Y104" i="27"/>
  <c r="Y210" i="25"/>
  <c r="Y121" i="24"/>
  <c r="Y21" i="41"/>
  <c r="Y117" i="27"/>
  <c r="Y126" i="27"/>
  <c r="Y166" i="24"/>
  <c r="Y226" i="24"/>
  <c r="Y195" i="27"/>
  <c r="Y116" i="27"/>
  <c r="Y155" i="28"/>
  <c r="Y229" i="28"/>
  <c r="Y143" i="27"/>
  <c r="Y206" i="25"/>
  <c r="Y104" i="24"/>
  <c r="Y198" i="25"/>
  <c r="Y124" i="25"/>
  <c r="Y48" i="25"/>
  <c r="Y114" i="24"/>
  <c r="Y47" i="25"/>
  <c r="Y85" i="24"/>
  <c r="Y185" i="27"/>
  <c r="Y34" i="25"/>
  <c r="Y96" i="24"/>
  <c r="Y99" i="41"/>
  <c r="Y58" i="28"/>
  <c r="Y89" i="27"/>
  <c r="Y202" i="28"/>
  <c r="Y108" i="28"/>
  <c r="Y119" i="27"/>
  <c r="Y213" i="27"/>
  <c r="Y76" i="41"/>
  <c r="Y134" i="25"/>
  <c r="Y189" i="24"/>
  <c r="Y193" i="25"/>
  <c r="Y146" i="28"/>
  <c r="Y124" i="27"/>
  <c r="Y78" i="28"/>
  <c r="Y205" i="24"/>
  <c r="Y109" i="28"/>
  <c r="Y198" i="27"/>
  <c r="Y124" i="41"/>
  <c r="Y161" i="27"/>
  <c r="Y202" i="25"/>
  <c r="Y72" i="41"/>
  <c r="Y207" i="25"/>
  <c r="Y105" i="25"/>
  <c r="Y204" i="25"/>
  <c r="Y205" i="28"/>
  <c r="Y107" i="25"/>
  <c r="Y53" i="25"/>
  <c r="Y211" i="28"/>
  <c r="Y100" i="41"/>
  <c r="Y128" i="24"/>
  <c r="Y127" i="25"/>
  <c r="Y78" i="41"/>
  <c r="Y204" i="47"/>
  <c r="Y200" i="47"/>
  <c r="Y166" i="47"/>
  <c r="Y215" i="47"/>
  <c r="Y190" i="47"/>
  <c r="Y131" i="47"/>
  <c r="Y92" i="47"/>
  <c r="Y184" i="47"/>
  <c r="Y150" i="47"/>
  <c r="Y71" i="47"/>
  <c r="Y208" i="47"/>
  <c r="Y78" i="47"/>
  <c r="Y137" i="25"/>
  <c r="Y121" i="41"/>
  <c r="Y219" i="24"/>
  <c r="Y94" i="27"/>
  <c r="Y106" i="27"/>
  <c r="Y108" i="41"/>
  <c r="Y67" i="25"/>
  <c r="Y94" i="41"/>
  <c r="Y181" i="28"/>
  <c r="Y212" i="41"/>
  <c r="Y59" i="27"/>
  <c r="Y222" i="24"/>
  <c r="Y75" i="25"/>
  <c r="Y201" i="28"/>
  <c r="Y71" i="28"/>
  <c r="Y210" i="28"/>
  <c r="Y112" i="28"/>
  <c r="Y125" i="25"/>
  <c r="Y207" i="24"/>
  <c r="Y129" i="24"/>
  <c r="Y64" i="25"/>
  <c r="Y190" i="41"/>
  <c r="Y197" i="25"/>
  <c r="Y95" i="41"/>
  <c r="Y166" i="27"/>
  <c r="Y173" i="24"/>
  <c r="Y50" i="25"/>
  <c r="Y216" i="24"/>
  <c r="Y154" i="28"/>
  <c r="Y188" i="27"/>
  <c r="Y75" i="27"/>
  <c r="Y85" i="41"/>
  <c r="Y141" i="24"/>
  <c r="Y74" i="27"/>
  <c r="Y162" i="24"/>
  <c r="Y138" i="28"/>
  <c r="Y131" i="24"/>
  <c r="Y175" i="24"/>
  <c r="Y169" i="25"/>
  <c r="Y180" i="25"/>
  <c r="Y65" i="25"/>
  <c r="Y185" i="28"/>
  <c r="Y177" i="27"/>
  <c r="Y199" i="27"/>
  <c r="Y99" i="24"/>
  <c r="Y177" i="41"/>
  <c r="Y184" i="25"/>
  <c r="Y60" i="28"/>
  <c r="Y204" i="28"/>
  <c r="Y172" i="27"/>
  <c r="Y157" i="25"/>
  <c r="Y97" i="27"/>
  <c r="Y227" i="41"/>
  <c r="Y93" i="28"/>
  <c r="Y46" i="25"/>
  <c r="Y100" i="24"/>
  <c r="Y152" i="27"/>
  <c r="Y131" i="25"/>
  <c r="Y70" i="27"/>
  <c r="Y54" i="25"/>
  <c r="Y105" i="28"/>
  <c r="Y74" i="28"/>
  <c r="Y220" i="27"/>
  <c r="Y115" i="24"/>
  <c r="Y99" i="25"/>
  <c r="Y66" i="25"/>
  <c r="Y57" i="28"/>
  <c r="Y123" i="27"/>
  <c r="Y66" i="28"/>
  <c r="Y90" i="27"/>
  <c r="Y107" i="24"/>
  <c r="Y83" i="25"/>
  <c r="Y187" i="25"/>
  <c r="Y137" i="41"/>
  <c r="Y219" i="27"/>
  <c r="Y194" i="24"/>
  <c r="Y167" i="28"/>
  <c r="Y192" i="27"/>
  <c r="Y117" i="25"/>
  <c r="Y89" i="25"/>
  <c r="Y183" i="27"/>
  <c r="Y158" i="27"/>
  <c r="Y149" i="24"/>
  <c r="Y171" i="28"/>
  <c r="Y57" i="27"/>
  <c r="Y135" i="28"/>
  <c r="Y140" i="27"/>
  <c r="Y69" i="25"/>
  <c r="Y80" i="28"/>
  <c r="Y138" i="24"/>
  <c r="Y128" i="27"/>
  <c r="Y105" i="27"/>
  <c r="Y149" i="41"/>
  <c r="Y146" i="27"/>
  <c r="Y120" i="27"/>
  <c r="Y134" i="41"/>
  <c r="Y169" i="24"/>
  <c r="Y89" i="24"/>
  <c r="Y129" i="28"/>
  <c r="Y57" i="25"/>
  <c r="Y63" i="27"/>
  <c r="Y225" i="24"/>
  <c r="Y90" i="24"/>
  <c r="Y131" i="28"/>
  <c r="Y156" i="27"/>
  <c r="Y190" i="24"/>
  <c r="Y145" i="24"/>
  <c r="Y139" i="24"/>
  <c r="Y214" i="27"/>
  <c r="Y208" i="27"/>
  <c r="Y154" i="27"/>
  <c r="Y202" i="24"/>
  <c r="Y200" i="28"/>
  <c r="Y116" i="24"/>
  <c r="Y78" i="25"/>
  <c r="Y92" i="28"/>
  <c r="Y133" i="25"/>
  <c r="Y163" i="28"/>
  <c r="Y196" i="27"/>
  <c r="Y112" i="41"/>
  <c r="Y109" i="27"/>
  <c r="Y118" i="27"/>
  <c r="Y142" i="24"/>
  <c r="Y186" i="27"/>
  <c r="Y96" i="28"/>
  <c r="Y95" i="27"/>
  <c r="Y170" i="27"/>
  <c r="Y199" i="25"/>
  <c r="Y88" i="27"/>
  <c r="Y68" i="41"/>
  <c r="Y167" i="24"/>
  <c r="Y148" i="28"/>
  <c r="Y168" i="25"/>
  <c r="Y186" i="24"/>
  <c r="Y178" i="27"/>
  <c r="Y77" i="25"/>
  <c r="Y164" i="28"/>
  <c r="Y144" i="24"/>
  <c r="Y173" i="41"/>
  <c r="Y95" i="24"/>
  <c r="Y175" i="27"/>
  <c r="Y104" i="25"/>
  <c r="Y203" i="25"/>
  <c r="Y39" i="25"/>
  <c r="Y195" i="25"/>
  <c r="Y150" i="25"/>
  <c r="Y58" i="25"/>
  <c r="Y210" i="27"/>
  <c r="Y205" i="25"/>
  <c r="Y58" i="27"/>
  <c r="Y176" i="28"/>
  <c r="Y130" i="25"/>
  <c r="Y192" i="25"/>
  <c r="Y149" i="25"/>
  <c r="Y179" i="25"/>
  <c r="Y72" i="25"/>
  <c r="Y212" i="27"/>
  <c r="Y84" i="27"/>
  <c r="Y146" i="24"/>
  <c r="Y145" i="27"/>
  <c r="Y170" i="25"/>
  <c r="Y127" i="47"/>
  <c r="Y209" i="47"/>
  <c r="Y97" i="47"/>
  <c r="Y181" i="47"/>
  <c r="Y65" i="47"/>
  <c r="Y110" i="47"/>
  <c r="Y111" i="47"/>
  <c r="Y177" i="47"/>
  <c r="Y148" i="47"/>
  <c r="Y82" i="47"/>
  <c r="Y81" i="47"/>
  <c r="Y195" i="41"/>
  <c r="Y79" i="24"/>
  <c r="Y60" i="41"/>
  <c r="Y65" i="41"/>
  <c r="Y147" i="25"/>
  <c r="Y50" i="41"/>
  <c r="Y125" i="24"/>
  <c r="Y160" i="24"/>
  <c r="Y204" i="24"/>
  <c r="Y80" i="25"/>
  <c r="Y82" i="27"/>
  <c r="Y92" i="27"/>
  <c r="Y194" i="25"/>
  <c r="Y160" i="25"/>
  <c r="Y182" i="28"/>
  <c r="Y76" i="28"/>
  <c r="Y158" i="25"/>
  <c r="Y199" i="24"/>
  <c r="Y83" i="27"/>
  <c r="Y146" i="25"/>
  <c r="Y96" i="25"/>
  <c r="Y73" i="41"/>
  <c r="Y134" i="28"/>
  <c r="Y119" i="25"/>
  <c r="Y164" i="24"/>
  <c r="Y106" i="24"/>
  <c r="Y187" i="24"/>
  <c r="Y47" i="41"/>
  <c r="Y143" i="28"/>
  <c r="Y103" i="24"/>
  <c r="Y128" i="28"/>
  <c r="Y120" i="25"/>
  <c r="Y97" i="24"/>
  <c r="Y206" i="41"/>
  <c r="Y174" i="28"/>
  <c r="Y71" i="25"/>
  <c r="Y132" i="24"/>
  <c r="Y211" i="25"/>
  <c r="Y40" i="25"/>
  <c r="Y181" i="27"/>
  <c r="Y110" i="24"/>
  <c r="Y82" i="24"/>
  <c r="Y182" i="24"/>
  <c r="Y132" i="27"/>
  <c r="Y87" i="24"/>
  <c r="Y153" i="25"/>
  <c r="Y87" i="41"/>
  <c r="Y148" i="27"/>
  <c r="Y186" i="25"/>
  <c r="Y142" i="28"/>
  <c r="Y80" i="24"/>
  <c r="Y222" i="27"/>
  <c r="Y44" i="25"/>
  <c r="Y55" i="28"/>
  <c r="Y81" i="25"/>
  <c r="Y171" i="27"/>
  <c r="Y99" i="28"/>
  <c r="Y171" i="25"/>
  <c r="Y122" i="25"/>
  <c r="Y94" i="24"/>
  <c r="Y33" i="41"/>
  <c r="Y97" i="28"/>
  <c r="Y187" i="27"/>
  <c r="Y179" i="24"/>
  <c r="Y181" i="25"/>
  <c r="Y138" i="25"/>
  <c r="Y74" i="25"/>
  <c r="Y192" i="28"/>
  <c r="Y151" i="24"/>
  <c r="Y202" i="27"/>
  <c r="Y178" i="24"/>
  <c r="Y123" i="28"/>
  <c r="Y26" i="25"/>
  <c r="Y73" i="27"/>
  <c r="Y54" i="41"/>
  <c r="Y212" i="25"/>
  <c r="Y113" i="24"/>
  <c r="Y184" i="27"/>
  <c r="Y208" i="25"/>
  <c r="Y137" i="28"/>
  <c r="Y81" i="27"/>
  <c r="Y35" i="41"/>
  <c r="Y91" i="28"/>
  <c r="Y172" i="25"/>
  <c r="Y222" i="41"/>
  <c r="Y79" i="25"/>
  <c r="Y156" i="24"/>
  <c r="Y88" i="24"/>
  <c r="Y120" i="24"/>
  <c r="Y209" i="41"/>
  <c r="Y207" i="27"/>
  <c r="Y84" i="25"/>
  <c r="Y65" i="27"/>
  <c r="Y112" i="27"/>
  <c r="Y97" i="25"/>
  <c r="Y225" i="41"/>
  <c r="Y179" i="28"/>
  <c r="Y169" i="27"/>
  <c r="Y119" i="41"/>
  <c r="Y191" i="27"/>
  <c r="Y67" i="28"/>
  <c r="Y76" i="25"/>
  <c r="Y130" i="28"/>
  <c r="Y164" i="41"/>
  <c r="Y168" i="27"/>
  <c r="Y101" i="28"/>
  <c r="Y213" i="24"/>
  <c r="Y41" i="25"/>
  <c r="Y52" i="41"/>
  <c r="Y188" i="41"/>
  <c r="Y101" i="24"/>
  <c r="Y81" i="28"/>
  <c r="Y206" i="24"/>
  <c r="Y140" i="25"/>
  <c r="Y91" i="25"/>
  <c r="Y115" i="28"/>
  <c r="Y153" i="24"/>
  <c r="Y147" i="27"/>
  <c r="Y187" i="28"/>
  <c r="Y60" i="27"/>
  <c r="Y62" i="25"/>
  <c r="Y81" i="24"/>
  <c r="Y98" i="24"/>
  <c r="Y84" i="41"/>
  <c r="Y184" i="28"/>
  <c r="Y173" i="28"/>
  <c r="Y111" i="24"/>
  <c r="Y204" i="27"/>
  <c r="Y116" i="25"/>
  <c r="Y209" i="25"/>
  <c r="Y27" i="25"/>
  <c r="Y101" i="27"/>
  <c r="Y77" i="28"/>
  <c r="Y78" i="24"/>
  <c r="Y221" i="27"/>
  <c r="Y197" i="28"/>
  <c r="Y193" i="24"/>
  <c r="Y172" i="28"/>
  <c r="Y98" i="25"/>
  <c r="Y223" i="27"/>
  <c r="Y108" i="25"/>
  <c r="Y140" i="28"/>
  <c r="Y117" i="28"/>
  <c r="Y134" i="24"/>
  <c r="Y124" i="28"/>
  <c r="Y70" i="25"/>
  <c r="Y63" i="28"/>
  <c r="Y61" i="25"/>
  <c r="Y106" i="25"/>
  <c r="Y163" i="27"/>
  <c r="Y188" i="25"/>
  <c r="Y123" i="25"/>
  <c r="Y193" i="28"/>
  <c r="Y118" i="25"/>
  <c r="Y33" i="25"/>
  <c r="Y108" i="27"/>
  <c r="Y155" i="25"/>
  <c r="Y77" i="41"/>
  <c r="Y116" i="47"/>
  <c r="Y191" i="24"/>
  <c r="Y149" i="27"/>
  <c r="Y96" i="27"/>
  <c r="Y64" i="27"/>
  <c r="Y185" i="24"/>
  <c r="Y27" i="41"/>
  <c r="Y112" i="24"/>
  <c r="Y147" i="28"/>
  <c r="Y126" i="25"/>
  <c r="Y150" i="28"/>
  <c r="Y160" i="27"/>
  <c r="Y213" i="25"/>
  <c r="Y113" i="25"/>
  <c r="Y214" i="25"/>
  <c r="Y72" i="47"/>
  <c r="Y100" i="47"/>
  <c r="Y121" i="47"/>
  <c r="Y169" i="47"/>
  <c r="Y172" i="47"/>
  <c r="Y56" i="47"/>
  <c r="Y125" i="47"/>
  <c r="Y49" i="47"/>
  <c r="Y156" i="47"/>
  <c r="Y168" i="47"/>
  <c r="Y134" i="47"/>
  <c r="Y119" i="47"/>
  <c r="Y149" i="47"/>
  <c r="Y99" i="47"/>
  <c r="Y52" i="47"/>
  <c r="Y106" i="41"/>
  <c r="Y168" i="41"/>
  <c r="Y187" i="41"/>
  <c r="Y132" i="41"/>
  <c r="Y191" i="41"/>
  <c r="Y167" i="47"/>
  <c r="Y162" i="41"/>
  <c r="Y181" i="41"/>
  <c r="Y196" i="28"/>
  <c r="Y82" i="25"/>
  <c r="Y180" i="24"/>
  <c r="Y124" i="24"/>
  <c r="Y139" i="25"/>
  <c r="Y86" i="27"/>
  <c r="Y108" i="47"/>
  <c r="Y69" i="47"/>
  <c r="Y36" i="47"/>
  <c r="Y62" i="47"/>
  <c r="Y217" i="47"/>
  <c r="Y203" i="47"/>
  <c r="Y199" i="47"/>
  <c r="Y144" i="47"/>
  <c r="Y76" i="47"/>
  <c r="Y104" i="47"/>
  <c r="Y70" i="47"/>
  <c r="Y55" i="47"/>
  <c r="Y37" i="47"/>
  <c r="Y35" i="47"/>
  <c r="Y57" i="47"/>
  <c r="Y74" i="41"/>
  <c r="Y136" i="41"/>
  <c r="Y155" i="41"/>
  <c r="Y81" i="41"/>
  <c r="Y141" i="41"/>
  <c r="Y201" i="41"/>
  <c r="Y114" i="47"/>
  <c r="Y130" i="41"/>
  <c r="Y129" i="41"/>
  <c r="Y127" i="41"/>
  <c r="Y105" i="47"/>
  <c r="Y94" i="47"/>
  <c r="Y122" i="41"/>
  <c r="Y216" i="41"/>
  <c r="Y207" i="41"/>
  <c r="Y31" i="41"/>
  <c r="Y224" i="24"/>
  <c r="Y129" i="25"/>
  <c r="Y130" i="27"/>
  <c r="Y99" i="27"/>
  <c r="Y131" i="41"/>
  <c r="Y72" i="27"/>
  <c r="Y79" i="27"/>
  <c r="Y77" i="47"/>
  <c r="Y155" i="47"/>
  <c r="Y165" i="47"/>
  <c r="Y85" i="47"/>
  <c r="Y191" i="47"/>
  <c r="Y139" i="47"/>
  <c r="Y135" i="47"/>
  <c r="Y80" i="47"/>
  <c r="Y137" i="47"/>
  <c r="Y40" i="47"/>
  <c r="Y213" i="47"/>
  <c r="Y194" i="47"/>
  <c r="Y192" i="47"/>
  <c r="Y174" i="47"/>
  <c r="Y178" i="47"/>
  <c r="Y214" i="28"/>
  <c r="Y109" i="41"/>
  <c r="Y102" i="24"/>
  <c r="Y135" i="25"/>
  <c r="Y207" i="28"/>
  <c r="Y144" i="25"/>
  <c r="Y47" i="47"/>
  <c r="Y91" i="47"/>
  <c r="Y151" i="47"/>
  <c r="Y160" i="47"/>
  <c r="Y157" i="47"/>
  <c r="Y75" i="47"/>
  <c r="Y210" i="47"/>
  <c r="Y179" i="47"/>
  <c r="Y175" i="47"/>
  <c r="Y133" i="47"/>
  <c r="Y196" i="47"/>
  <c r="Y130" i="47"/>
  <c r="Y128" i="47"/>
  <c r="Y46" i="47"/>
  <c r="Y161" i="47"/>
  <c r="Y91" i="41"/>
  <c r="Y142" i="41"/>
  <c r="Y48" i="41"/>
  <c r="Y204" i="41"/>
  <c r="Y170" i="47"/>
  <c r="Y176" i="47"/>
  <c r="Y66" i="41"/>
  <c r="Y192" i="41"/>
  <c r="Y211" i="41"/>
  <c r="Y221" i="41"/>
  <c r="Y40" i="41"/>
  <c r="Y39" i="41"/>
  <c r="Y152" i="47"/>
  <c r="Y211" i="47"/>
  <c r="Y69" i="27"/>
  <c r="Y206" i="28"/>
  <c r="Y179" i="27"/>
  <c r="Y100" i="27"/>
  <c r="Y193" i="27"/>
  <c r="Y142" i="25"/>
  <c r="Y52" i="25"/>
  <c r="Y212" i="28"/>
  <c r="Y154" i="47"/>
  <c r="Y145" i="47"/>
  <c r="Y87" i="47"/>
  <c r="Y96" i="47"/>
  <c r="Y122" i="47"/>
  <c r="Y214" i="47"/>
  <c r="Y146" i="47"/>
  <c r="Y115" i="47"/>
  <c r="Y95" i="47"/>
  <c r="Y187" i="47"/>
  <c r="Y132" i="47"/>
  <c r="Y66" i="47"/>
  <c r="Y64" i="47"/>
  <c r="Y44" i="47"/>
  <c r="Y129" i="47"/>
  <c r="Y59" i="41"/>
  <c r="Y92" i="41"/>
  <c r="Y151" i="41"/>
  <c r="Y216" i="47"/>
  <c r="Y153" i="47"/>
  <c r="Y34" i="41"/>
  <c r="Y160" i="41"/>
  <c r="Y179" i="41"/>
  <c r="Y169" i="41"/>
  <c r="Y148" i="24"/>
  <c r="Y60" i="25"/>
  <c r="Y108" i="24"/>
  <c r="Y143" i="25"/>
  <c r="Y198" i="24"/>
  <c r="Y102" i="41"/>
  <c r="Y121" i="28"/>
  <c r="Y58" i="47"/>
  <c r="Y102" i="47"/>
  <c r="Y162" i="47"/>
  <c r="Y113" i="47"/>
  <c r="Y42" i="47"/>
  <c r="Y86" i="47"/>
  <c r="Y89" i="47"/>
  <c r="Y51" i="47"/>
  <c r="Y186" i="47"/>
  <c r="Y123" i="47"/>
  <c r="Y68" i="47"/>
  <c r="Y205" i="47"/>
  <c r="Y193" i="47"/>
  <c r="Y63" i="47"/>
  <c r="Y83" i="47"/>
  <c r="Y202" i="41"/>
  <c r="Y49" i="41"/>
  <c r="Y101" i="41"/>
  <c r="Y101" i="47"/>
  <c r="Y102" i="27"/>
  <c r="Y130" i="24"/>
  <c r="Y201" i="24"/>
  <c r="Y122" i="24"/>
  <c r="Y125" i="28"/>
  <c r="Y205" i="27"/>
  <c r="Y196" i="25"/>
  <c r="Y109" i="47"/>
  <c r="Y38" i="47"/>
  <c r="Y98" i="47"/>
  <c r="Y195" i="47"/>
  <c r="Y73" i="47"/>
  <c r="Y212" i="47"/>
  <c r="Y158" i="47"/>
  <c r="Y206" i="47"/>
  <c r="Y106" i="47"/>
  <c r="Y59" i="47"/>
  <c r="Y93" i="47"/>
  <c r="Y61" i="47"/>
  <c r="Y53" i="47"/>
  <c r="Y141" i="47"/>
  <c r="Y170" i="41"/>
  <c r="Y56" i="41"/>
  <c r="Y182" i="47"/>
  <c r="Y226" i="41"/>
  <c r="Y96" i="41"/>
  <c r="Y115" i="41"/>
  <c r="Y71" i="41"/>
  <c r="Y180" i="47"/>
  <c r="Y218" i="41"/>
  <c r="Y75" i="41"/>
  <c r="Y167" i="41"/>
  <c r="Y116" i="41"/>
  <c r="Y175" i="28"/>
  <c r="Y224" i="28"/>
  <c r="Y46" i="41"/>
  <c r="Y28" i="41"/>
  <c r="Y164" i="47"/>
  <c r="Y197" i="47"/>
  <c r="Y136" i="47"/>
  <c r="Y56" i="25"/>
  <c r="Y194" i="27"/>
  <c r="W66" i="24"/>
  <c r="P66" i="24"/>
  <c r="O66" i="24" s="1"/>
  <c r="W63" i="24"/>
  <c r="P63" i="24"/>
  <c r="O63" i="24" s="1"/>
  <c r="W60" i="24"/>
  <c r="P60" i="24"/>
  <c r="O60" i="24" s="1"/>
  <c r="W51" i="24"/>
  <c r="P51" i="24"/>
  <c r="O51" i="24" s="1"/>
  <c r="W42" i="24"/>
  <c r="P42" i="24"/>
  <c r="O42" i="24" s="1"/>
  <c r="Y42" i="24"/>
  <c r="W17" i="3"/>
  <c r="P17" i="3"/>
  <c r="O17" i="3" s="1"/>
  <c r="Y19" i="3"/>
  <c r="W18" i="3"/>
  <c r="P18" i="3"/>
  <c r="O18" i="3" s="1"/>
  <c r="Y17" i="3"/>
  <c r="Y18" i="3"/>
  <c r="W19" i="3"/>
  <c r="P19" i="3"/>
  <c r="O19" i="3" s="1"/>
  <c r="W20" i="3"/>
  <c r="P20" i="3"/>
  <c r="O20" i="3" s="1"/>
  <c r="Y20" i="3"/>
  <c r="Y29" i="24"/>
  <c r="P29" i="24"/>
  <c r="O29" i="24" s="1"/>
  <c r="Y30" i="24"/>
  <c r="P31" i="24"/>
  <c r="O31" i="24" s="1"/>
  <c r="P30" i="24"/>
  <c r="O30" i="24" s="1"/>
  <c r="Y31" i="24"/>
  <c r="P51" i="3"/>
  <c r="O51" i="3" s="1"/>
  <c r="P53" i="3"/>
  <c r="O53" i="3" s="1"/>
  <c r="W53" i="3"/>
  <c r="W54" i="3"/>
  <c r="P54" i="3"/>
  <c r="O54" i="3" s="1"/>
  <c r="P52" i="3"/>
  <c r="O52" i="3" s="1"/>
  <c r="W52" i="3"/>
  <c r="P10" i="49"/>
  <c r="O10" i="49" s="1"/>
  <c r="W10" i="49"/>
  <c r="D375" i="4"/>
  <c r="D376" i="4"/>
  <c r="W8" i="3"/>
  <c r="Y7" i="27"/>
  <c r="Y161" i="3"/>
  <c r="Y13" i="28"/>
  <c r="Y12" i="28"/>
  <c r="W10" i="41"/>
  <c r="P10" i="41"/>
  <c r="O10" i="41" s="1"/>
  <c r="M10" i="41" s="1"/>
  <c r="W7" i="49"/>
  <c r="P7" i="49"/>
  <c r="O7" i="49" s="1"/>
  <c r="Y38" i="28"/>
  <c r="Y8" i="25"/>
  <c r="M13" i="3"/>
  <c r="D9" i="4" s="1"/>
  <c r="Y39" i="28"/>
  <c r="Y9" i="25"/>
  <c r="Y159" i="3"/>
  <c r="M9" i="3"/>
  <c r="D5" i="4" s="1"/>
  <c r="Y37" i="28"/>
  <c r="M14" i="3"/>
  <c r="D10" i="4" s="1"/>
  <c r="P11" i="3"/>
  <c r="O11" i="3" s="1"/>
  <c r="E7" i="4" s="1"/>
  <c r="P23" i="3"/>
  <c r="O23" i="3" s="1"/>
  <c r="M23" i="3" s="1"/>
  <c r="D15" i="4" s="1"/>
  <c r="W14" i="3"/>
  <c r="Y160" i="3"/>
  <c r="P12" i="3"/>
  <c r="O12" i="3" s="1"/>
  <c r="M12" i="3" s="1"/>
  <c r="D8" i="4" s="1"/>
  <c r="W13" i="3"/>
  <c r="Y7" i="25"/>
  <c r="D412" i="4"/>
  <c r="D411" i="4"/>
  <c r="D265" i="4"/>
  <c r="D274" i="4"/>
  <c r="D278" i="4"/>
  <c r="D275" i="4"/>
  <c r="D276" i="4"/>
  <c r="D266" i="4"/>
  <c r="D277" i="4"/>
  <c r="W10" i="27"/>
  <c r="P10" i="27"/>
  <c r="O10" i="27" s="1"/>
  <c r="W16" i="41"/>
  <c r="P16" i="41"/>
  <c r="O16" i="41" s="1"/>
  <c r="Y16" i="41"/>
  <c r="W38" i="24"/>
  <c r="P38" i="24"/>
  <c r="O38" i="24" s="1"/>
  <c r="W8" i="28"/>
  <c r="P8" i="28"/>
  <c r="O8" i="28" s="1"/>
  <c r="W7" i="28"/>
  <c r="P7" i="28"/>
  <c r="O7" i="28" s="1"/>
  <c r="P21" i="28"/>
  <c r="W9" i="3"/>
  <c r="P24" i="28"/>
  <c r="W175" i="3"/>
  <c r="P175" i="3"/>
  <c r="O175" i="3" s="1"/>
  <c r="P10" i="3"/>
  <c r="O10" i="3" s="1"/>
  <c r="E6" i="4" s="1"/>
  <c r="P155" i="3"/>
  <c r="O155" i="3" s="1"/>
  <c r="W155" i="3"/>
  <c r="W154" i="3"/>
  <c r="P154" i="3"/>
  <c r="O154" i="3" s="1"/>
  <c r="W156" i="3"/>
  <c r="P156" i="3"/>
  <c r="O156" i="3" s="1"/>
  <c r="D175" i="4"/>
  <c r="D174" i="4"/>
  <c r="D176" i="4"/>
  <c r="D177" i="4"/>
  <c r="D173" i="4"/>
  <c r="D325" i="4"/>
  <c r="D35" i="4"/>
  <c r="D38" i="4"/>
  <c r="D37" i="4"/>
  <c r="D36" i="4"/>
  <c r="Y98" i="3"/>
  <c r="W97" i="3"/>
  <c r="P97" i="3"/>
  <c r="O97" i="3" s="1"/>
  <c r="W99" i="3"/>
  <c r="P99" i="3"/>
  <c r="O99" i="3" s="1"/>
  <c r="W100" i="3"/>
  <c r="P100" i="3"/>
  <c r="O100" i="3" s="1"/>
  <c r="W98" i="3"/>
  <c r="P98" i="3"/>
  <c r="O98" i="3" s="1"/>
  <c r="Y100" i="3"/>
  <c r="W16" i="25"/>
  <c r="P16" i="25"/>
  <c r="O16" i="25" s="1"/>
  <c r="W18" i="25"/>
  <c r="P18" i="25"/>
  <c r="O18" i="25" s="1"/>
  <c r="W17" i="25"/>
  <c r="P17" i="25"/>
  <c r="O17" i="25" s="1"/>
  <c r="D245" i="4"/>
  <c r="D334" i="4"/>
  <c r="D336" i="4"/>
  <c r="D335" i="4"/>
  <c r="D311" i="4"/>
  <c r="D309" i="4"/>
  <c r="D308" i="4"/>
  <c r="D307" i="4"/>
  <c r="D310" i="4"/>
  <c r="D306" i="4"/>
  <c r="P32" i="28"/>
  <c r="P34" i="28"/>
  <c r="P33" i="28"/>
  <c r="D410" i="4"/>
  <c r="D406" i="4"/>
  <c r="D408" i="4"/>
  <c r="D409" i="4"/>
  <c r="D405" i="4"/>
  <c r="D407" i="4"/>
  <c r="M110" i="3"/>
  <c r="D52" i="4" s="1"/>
  <c r="E130" i="4"/>
  <c r="D535" i="4"/>
  <c r="D404" i="4"/>
  <c r="D401" i="4"/>
  <c r="D402" i="4"/>
  <c r="D400" i="4"/>
  <c r="D399" i="4"/>
  <c r="D403" i="4"/>
  <c r="D445" i="4"/>
  <c r="D443" i="4"/>
  <c r="D421" i="4"/>
  <c r="W266" i="3"/>
  <c r="W222" i="3"/>
  <c r="P222" i="3"/>
  <c r="O222" i="3" s="1"/>
  <c r="W223" i="3"/>
  <c r="P223" i="3"/>
  <c r="O223" i="3" s="1"/>
  <c r="W226" i="3"/>
  <c r="P226" i="3"/>
  <c r="O226" i="3" s="1"/>
  <c r="W221" i="3"/>
  <c r="P221" i="3"/>
  <c r="O221" i="3" s="1"/>
  <c r="W224" i="3"/>
  <c r="P224" i="3"/>
  <c r="O224" i="3" s="1"/>
  <c r="W225" i="3"/>
  <c r="P225" i="3"/>
  <c r="O225" i="3" s="1"/>
  <c r="P75" i="24"/>
  <c r="O75" i="24" s="1"/>
  <c r="P76" i="24"/>
  <c r="O76" i="24" s="1"/>
  <c r="P77" i="24"/>
  <c r="O77" i="24" s="1"/>
  <c r="W188" i="3"/>
  <c r="D347" i="4"/>
  <c r="W12" i="24"/>
  <c r="P12" i="24"/>
  <c r="O12" i="24" s="1"/>
  <c r="W11" i="24"/>
  <c r="P11" i="24"/>
  <c r="O11" i="24" s="1"/>
  <c r="W13" i="47"/>
  <c r="P13" i="47"/>
  <c r="O13" i="47" s="1"/>
  <c r="D356" i="4"/>
  <c r="D354" i="4"/>
  <c r="W13" i="25"/>
  <c r="P13" i="25"/>
  <c r="O13" i="25" s="1"/>
  <c r="D386" i="4"/>
  <c r="D385" i="4"/>
  <c r="D377" i="4"/>
  <c r="D378" i="4"/>
  <c r="D383" i="4"/>
  <c r="D379" i="4"/>
  <c r="D382" i="4"/>
  <c r="D381" i="4"/>
  <c r="D384" i="4"/>
  <c r="D380" i="4"/>
  <c r="D473" i="4"/>
  <c r="M27" i="27"/>
  <c r="D271" i="4" s="1"/>
  <c r="E271" i="4"/>
  <c r="W27" i="27"/>
  <c r="W8" i="47"/>
  <c r="P8" i="47"/>
  <c r="O8" i="47" s="1"/>
  <c r="P231" i="3"/>
  <c r="O231" i="3" s="1"/>
  <c r="E159" i="4" s="1"/>
  <c r="W26" i="47"/>
  <c r="P26" i="47"/>
  <c r="O26" i="47" s="1"/>
  <c r="W25" i="47"/>
  <c r="P25" i="47"/>
  <c r="O25" i="47" s="1"/>
  <c r="W24" i="47"/>
  <c r="P24" i="47"/>
  <c r="O24" i="47" s="1"/>
  <c r="W27" i="47"/>
  <c r="P27" i="47"/>
  <c r="O27" i="47" s="1"/>
  <c r="W19" i="47"/>
  <c r="P19" i="47"/>
  <c r="O19" i="47" s="1"/>
  <c r="M19" i="47" s="1"/>
  <c r="W17" i="47"/>
  <c r="P17" i="47"/>
  <c r="O17" i="47" s="1"/>
  <c r="M17" i="47" s="1"/>
  <c r="W16" i="47"/>
  <c r="P16" i="47"/>
  <c r="O16" i="47" s="1"/>
  <c r="M16" i="47" s="1"/>
  <c r="W18" i="47"/>
  <c r="P18" i="47"/>
  <c r="O18" i="47" s="1"/>
  <c r="M18" i="47" s="1"/>
  <c r="W86" i="3"/>
  <c r="W87" i="3"/>
  <c r="W85" i="3"/>
  <c r="W84" i="3"/>
  <c r="O84" i="3" s="1"/>
  <c r="P132" i="3"/>
  <c r="O132" i="3" s="1"/>
  <c r="E95" i="4" s="1"/>
  <c r="P73" i="3"/>
  <c r="O73" i="3" s="1"/>
  <c r="E48" i="4" s="1"/>
  <c r="W187" i="3"/>
  <c r="E129" i="4"/>
  <c r="W148" i="3"/>
  <c r="P22" i="25"/>
  <c r="O22" i="25" s="1"/>
  <c r="E206" i="4" s="1"/>
  <c r="D472" i="4"/>
  <c r="D449" i="4"/>
  <c r="W69" i="3"/>
  <c r="P229" i="3"/>
  <c r="O229" i="3" s="1"/>
  <c r="M229" i="3" s="1"/>
  <c r="D157" i="4" s="1"/>
  <c r="P263" i="3"/>
  <c r="O263" i="3" s="1"/>
  <c r="M263" i="3" s="1"/>
  <c r="D167" i="4" s="1"/>
  <c r="W26" i="24"/>
  <c r="P25" i="3"/>
  <c r="O25" i="3" s="1"/>
  <c r="M25" i="3" s="1"/>
  <c r="D17" i="4" s="1"/>
  <c r="W110" i="3"/>
  <c r="W65" i="3"/>
  <c r="D542" i="4"/>
  <c r="E26" i="4"/>
  <c r="P208" i="3"/>
  <c r="P72" i="24"/>
  <c r="O72" i="24" s="1"/>
  <c r="E254" i="4" s="1"/>
  <c r="W44" i="3"/>
  <c r="P218" i="3"/>
  <c r="O218" i="3" s="1"/>
  <c r="E150" i="4" s="1"/>
  <c r="P8" i="25"/>
  <c r="O8" i="25" s="1"/>
  <c r="W189" i="3"/>
  <c r="M65" i="3"/>
  <c r="D63" i="4" s="1"/>
  <c r="W203" i="3"/>
  <c r="E141" i="4"/>
  <c r="P237" i="3"/>
  <c r="O237" i="3" s="1"/>
  <c r="M237" i="3" s="1"/>
  <c r="D163" i="4" s="1"/>
  <c r="P210" i="3"/>
  <c r="P130" i="3"/>
  <c r="O130" i="3" s="1"/>
  <c r="E93" i="4" s="1"/>
  <c r="W26" i="3"/>
  <c r="E18" i="4"/>
  <c r="M189" i="3"/>
  <c r="D131" i="4" s="1"/>
  <c r="P139" i="3"/>
  <c r="O139" i="3" s="1"/>
  <c r="P168" i="3"/>
  <c r="O168" i="3" s="1"/>
  <c r="P202" i="3"/>
  <c r="O202" i="3" s="1"/>
  <c r="M202" i="3" s="1"/>
  <c r="D140" i="4" s="1"/>
  <c r="P133" i="3"/>
  <c r="O133" i="3" s="1"/>
  <c r="W133" i="3"/>
  <c r="D434" i="4"/>
  <c r="P195" i="3"/>
  <c r="O195" i="3" s="1"/>
  <c r="W195" i="3"/>
  <c r="P16" i="28"/>
  <c r="W186" i="3"/>
  <c r="P186" i="3"/>
  <c r="O186" i="3" s="1"/>
  <c r="D478" i="4"/>
  <c r="D413" i="4"/>
  <c r="D506" i="4"/>
  <c r="P29" i="28"/>
  <c r="W7" i="24"/>
  <c r="P7" i="24"/>
  <c r="O7" i="24" s="1"/>
  <c r="W17" i="24"/>
  <c r="P17" i="24"/>
  <c r="O17" i="24" s="1"/>
  <c r="P43" i="3"/>
  <c r="O43" i="3" s="1"/>
  <c r="W43" i="3"/>
  <c r="W172" i="3"/>
  <c r="P172" i="3"/>
  <c r="O172" i="3" s="1"/>
  <c r="P235" i="3"/>
  <c r="O235" i="3" s="1"/>
  <c r="W235" i="3"/>
  <c r="D521" i="4"/>
  <c r="D444" i="4"/>
  <c r="W64" i="3"/>
  <c r="P64" i="3"/>
  <c r="O64" i="3" s="1"/>
  <c r="W131" i="3"/>
  <c r="P131" i="3"/>
  <c r="O131" i="3" s="1"/>
  <c r="D485" i="4"/>
  <c r="D519" i="4"/>
  <c r="P191" i="3"/>
  <c r="O191" i="3" s="1"/>
  <c r="W191" i="3"/>
  <c r="P13" i="28"/>
  <c r="O13" i="28" s="1"/>
  <c r="W13" i="28"/>
  <c r="D523" i="4"/>
  <c r="P183" i="3"/>
  <c r="O183" i="3" s="1"/>
  <c r="W183" i="3"/>
  <c r="P201" i="3"/>
  <c r="O201" i="3" s="1"/>
  <c r="W201" i="3"/>
  <c r="P32" i="3"/>
  <c r="O32" i="3" s="1"/>
  <c r="W32" i="3"/>
  <c r="D423" i="4"/>
  <c r="P28" i="3"/>
  <c r="O28" i="3" s="1"/>
  <c r="W28" i="3"/>
  <c r="D522" i="4"/>
  <c r="D418" i="4"/>
  <c r="W174" i="3"/>
  <c r="P174" i="3"/>
  <c r="O174" i="3" s="1"/>
  <c r="W30" i="27"/>
  <c r="P30" i="27"/>
  <c r="O30" i="27" s="1"/>
  <c r="W178" i="3"/>
  <c r="P178" i="3"/>
  <c r="O178" i="3" s="1"/>
  <c r="P17" i="27"/>
  <c r="O17" i="27" s="1"/>
  <c r="W17" i="27"/>
  <c r="W79" i="3"/>
  <c r="O79" i="3" s="1"/>
  <c r="M79" i="3" s="1"/>
  <c r="D73" i="4" s="1"/>
  <c r="P79" i="3"/>
  <c r="W49" i="27"/>
  <c r="O49" i="27" s="1"/>
  <c r="M49" i="27" s="1"/>
  <c r="D283" i="4" s="1"/>
  <c r="P49" i="27"/>
  <c r="W143" i="3"/>
  <c r="P143" i="3"/>
  <c r="O143" i="3" s="1"/>
  <c r="D438" i="4"/>
  <c r="D432" i="4"/>
  <c r="D474" i="4"/>
  <c r="W171" i="3"/>
  <c r="P171" i="3"/>
  <c r="O171" i="3" s="1"/>
  <c r="P38" i="3"/>
  <c r="O38" i="3" s="1"/>
  <c r="W38" i="3"/>
  <c r="D495" i="4"/>
  <c r="W9" i="25"/>
  <c r="P9" i="25"/>
  <c r="O9" i="25" s="1"/>
  <c r="D422" i="4"/>
  <c r="D530" i="4"/>
  <c r="W200" i="3"/>
  <c r="P200" i="3"/>
  <c r="O200" i="3" s="1"/>
  <c r="W33" i="3"/>
  <c r="P33" i="3"/>
  <c r="O33" i="3" s="1"/>
  <c r="D532" i="4"/>
  <c r="W215" i="3"/>
  <c r="P215" i="3"/>
  <c r="O215" i="3" s="1"/>
  <c r="P120" i="3"/>
  <c r="O120" i="3" s="1"/>
  <c r="W120" i="3"/>
  <c r="D516" i="4"/>
  <c r="D514" i="4"/>
  <c r="W104" i="3"/>
  <c r="P104" i="3"/>
  <c r="O104" i="3" s="1"/>
  <c r="W13" i="27"/>
  <c r="P13" i="27"/>
  <c r="O13" i="27" s="1"/>
  <c r="D538" i="4"/>
  <c r="W57" i="3"/>
  <c r="P57" i="3"/>
  <c r="O57" i="3" s="1"/>
  <c r="P33" i="27"/>
  <c r="O33" i="27" s="1"/>
  <c r="W33" i="27"/>
  <c r="P216" i="3"/>
  <c r="O216" i="3" s="1"/>
  <c r="W216" i="3"/>
  <c r="D482" i="4"/>
  <c r="P25" i="24"/>
  <c r="O25" i="24" s="1"/>
  <c r="W25" i="24"/>
  <c r="P8" i="24"/>
  <c r="O8" i="24" s="1"/>
  <c r="W8" i="24"/>
  <c r="D494" i="4"/>
  <c r="P230" i="3"/>
  <c r="O230" i="3" s="1"/>
  <c r="W230" i="3"/>
  <c r="D442" i="4"/>
  <c r="P47" i="3"/>
  <c r="O47" i="3" s="1"/>
  <c r="W47" i="3"/>
  <c r="W164" i="3"/>
  <c r="P164" i="3"/>
  <c r="O164" i="3" s="1"/>
  <c r="D457" i="4"/>
  <c r="D488" i="4"/>
  <c r="W207" i="3"/>
  <c r="O207" i="3" s="1"/>
  <c r="M207" i="3" s="1"/>
  <c r="D143" i="4" s="1"/>
  <c r="P207" i="3"/>
  <c r="D327" i="4"/>
  <c r="W238" i="3"/>
  <c r="P238" i="3"/>
  <c r="O238" i="3" s="1"/>
  <c r="D540" i="4"/>
  <c r="D456" i="4"/>
  <c r="D450" i="4"/>
  <c r="P17" i="28"/>
  <c r="P136" i="3"/>
  <c r="O136" i="3" s="1"/>
  <c r="W136" i="3"/>
  <c r="P18" i="24"/>
  <c r="O18" i="24" s="1"/>
  <c r="W18" i="24"/>
  <c r="W74" i="3"/>
  <c r="P74" i="3"/>
  <c r="O74" i="3" s="1"/>
  <c r="D425" i="4"/>
  <c r="W45" i="3"/>
  <c r="P45" i="3"/>
  <c r="O45" i="3" s="1"/>
  <c r="D507" i="4"/>
  <c r="D510" i="4"/>
  <c r="P34" i="24"/>
  <c r="O34" i="24" s="1"/>
  <c r="W34" i="24"/>
  <c r="W13" i="41"/>
  <c r="P13" i="41"/>
  <c r="O13" i="41" s="1"/>
  <c r="D348" i="4"/>
  <c r="W20" i="27"/>
  <c r="P20" i="27"/>
  <c r="O20" i="27" s="1"/>
  <c r="W45" i="27"/>
  <c r="O45" i="27" s="1"/>
  <c r="M45" i="27" s="1"/>
  <c r="D286" i="4" s="1"/>
  <c r="P45" i="27"/>
  <c r="P103" i="3"/>
  <c r="O103" i="3" s="1"/>
  <c r="W103" i="3"/>
  <c r="P180" i="3"/>
  <c r="O180" i="3" s="1"/>
  <c r="W180" i="3"/>
  <c r="P72" i="3"/>
  <c r="O72" i="3" s="1"/>
  <c r="W31" i="3"/>
  <c r="P31" i="3"/>
  <c r="O31" i="3" s="1"/>
  <c r="W113" i="3"/>
  <c r="P113" i="3"/>
  <c r="O113" i="3" s="1"/>
  <c r="D534" i="4"/>
  <c r="W232" i="3"/>
  <c r="P232" i="3"/>
  <c r="O232" i="3" s="1"/>
  <c r="D440" i="4"/>
  <c r="W16" i="24"/>
  <c r="P16" i="24"/>
  <c r="O16" i="24" s="1"/>
  <c r="W70" i="24"/>
  <c r="P70" i="24"/>
  <c r="O70" i="24" s="1"/>
  <c r="W20" i="47"/>
  <c r="P20" i="47"/>
  <c r="O20" i="47" s="1"/>
  <c r="D493" i="4"/>
  <c r="W67" i="3"/>
  <c r="P67" i="3"/>
  <c r="O67" i="3" s="1"/>
  <c r="W22" i="24"/>
  <c r="P22" i="24"/>
  <c r="O22" i="24" s="1"/>
  <c r="D520" i="4"/>
  <c r="D448" i="4"/>
  <c r="W196" i="3"/>
  <c r="P196" i="3"/>
  <c r="O196" i="3" s="1"/>
  <c r="P140" i="3"/>
  <c r="O140" i="3" s="1"/>
  <c r="W140" i="3"/>
  <c r="P119" i="3"/>
  <c r="O119" i="3" s="1"/>
  <c r="W119" i="3"/>
  <c r="D490" i="4"/>
  <c r="P11" i="28"/>
  <c r="O11" i="28" s="1"/>
  <c r="W11" i="28"/>
  <c r="D509" i="4"/>
  <c r="P262" i="3"/>
  <c r="O262" i="3" s="1"/>
  <c r="W262" i="3"/>
  <c r="D424" i="4"/>
  <c r="P184" i="3"/>
  <c r="O184" i="3" s="1"/>
  <c r="W184" i="3"/>
  <c r="W12" i="25"/>
  <c r="P12" i="25"/>
  <c r="O12" i="25" s="1"/>
  <c r="W112" i="3"/>
  <c r="P112" i="3"/>
  <c r="O112" i="3" s="1"/>
  <c r="D515" i="4"/>
  <c r="D513" i="4"/>
  <c r="P50" i="27"/>
  <c r="W50" i="27"/>
  <c r="O50" i="27" s="1"/>
  <c r="M50" i="27" s="1"/>
  <c r="D284" i="4" s="1"/>
  <c r="P39" i="3"/>
  <c r="O39" i="3" s="1"/>
  <c r="W39" i="3"/>
  <c r="W127" i="3"/>
  <c r="P127" i="3"/>
  <c r="O127" i="3" s="1"/>
  <c r="W48" i="27"/>
  <c r="O48" i="27" s="1"/>
  <c r="M48" i="27" s="1"/>
  <c r="D282" i="4" s="1"/>
  <c r="P48" i="27"/>
  <c r="W80" i="3"/>
  <c r="O80" i="3" s="1"/>
  <c r="M80" i="3" s="1"/>
  <c r="D74" i="4" s="1"/>
  <c r="P80" i="3"/>
  <c r="P42" i="27"/>
  <c r="O42" i="27" s="1"/>
  <c r="W42" i="27"/>
  <c r="W31" i="47"/>
  <c r="P31" i="47"/>
  <c r="O31" i="47" s="1"/>
  <c r="W12" i="28"/>
  <c r="P12" i="28"/>
  <c r="O12" i="28" s="1"/>
  <c r="D518" i="4"/>
  <c r="P268" i="3"/>
  <c r="O268" i="3" s="1"/>
  <c r="W268" i="3"/>
  <c r="W7" i="25"/>
  <c r="P7" i="25"/>
  <c r="O7" i="25" s="1"/>
  <c r="P185" i="3"/>
  <c r="O185" i="3" s="1"/>
  <c r="W185" i="3"/>
  <c r="D500" i="4"/>
  <c r="D480" i="4"/>
  <c r="D455" i="4"/>
  <c r="D483" i="4"/>
  <c r="D441" i="4"/>
  <c r="D496" i="4"/>
  <c r="W66" i="3"/>
  <c r="P66" i="3"/>
  <c r="O66" i="3" s="1"/>
  <c r="W150" i="3"/>
  <c r="P150" i="3"/>
  <c r="O150" i="3" s="1"/>
  <c r="P144" i="3"/>
  <c r="O144" i="3" s="1"/>
  <c r="W144" i="3"/>
  <c r="W109" i="3"/>
  <c r="P109" i="3"/>
  <c r="O109" i="3" s="1"/>
  <c r="D526" i="4"/>
  <c r="D529" i="4"/>
  <c r="P192" i="3"/>
  <c r="O192" i="3" s="1"/>
  <c r="W192" i="3"/>
  <c r="D524" i="4"/>
  <c r="W46" i="3"/>
  <c r="P46" i="3"/>
  <c r="O46" i="3" s="1"/>
  <c r="D544" i="4"/>
  <c r="P21" i="24"/>
  <c r="O21" i="24" s="1"/>
  <c r="W21" i="24"/>
  <c r="D512" i="4"/>
  <c r="P41" i="27"/>
  <c r="O41" i="27" s="1"/>
  <c r="W41" i="27"/>
  <c r="P59" i="3"/>
  <c r="O59" i="3" s="1"/>
  <c r="W59" i="3"/>
  <c r="D458" i="4"/>
  <c r="W81" i="3"/>
  <c r="O81" i="3" s="1"/>
  <c r="M81" i="3" s="1"/>
  <c r="D75" i="4" s="1"/>
  <c r="P81" i="3"/>
  <c r="W126" i="3"/>
  <c r="P126" i="3"/>
  <c r="O126" i="3" s="1"/>
  <c r="P197" i="3"/>
  <c r="O197" i="3" s="1"/>
  <c r="W197" i="3"/>
  <c r="W75" i="3"/>
  <c r="P75" i="3"/>
  <c r="O75" i="3" s="1"/>
  <c r="D498" i="4"/>
  <c r="W48" i="3"/>
  <c r="P48" i="3"/>
  <c r="O48" i="3" s="1"/>
  <c r="W166" i="3"/>
  <c r="P166" i="3"/>
  <c r="O166" i="3" s="1"/>
  <c r="W173" i="3"/>
  <c r="P173" i="3"/>
  <c r="O173" i="3" s="1"/>
  <c r="D477" i="4"/>
  <c r="P267" i="3"/>
  <c r="O267" i="3" s="1"/>
  <c r="W267" i="3"/>
  <c r="D486" i="4"/>
  <c r="D511" i="4"/>
  <c r="D541" i="4"/>
  <c r="P165" i="3"/>
  <c r="O165" i="3" s="1"/>
  <c r="W165" i="3"/>
  <c r="W63" i="3"/>
  <c r="P63" i="3"/>
  <c r="O63" i="3" s="1"/>
  <c r="D328" i="4"/>
  <c r="P159" i="3"/>
  <c r="O159" i="3" s="1"/>
  <c r="W159" i="3"/>
  <c r="P27" i="28"/>
  <c r="D508" i="4"/>
  <c r="W68" i="3"/>
  <c r="P68" i="3"/>
  <c r="O68" i="3" s="1"/>
  <c r="D484" i="4"/>
  <c r="P105" i="3"/>
  <c r="O105" i="3" s="1"/>
  <c r="W105" i="3"/>
  <c r="P51" i="27"/>
  <c r="W51" i="27"/>
  <c r="O51" i="27" s="1"/>
  <c r="M51" i="27" s="1"/>
  <c r="D285" i="4" s="1"/>
  <c r="P35" i="24"/>
  <c r="O35" i="24" s="1"/>
  <c r="W35" i="24"/>
  <c r="W21" i="47"/>
  <c r="P21" i="47"/>
  <c r="O21" i="47" s="1"/>
  <c r="W106" i="3"/>
  <c r="P106" i="3"/>
  <c r="O106" i="3" s="1"/>
  <c r="W40" i="3"/>
  <c r="P40" i="3"/>
  <c r="O40" i="3" s="1"/>
  <c r="W60" i="3"/>
  <c r="P60" i="3"/>
  <c r="O60" i="3" s="1"/>
  <c r="W125" i="3"/>
  <c r="P125" i="3"/>
  <c r="O125" i="3" s="1"/>
  <c r="P160" i="3"/>
  <c r="O160" i="3" s="1"/>
  <c r="M160" i="3" s="1"/>
  <c r="D110" i="4" s="1"/>
  <c r="P24" i="3"/>
  <c r="O24" i="3" s="1"/>
  <c r="W24" i="3"/>
  <c r="D439" i="4"/>
  <c r="D517" i="4"/>
  <c r="W122" i="3"/>
  <c r="P122" i="3"/>
  <c r="O122" i="3" s="1"/>
  <c r="D492" i="4"/>
  <c r="W137" i="3"/>
  <c r="P137" i="3"/>
  <c r="O137" i="3" s="1"/>
  <c r="P27" i="3"/>
  <c r="O27" i="3" s="1"/>
  <c r="W27" i="3"/>
  <c r="D475" i="4"/>
  <c r="P28" i="28"/>
  <c r="D431" i="4"/>
  <c r="D452" i="4"/>
  <c r="P21" i="25"/>
  <c r="O21" i="25" s="1"/>
  <c r="W21" i="25"/>
  <c r="D453" i="4"/>
  <c r="D420" i="4"/>
  <c r="D491" i="4"/>
  <c r="D451" i="4"/>
  <c r="W236" i="3"/>
  <c r="P236" i="3"/>
  <c r="O236" i="3" s="1"/>
  <c r="E162" i="4" s="1"/>
  <c r="P121" i="3"/>
  <c r="O121" i="3" s="1"/>
  <c r="W121" i="3"/>
  <c r="P18" i="28"/>
  <c r="P54" i="27"/>
  <c r="W54" i="27"/>
  <c r="O54" i="27" s="1"/>
  <c r="M54" i="27" s="1"/>
  <c r="D281" i="4" s="1"/>
  <c r="W114" i="3"/>
  <c r="P114" i="3"/>
  <c r="O114" i="3" s="1"/>
  <c r="W34" i="3"/>
  <c r="P34" i="3"/>
  <c r="O34" i="3" s="1"/>
  <c r="P264" i="3"/>
  <c r="O264" i="3" s="1"/>
  <c r="W264" i="3"/>
  <c r="D533" i="4"/>
  <c r="D395" i="4"/>
  <c r="P179" i="3"/>
  <c r="O179" i="3" s="1"/>
  <c r="W179" i="3"/>
  <c r="W48" i="24"/>
  <c r="P48" i="24"/>
  <c r="O48" i="24" s="1"/>
  <c r="W12" i="47"/>
  <c r="P12" i="47"/>
  <c r="O12" i="47" s="1"/>
  <c r="W161" i="3"/>
  <c r="P161" i="3"/>
  <c r="O161" i="3" s="1"/>
  <c r="P45" i="24"/>
  <c r="O45" i="24" s="1"/>
  <c r="W45" i="24"/>
  <c r="W7" i="27"/>
  <c r="P7" i="27"/>
  <c r="O7" i="27" s="1"/>
  <c r="P58" i="3"/>
  <c r="O58" i="3" s="1"/>
  <c r="W58" i="3"/>
  <c r="W78" i="3"/>
  <c r="O78" i="3" s="1"/>
  <c r="M78" i="3" s="1"/>
  <c r="D72" i="4" s="1"/>
  <c r="P78" i="3"/>
  <c r="W34" i="27"/>
  <c r="P34" i="27"/>
  <c r="O34" i="27" s="1"/>
  <c r="D502" i="4"/>
  <c r="D479" i="4"/>
  <c r="W15" i="24"/>
  <c r="P15" i="24"/>
  <c r="O15" i="24" s="1"/>
  <c r="D419" i="4"/>
  <c r="D489" i="4"/>
  <c r="P149" i="3"/>
  <c r="O149" i="3" s="1"/>
  <c r="W149" i="3"/>
  <c r="W204" i="3"/>
  <c r="P204" i="3"/>
  <c r="O204" i="3" s="1"/>
  <c r="W209" i="3"/>
  <c r="O209" i="3" s="1"/>
  <c r="M209" i="3" s="1"/>
  <c r="D145" i="4" s="1"/>
  <c r="P209" i="3"/>
  <c r="D476" i="4"/>
  <c r="P138" i="3"/>
  <c r="O138" i="3" s="1"/>
  <c r="W138" i="3"/>
  <c r="D527" i="4"/>
  <c r="W217" i="3"/>
  <c r="P217" i="3"/>
  <c r="O217" i="3" s="1"/>
  <c r="W190" i="3"/>
  <c r="P190" i="3"/>
  <c r="O190" i="3" s="1"/>
  <c r="P167" i="3"/>
  <c r="O167" i="3" s="1"/>
  <c r="W167" i="3"/>
  <c r="P51" i="28"/>
  <c r="W51" i="28"/>
  <c r="O51" i="28" s="1"/>
  <c r="M51" i="28" s="1"/>
  <c r="D316" i="4" s="1"/>
  <c r="W111" i="3"/>
  <c r="P111" i="3"/>
  <c r="O111" i="3" s="1"/>
  <c r="P147" i="3"/>
  <c r="O147" i="3" s="1"/>
  <c r="W147" i="3"/>
  <c r="D539" i="4"/>
  <c r="D525" i="4"/>
  <c r="W71" i="24"/>
  <c r="P71" i="24"/>
  <c r="O71" i="24" s="1"/>
  <c r="D543" i="4"/>
  <c r="W37" i="3"/>
  <c r="P37" i="3"/>
  <c r="O37" i="3" s="1"/>
  <c r="W7" i="47"/>
  <c r="P7" i="47"/>
  <c r="O7" i="47" s="1"/>
  <c r="P50" i="28"/>
  <c r="W50" i="28"/>
  <c r="O50" i="28" s="1"/>
  <c r="M50" i="28" s="1"/>
  <c r="D317" i="4" s="1"/>
  <c r="P23" i="27"/>
  <c r="O23" i="27" s="1"/>
  <c r="W23" i="27"/>
  <c r="W11" i="47"/>
  <c r="P11" i="47"/>
  <c r="O11" i="47" s="1"/>
  <c r="P272" i="3"/>
  <c r="O272" i="3" s="1"/>
  <c r="M272" i="3" s="1"/>
  <c r="D179" i="4" s="1"/>
  <c r="E235" i="4"/>
  <c r="M26" i="24"/>
  <c r="D235" i="4" s="1"/>
  <c r="E170" i="4"/>
  <c r="M266" i="3"/>
  <c r="D170" i="4" s="1"/>
  <c r="M69" i="3"/>
  <c r="D67" i="4" s="1"/>
  <c r="E67" i="4"/>
  <c r="M148" i="3"/>
  <c r="D103" i="4" s="1"/>
  <c r="E103" i="4"/>
  <c r="D358" i="4"/>
  <c r="D426" i="4"/>
  <c r="D416" i="4"/>
  <c r="D393" i="4"/>
  <c r="D429" i="4"/>
  <c r="D388" i="4"/>
  <c r="P38" i="27"/>
  <c r="O38" i="27" s="1"/>
  <c r="W38" i="27"/>
  <c r="D417" i="4"/>
  <c r="D505" i="4"/>
  <c r="D398" i="4"/>
  <c r="D537" i="4"/>
  <c r="D459" i="4"/>
  <c r="D430" i="4"/>
  <c r="D389" i="4"/>
  <c r="D415" i="4"/>
  <c r="P32" i="47"/>
  <c r="O32" i="47" s="1"/>
  <c r="W32" i="47"/>
  <c r="W24" i="27"/>
  <c r="P24" i="27"/>
  <c r="O24" i="27" s="1"/>
  <c r="W20" i="41"/>
  <c r="D390" i="4"/>
  <c r="W250" i="3"/>
  <c r="P250" i="3"/>
  <c r="O250" i="3" s="1"/>
  <c r="W251" i="3"/>
  <c r="P251" i="3"/>
  <c r="O251" i="3" s="1"/>
  <c r="W265" i="3"/>
  <c r="P265" i="3"/>
  <c r="O265" i="3" s="1"/>
  <c r="W14" i="27"/>
  <c r="P14" i="27"/>
  <c r="O14" i="27" s="1"/>
  <c r="W54" i="24"/>
  <c r="P54" i="24"/>
  <c r="O54" i="24" s="1"/>
  <c r="W261" i="3"/>
  <c r="P261" i="3"/>
  <c r="O261" i="3" s="1"/>
  <c r="D427" i="4"/>
  <c r="D396" i="4"/>
  <c r="D397" i="4"/>
  <c r="D460" i="4"/>
  <c r="D392" i="4"/>
  <c r="D504" i="4"/>
  <c r="D503" i="4"/>
  <c r="D387" i="4"/>
  <c r="P37" i="27"/>
  <c r="O37" i="27" s="1"/>
  <c r="W37" i="27"/>
  <c r="D391" i="4"/>
  <c r="D394" i="4"/>
  <c r="W258" i="3"/>
  <c r="M8" i="3"/>
  <c r="P252" i="3"/>
  <c r="O252" i="3" s="1"/>
  <c r="W252" i="3"/>
  <c r="W273" i="3"/>
  <c r="P273" i="3"/>
  <c r="O273" i="3" s="1"/>
  <c r="P39" i="28"/>
  <c r="P37" i="28"/>
  <c r="P276" i="3"/>
  <c r="O276" i="3" s="1"/>
  <c r="W276" i="3"/>
  <c r="W255" i="3"/>
  <c r="P255" i="3"/>
  <c r="O255" i="3" s="1"/>
  <c r="W253" i="3"/>
  <c r="P253" i="3"/>
  <c r="O253" i="3" s="1"/>
  <c r="P38" i="28"/>
  <c r="P254" i="3"/>
  <c r="O254" i="3" s="1"/>
  <c r="W254" i="3"/>
  <c r="P275" i="3"/>
  <c r="O275" i="3" s="1"/>
  <c r="W275" i="3"/>
  <c r="W274" i="3"/>
  <c r="P274" i="3"/>
  <c r="O274" i="3" s="1"/>
  <c r="W271" i="3"/>
  <c r="P271" i="3"/>
  <c r="O271" i="3" s="1"/>
  <c r="M258" i="3"/>
  <c r="D196" i="4" s="1"/>
  <c r="E196" i="4"/>
  <c r="M7" i="41" l="1"/>
  <c r="D337" i="4" s="1"/>
  <c r="E337" i="4"/>
  <c r="M77" i="24"/>
  <c r="D257" i="4" s="1"/>
  <c r="E257" i="4"/>
  <c r="M76" i="24"/>
  <c r="D256" i="4" s="1"/>
  <c r="E256" i="4"/>
  <c r="M75" i="24"/>
  <c r="D255" i="4" s="1"/>
  <c r="E255" i="4"/>
  <c r="M247" i="3"/>
  <c r="D189" i="4" s="1"/>
  <c r="E189" i="4"/>
  <c r="M246" i="3"/>
  <c r="D188" i="4" s="1"/>
  <c r="E188" i="4"/>
  <c r="M243" i="3"/>
  <c r="D185" i="4" s="1"/>
  <c r="E185" i="4"/>
  <c r="M244" i="3"/>
  <c r="D186" i="4" s="1"/>
  <c r="E186" i="4"/>
  <c r="M245" i="3"/>
  <c r="D187" i="4" s="1"/>
  <c r="E187" i="4"/>
  <c r="M242" i="3"/>
  <c r="D184" i="4" s="1"/>
  <c r="E184" i="4"/>
  <c r="D330" i="4"/>
  <c r="E330" i="4"/>
  <c r="D329" i="4"/>
  <c r="E329" i="4"/>
  <c r="E8" i="4"/>
  <c r="E157" i="4"/>
  <c r="M11" i="3"/>
  <c r="D7" i="4" s="1"/>
  <c r="E15" i="4"/>
  <c r="M66" i="24"/>
  <c r="D251" i="4" s="1"/>
  <c r="E251" i="4"/>
  <c r="M63" i="24"/>
  <c r="D250" i="4" s="1"/>
  <c r="E250" i="4"/>
  <c r="M60" i="24"/>
  <c r="D249" i="4" s="1"/>
  <c r="E249" i="4"/>
  <c r="M51" i="24"/>
  <c r="D248" i="4" s="1"/>
  <c r="E248" i="4"/>
  <c r="M42" i="24"/>
  <c r="D247" i="4" s="1"/>
  <c r="E247" i="4"/>
  <c r="M18" i="3"/>
  <c r="D12" i="4" s="1"/>
  <c r="E12" i="4"/>
  <c r="M20" i="3"/>
  <c r="D14" i="4" s="1"/>
  <c r="E14" i="4"/>
  <c r="M19" i="3"/>
  <c r="D13" i="4" s="1"/>
  <c r="E13" i="4"/>
  <c r="M17" i="3"/>
  <c r="D11" i="4" s="1"/>
  <c r="E11" i="4"/>
  <c r="M10" i="3"/>
  <c r="D6" i="4" s="1"/>
  <c r="G14" i="23"/>
  <c r="M30" i="24"/>
  <c r="D238" i="4" s="1"/>
  <c r="E238" i="4"/>
  <c r="M31" i="24"/>
  <c r="D239" i="4" s="1"/>
  <c r="E239" i="4"/>
  <c r="M29" i="24"/>
  <c r="D237" i="4" s="1"/>
  <c r="E237" i="4"/>
  <c r="M52" i="3"/>
  <c r="D32" i="4" s="1"/>
  <c r="E32" i="4"/>
  <c r="M54" i="3"/>
  <c r="D34" i="4" s="1"/>
  <c r="E34" i="4"/>
  <c r="M53" i="3"/>
  <c r="D33" i="4" s="1"/>
  <c r="E33" i="4"/>
  <c r="M51" i="3"/>
  <c r="D31" i="4" s="1"/>
  <c r="E31" i="4"/>
  <c r="M10" i="49"/>
  <c r="D353" i="4" s="1"/>
  <c r="E353" i="4"/>
  <c r="D333" i="4"/>
  <c r="D332" i="4"/>
  <c r="D331" i="4"/>
  <c r="M7" i="49"/>
  <c r="E352" i="4"/>
  <c r="M10" i="27"/>
  <c r="D260" i="4" s="1"/>
  <c r="E260" i="4"/>
  <c r="M16" i="41"/>
  <c r="D340" i="4" s="1"/>
  <c r="E340" i="4"/>
  <c r="M38" i="24"/>
  <c r="D236" i="4" s="1"/>
  <c r="E236" i="4"/>
  <c r="M8" i="28"/>
  <c r="D288" i="4" s="1"/>
  <c r="E288" i="4"/>
  <c r="M7" i="28"/>
  <c r="D287" i="4" s="1"/>
  <c r="E287" i="4"/>
  <c r="D342" i="4"/>
  <c r="E342" i="4"/>
  <c r="M175" i="3"/>
  <c r="D121" i="4" s="1"/>
  <c r="E121" i="4"/>
  <c r="M156" i="3"/>
  <c r="D108" i="4" s="1"/>
  <c r="E108" i="4"/>
  <c r="M155" i="3"/>
  <c r="D107" i="4" s="1"/>
  <c r="E107" i="4"/>
  <c r="M154" i="3"/>
  <c r="D106" i="4" s="1"/>
  <c r="E106" i="4"/>
  <c r="G10" i="23"/>
  <c r="E344" i="4"/>
  <c r="D343" i="4"/>
  <c r="E343" i="4"/>
  <c r="E324" i="4"/>
  <c r="M100" i="3"/>
  <c r="D42" i="4" s="1"/>
  <c r="E42" i="4"/>
  <c r="M99" i="3"/>
  <c r="D41" i="4" s="1"/>
  <c r="E41" i="4"/>
  <c r="M98" i="3"/>
  <c r="D40" i="4" s="1"/>
  <c r="E40" i="4"/>
  <c r="M97" i="3"/>
  <c r="D39" i="4" s="1"/>
  <c r="E39" i="4"/>
  <c r="M17" i="25"/>
  <c r="D201" i="4" s="1"/>
  <c r="E201" i="4"/>
  <c r="M18" i="25"/>
  <c r="D202" i="4" s="1"/>
  <c r="E202" i="4"/>
  <c r="M16" i="25"/>
  <c r="D200" i="4" s="1"/>
  <c r="E200" i="4"/>
  <c r="M22" i="25"/>
  <c r="D206" i="4" s="1"/>
  <c r="M225" i="3"/>
  <c r="D155" i="4" s="1"/>
  <c r="E155" i="4"/>
  <c r="M223" i="3"/>
  <c r="D153" i="4" s="1"/>
  <c r="E153" i="4"/>
  <c r="M224" i="3"/>
  <c r="D154" i="4" s="1"/>
  <c r="E154" i="4"/>
  <c r="M222" i="3"/>
  <c r="D152" i="4" s="1"/>
  <c r="E152" i="4"/>
  <c r="M226" i="3"/>
  <c r="D156" i="4" s="1"/>
  <c r="E156" i="4"/>
  <c r="M221" i="3"/>
  <c r="D151" i="4" s="1"/>
  <c r="E151" i="4"/>
  <c r="E318" i="4"/>
  <c r="M12" i="24"/>
  <c r="D231" i="4" s="1"/>
  <c r="E231" i="4"/>
  <c r="M11" i="24"/>
  <c r="D230" i="4" s="1"/>
  <c r="E230" i="4"/>
  <c r="M13" i="47"/>
  <c r="D215" i="4" s="1"/>
  <c r="E215" i="4"/>
  <c r="D355" i="4"/>
  <c r="D326" i="4"/>
  <c r="M13" i="25"/>
  <c r="D204" i="4" s="1"/>
  <c r="E204" i="4"/>
  <c r="M130" i="3"/>
  <c r="D93" i="4" s="1"/>
  <c r="M72" i="24"/>
  <c r="D254" i="4" s="1"/>
  <c r="D499" i="4"/>
  <c r="D4" i="4"/>
  <c r="M231" i="3"/>
  <c r="D159" i="4" s="1"/>
  <c r="E163" i="4"/>
  <c r="M8" i="47"/>
  <c r="D208" i="4" s="1"/>
  <c r="E208" i="4"/>
  <c r="E110" i="4"/>
  <c r="M26" i="47"/>
  <c r="D211" i="4" s="1"/>
  <c r="E211" i="4"/>
  <c r="M27" i="47"/>
  <c r="D212" i="4" s="1"/>
  <c r="E212" i="4"/>
  <c r="M25" i="47"/>
  <c r="D210" i="4" s="1"/>
  <c r="E210" i="4"/>
  <c r="M24" i="47"/>
  <c r="D209" i="4" s="1"/>
  <c r="E209" i="4"/>
  <c r="O85" i="3"/>
  <c r="M85" i="3" s="1"/>
  <c r="D77" i="4" s="1"/>
  <c r="O87" i="3"/>
  <c r="M87" i="3" s="1"/>
  <c r="D79" i="4" s="1"/>
  <c r="O86" i="3"/>
  <c r="M86" i="3" s="1"/>
  <c r="D78" i="4" s="1"/>
  <c r="M84" i="3"/>
  <c r="D76" i="4" s="1"/>
  <c r="M132" i="3"/>
  <c r="D95" i="4" s="1"/>
  <c r="M73" i="3"/>
  <c r="D48" i="4" s="1"/>
  <c r="E140" i="4"/>
  <c r="E167" i="4"/>
  <c r="E17" i="4"/>
  <c r="E179" i="4"/>
  <c r="M218" i="3"/>
  <c r="D150" i="4" s="1"/>
  <c r="M8" i="25"/>
  <c r="D198" i="4" s="1"/>
  <c r="E198" i="4"/>
  <c r="E116" i="4"/>
  <c r="M168" i="3"/>
  <c r="D116" i="4" s="1"/>
  <c r="E100" i="4"/>
  <c r="M139" i="3"/>
  <c r="D100" i="4" s="1"/>
  <c r="M37" i="3"/>
  <c r="D43" i="4" s="1"/>
  <c r="E43" i="4"/>
  <c r="E253" i="4"/>
  <c r="M71" i="24"/>
  <c r="D253" i="4" s="1"/>
  <c r="E142" i="4"/>
  <c r="M204" i="3"/>
  <c r="D142" i="4" s="1"/>
  <c r="E273" i="4"/>
  <c r="M34" i="27"/>
  <c r="D273" i="4" s="1"/>
  <c r="E243" i="4"/>
  <c r="M48" i="24"/>
  <c r="D243" i="4" s="1"/>
  <c r="E24" i="4"/>
  <c r="M34" i="3"/>
  <c r="D24" i="4" s="1"/>
  <c r="M236" i="3"/>
  <c r="D162" i="4" s="1"/>
  <c r="D323" i="4"/>
  <c r="E323" i="4"/>
  <c r="E217" i="4"/>
  <c r="D217" i="4"/>
  <c r="M21" i="47"/>
  <c r="D221" i="4" s="1"/>
  <c r="E221" i="4"/>
  <c r="E66" i="4"/>
  <c r="M68" i="3"/>
  <c r="D66" i="4" s="1"/>
  <c r="E114" i="4"/>
  <c r="M166" i="3"/>
  <c r="D114" i="4" s="1"/>
  <c r="E89" i="4"/>
  <c r="M126" i="3"/>
  <c r="D89" i="4" s="1"/>
  <c r="M109" i="3"/>
  <c r="D51" i="4" s="1"/>
  <c r="E51" i="4"/>
  <c r="E289" i="4"/>
  <c r="M11" i="28"/>
  <c r="E49" i="4"/>
  <c r="M74" i="3"/>
  <c r="D49" i="4" s="1"/>
  <c r="M13" i="27"/>
  <c r="D261" i="4" s="1"/>
  <c r="E261" i="4"/>
  <c r="M171" i="3"/>
  <c r="D117" i="4" s="1"/>
  <c r="E117" i="4"/>
  <c r="E258" i="4"/>
  <c r="M17" i="27"/>
  <c r="D258" i="4" s="1"/>
  <c r="D350" i="4"/>
  <c r="E350" i="4"/>
  <c r="D368" i="4"/>
  <c r="E113" i="4"/>
  <c r="M165" i="3"/>
  <c r="D113" i="4" s="1"/>
  <c r="E70" i="4"/>
  <c r="M59" i="3"/>
  <c r="D70" i="4" s="1"/>
  <c r="E279" i="4"/>
  <c r="M41" i="27"/>
  <c r="D279" i="4" s="1"/>
  <c r="D324" i="4"/>
  <c r="E90" i="4"/>
  <c r="M127" i="3"/>
  <c r="D90" i="4" s="1"/>
  <c r="M232" i="3"/>
  <c r="D160" i="4" s="1"/>
  <c r="E160" i="4"/>
  <c r="E21" i="4"/>
  <c r="M31" i="3"/>
  <c r="D21" i="4" s="1"/>
  <c r="E29" i="4"/>
  <c r="M47" i="3"/>
  <c r="D29" i="4" s="1"/>
  <c r="E272" i="4"/>
  <c r="M33" i="27"/>
  <c r="D272" i="4" s="1"/>
  <c r="E224" i="4"/>
  <c r="M7" i="24"/>
  <c r="E135" i="4"/>
  <c r="M195" i="3"/>
  <c r="D135" i="4" s="1"/>
  <c r="M179" i="3"/>
  <c r="D123" i="4" s="1"/>
  <c r="E123" i="4"/>
  <c r="M7" i="47"/>
  <c r="E207" i="4"/>
  <c r="E132" i="4"/>
  <c r="M190" i="3"/>
  <c r="D132" i="4" s="1"/>
  <c r="M60" i="3"/>
  <c r="D71" i="4" s="1"/>
  <c r="E71" i="4"/>
  <c r="M48" i="3"/>
  <c r="D30" i="4" s="1"/>
  <c r="E30" i="4"/>
  <c r="E219" i="4"/>
  <c r="D219" i="4"/>
  <c r="D216" i="4"/>
  <c r="E216" i="4"/>
  <c r="E280" i="4"/>
  <c r="M42" i="27"/>
  <c r="D280" i="4" s="1"/>
  <c r="E263" i="4"/>
  <c r="M20" i="27"/>
  <c r="D263" i="4" s="1"/>
  <c r="D218" i="4"/>
  <c r="E218" i="4"/>
  <c r="E147" i="4"/>
  <c r="M215" i="3"/>
  <c r="D147" i="4" s="1"/>
  <c r="M200" i="3"/>
  <c r="D138" i="4" s="1"/>
  <c r="E138" i="4"/>
  <c r="E199" i="4"/>
  <c r="M9" i="25"/>
  <c r="D199" i="4" s="1"/>
  <c r="E139" i="4"/>
  <c r="M201" i="3"/>
  <c r="D139" i="4" s="1"/>
  <c r="E133" i="4"/>
  <c r="M191" i="3"/>
  <c r="D133" i="4" s="1"/>
  <c r="E25" i="4"/>
  <c r="M43" i="3"/>
  <c r="D25" i="4" s="1"/>
  <c r="E128" i="4"/>
  <c r="M186" i="3"/>
  <c r="D128" i="4" s="1"/>
  <c r="E115" i="4"/>
  <c r="M167" i="3"/>
  <c r="D115" i="4" s="1"/>
  <c r="M149" i="3"/>
  <c r="D104" i="4" s="1"/>
  <c r="E104" i="4"/>
  <c r="E242" i="4"/>
  <c r="M45" i="24"/>
  <c r="D242" i="4" s="1"/>
  <c r="M27" i="3"/>
  <c r="D19" i="4" s="1"/>
  <c r="E19" i="4"/>
  <c r="E241" i="4"/>
  <c r="M35" i="24"/>
  <c r="D241" i="4" s="1"/>
  <c r="M159" i="3"/>
  <c r="D109" i="4" s="1"/>
  <c r="E109" i="4"/>
  <c r="M267" i="3"/>
  <c r="D171" i="4" s="1"/>
  <c r="E171" i="4"/>
  <c r="E137" i="4"/>
  <c r="M197" i="3"/>
  <c r="D137" i="4" s="1"/>
  <c r="M21" i="24"/>
  <c r="D232" i="4" s="1"/>
  <c r="E232" i="4"/>
  <c r="M192" i="3"/>
  <c r="D134" i="4" s="1"/>
  <c r="E134" i="4"/>
  <c r="E92" i="4"/>
  <c r="M144" i="3"/>
  <c r="D92" i="4" s="1"/>
  <c r="E222" i="4"/>
  <c r="M31" i="47"/>
  <c r="D222" i="4" s="1"/>
  <c r="M12" i="25"/>
  <c r="E203" i="4"/>
  <c r="E233" i="4"/>
  <c r="M22" i="24"/>
  <c r="D233" i="4" s="1"/>
  <c r="E55" i="4"/>
  <c r="M113" i="3"/>
  <c r="D55" i="4" s="1"/>
  <c r="M180" i="3"/>
  <c r="D124" i="4" s="1"/>
  <c r="E124" i="4"/>
  <c r="M34" i="24"/>
  <c r="D240" i="4" s="1"/>
  <c r="E240" i="4"/>
  <c r="M25" i="24"/>
  <c r="D234" i="4" s="1"/>
  <c r="E234" i="4"/>
  <c r="E94" i="4"/>
  <c r="M131" i="3"/>
  <c r="D94" i="4" s="1"/>
  <c r="E96" i="4"/>
  <c r="M133" i="3"/>
  <c r="D96" i="4" s="1"/>
  <c r="E149" i="4"/>
  <c r="M217" i="3"/>
  <c r="D149" i="4" s="1"/>
  <c r="D374" i="4"/>
  <c r="E259" i="4"/>
  <c r="M7" i="27"/>
  <c r="M161" i="3"/>
  <c r="D111" i="4" s="1"/>
  <c r="E111" i="4"/>
  <c r="M114" i="3"/>
  <c r="D56" i="4" s="1"/>
  <c r="E56" i="4"/>
  <c r="E98" i="4"/>
  <c r="M137" i="3"/>
  <c r="D98" i="4" s="1"/>
  <c r="M40" i="3"/>
  <c r="D46" i="4" s="1"/>
  <c r="E46" i="4"/>
  <c r="E50" i="4"/>
  <c r="M75" i="3"/>
  <c r="D50" i="4" s="1"/>
  <c r="E105" i="4"/>
  <c r="M150" i="3"/>
  <c r="D105" i="4" s="1"/>
  <c r="M262" i="3"/>
  <c r="D166" i="4" s="1"/>
  <c r="E166" i="4"/>
  <c r="E84" i="4"/>
  <c r="M119" i="3"/>
  <c r="D84" i="4" s="1"/>
  <c r="E338" i="4"/>
  <c r="M13" i="41"/>
  <c r="D338" i="4" s="1"/>
  <c r="E27" i="4"/>
  <c r="M45" i="3"/>
  <c r="D27" i="4" s="1"/>
  <c r="E68" i="4"/>
  <c r="M57" i="3"/>
  <c r="D68" i="4" s="1"/>
  <c r="M104" i="3"/>
  <c r="D58" i="4" s="1"/>
  <c r="E58" i="4"/>
  <c r="E91" i="4"/>
  <c r="M143" i="3"/>
  <c r="D91" i="4" s="1"/>
  <c r="E205" i="4"/>
  <c r="M21" i="25"/>
  <c r="D205" i="4" s="1"/>
  <c r="E16" i="4"/>
  <c r="M24" i="3"/>
  <c r="D16" i="4" s="1"/>
  <c r="M105" i="3"/>
  <c r="D59" i="4" s="1"/>
  <c r="E59" i="4"/>
  <c r="E65" i="4"/>
  <c r="M67" i="3"/>
  <c r="D65" i="4" s="1"/>
  <c r="E252" i="4"/>
  <c r="M70" i="24"/>
  <c r="D252" i="4" s="1"/>
  <c r="E57" i="4"/>
  <c r="M103" i="3"/>
  <c r="D57" i="4" s="1"/>
  <c r="M18" i="24"/>
  <c r="D229" i="4" s="1"/>
  <c r="E229" i="4"/>
  <c r="E97" i="4"/>
  <c r="M136" i="3"/>
  <c r="D97" i="4" s="1"/>
  <c r="E148" i="4"/>
  <c r="M216" i="3"/>
  <c r="D148" i="4" s="1"/>
  <c r="E62" i="4"/>
  <c r="M64" i="3"/>
  <c r="D62" i="4" s="1"/>
  <c r="E264" i="4"/>
  <c r="M23" i="27"/>
  <c r="D264" i="4" s="1"/>
  <c r="M11" i="47"/>
  <c r="D213" i="4" s="1"/>
  <c r="E213" i="4"/>
  <c r="E349" i="4"/>
  <c r="M111" i="3"/>
  <c r="D53" i="4" s="1"/>
  <c r="E53" i="4"/>
  <c r="M15" i="24"/>
  <c r="D226" i="4" s="1"/>
  <c r="E226" i="4"/>
  <c r="M12" i="47"/>
  <c r="D214" i="4" s="1"/>
  <c r="E214" i="4"/>
  <c r="E87" i="4"/>
  <c r="M122" i="3"/>
  <c r="D87" i="4" s="1"/>
  <c r="E88" i="4"/>
  <c r="M125" i="3"/>
  <c r="D88" i="4" s="1"/>
  <c r="E60" i="4"/>
  <c r="M106" i="3"/>
  <c r="D60" i="4" s="1"/>
  <c r="M63" i="3"/>
  <c r="D61" i="4" s="1"/>
  <c r="E61" i="4"/>
  <c r="E119" i="4"/>
  <c r="M173" i="3"/>
  <c r="D119" i="4" s="1"/>
  <c r="E28" i="4"/>
  <c r="M46" i="3"/>
  <c r="D28" i="4" s="1"/>
  <c r="M66" i="3"/>
  <c r="D64" i="4" s="1"/>
  <c r="E64" i="4"/>
  <c r="M7" i="25"/>
  <c r="E197" i="4"/>
  <c r="E290" i="4"/>
  <c r="M12" i="28"/>
  <c r="D290" i="4" s="1"/>
  <c r="E45" i="4"/>
  <c r="M39" i="3"/>
  <c r="D45" i="4" s="1"/>
  <c r="E126" i="4"/>
  <c r="M184" i="3"/>
  <c r="D126" i="4" s="1"/>
  <c r="E101" i="4"/>
  <c r="M140" i="3"/>
  <c r="D101" i="4" s="1"/>
  <c r="E164" i="4"/>
  <c r="M238" i="3"/>
  <c r="D164" i="4" s="1"/>
  <c r="E112" i="4"/>
  <c r="M164" i="3"/>
  <c r="D112" i="4" s="1"/>
  <c r="E23" i="4"/>
  <c r="M33" i="3"/>
  <c r="D23" i="4" s="1"/>
  <c r="E20" i="4"/>
  <c r="M28" i="3"/>
  <c r="D20" i="4" s="1"/>
  <c r="E22" i="4"/>
  <c r="M32" i="3"/>
  <c r="D22" i="4" s="1"/>
  <c r="M183" i="3"/>
  <c r="D125" i="4" s="1"/>
  <c r="E125" i="4"/>
  <c r="E291" i="4"/>
  <c r="M13" i="28"/>
  <c r="D291" i="4" s="1"/>
  <c r="E161" i="4"/>
  <c r="M235" i="3"/>
  <c r="D161" i="4" s="1"/>
  <c r="E102" i="4"/>
  <c r="M147" i="3"/>
  <c r="D102" i="4" s="1"/>
  <c r="M138" i="3"/>
  <c r="D99" i="4" s="1"/>
  <c r="E99" i="4"/>
  <c r="E69" i="4"/>
  <c r="M58" i="3"/>
  <c r="D69" i="4" s="1"/>
  <c r="E168" i="4"/>
  <c r="M264" i="3"/>
  <c r="D168" i="4" s="1"/>
  <c r="E86" i="4"/>
  <c r="M121" i="3"/>
  <c r="D86" i="4" s="1"/>
  <c r="M185" i="3"/>
  <c r="D127" i="4" s="1"/>
  <c r="E127" i="4"/>
  <c r="M268" i="3"/>
  <c r="D172" i="4" s="1"/>
  <c r="E172" i="4"/>
  <c r="E54" i="4"/>
  <c r="M112" i="3"/>
  <c r="D54" i="4" s="1"/>
  <c r="M196" i="3"/>
  <c r="D136" i="4" s="1"/>
  <c r="E136" i="4"/>
  <c r="M20" i="47"/>
  <c r="D220" i="4" s="1"/>
  <c r="E220" i="4"/>
  <c r="E227" i="4"/>
  <c r="M16" i="24"/>
  <c r="D227" i="4" s="1"/>
  <c r="E47" i="4"/>
  <c r="M72" i="3"/>
  <c r="D47" i="4" s="1"/>
  <c r="E158" i="4"/>
  <c r="M230" i="3"/>
  <c r="D158" i="4" s="1"/>
  <c r="E225" i="4"/>
  <c r="M8" i="24"/>
  <c r="D225" i="4" s="1"/>
  <c r="E85" i="4"/>
  <c r="M120" i="3"/>
  <c r="D85" i="4" s="1"/>
  <c r="M38" i="3"/>
  <c r="D44" i="4" s="1"/>
  <c r="E44" i="4"/>
  <c r="M178" i="3"/>
  <c r="D122" i="4" s="1"/>
  <c r="E122" i="4"/>
  <c r="E268" i="4"/>
  <c r="M30" i="27"/>
  <c r="D268" i="4" s="1"/>
  <c r="M174" i="3"/>
  <c r="D120" i="4" s="1"/>
  <c r="E120" i="4"/>
  <c r="E118" i="4"/>
  <c r="M172" i="3"/>
  <c r="D118" i="4" s="1"/>
  <c r="M17" i="24"/>
  <c r="D228" i="4" s="1"/>
  <c r="E228" i="4"/>
  <c r="D346" i="4"/>
  <c r="D345" i="4"/>
  <c r="E165" i="4"/>
  <c r="M261" i="3"/>
  <c r="D165" i="4" s="1"/>
  <c r="M54" i="24"/>
  <c r="E244" i="4"/>
  <c r="E169" i="4"/>
  <c r="M265" i="3"/>
  <c r="D169" i="4" s="1"/>
  <c r="D322" i="4"/>
  <c r="E322" i="4"/>
  <c r="E190" i="4"/>
  <c r="M250" i="3"/>
  <c r="D190" i="4" s="1"/>
  <c r="E267" i="4"/>
  <c r="M24" i="27"/>
  <c r="D267" i="4" s="1"/>
  <c r="D351" i="4"/>
  <c r="E351" i="4"/>
  <c r="M32" i="47"/>
  <c r="E223" i="4"/>
  <c r="E262" i="4"/>
  <c r="M14" i="27"/>
  <c r="E269" i="4"/>
  <c r="M37" i="27"/>
  <c r="D269" i="4" s="1"/>
  <c r="M251" i="3"/>
  <c r="D191" i="4" s="1"/>
  <c r="E191" i="4"/>
  <c r="D414" i="4"/>
  <c r="D320" i="4"/>
  <c r="E341" i="4"/>
  <c r="D341" i="4"/>
  <c r="E270" i="4"/>
  <c r="M38" i="27"/>
  <c r="D270" i="4" s="1"/>
  <c r="D321" i="4"/>
  <c r="E321" i="4"/>
  <c r="E319" i="4"/>
  <c r="E180" i="4"/>
  <c r="M273" i="3"/>
  <c r="D180" i="4" s="1"/>
  <c r="M252" i="3"/>
  <c r="D192" i="4" s="1"/>
  <c r="E192" i="4"/>
  <c r="E178" i="4"/>
  <c r="M271" i="3"/>
  <c r="D178" i="4" s="1"/>
  <c r="M255" i="3"/>
  <c r="D195" i="4" s="1"/>
  <c r="E195" i="4"/>
  <c r="M275" i="3"/>
  <c r="D182" i="4" s="1"/>
  <c r="E182" i="4"/>
  <c r="M274" i="3"/>
  <c r="D181" i="4" s="1"/>
  <c r="E181" i="4"/>
  <c r="M253" i="3"/>
  <c r="D193" i="4" s="1"/>
  <c r="E193" i="4"/>
  <c r="M254" i="3"/>
  <c r="D194" i="4" s="1"/>
  <c r="E194" i="4"/>
  <c r="M276" i="3"/>
  <c r="D183" i="4" s="1"/>
  <c r="E183" i="4"/>
  <c r="W29" i="24" l="1"/>
  <c r="W31" i="24"/>
  <c r="W30" i="24"/>
  <c r="W51" i="3"/>
  <c r="D547" i="4"/>
  <c r="D546" i="4"/>
  <c r="D545" i="4"/>
  <c r="M3" i="25"/>
  <c r="C14" i="23" s="1"/>
  <c r="M3" i="3"/>
  <c r="M3" i="41"/>
  <c r="E22" i="23" s="1"/>
  <c r="E339" i="4"/>
  <c r="D352" i="4"/>
  <c r="M3" i="49"/>
  <c r="G22" i="23" s="1"/>
  <c r="G18" i="23"/>
  <c r="E18" i="23"/>
  <c r="I10" i="23"/>
  <c r="M3" i="27"/>
  <c r="E10" i="23" s="1"/>
  <c r="I14" i="23"/>
  <c r="D344" i="4"/>
  <c r="D318" i="4"/>
  <c r="D203" i="4"/>
  <c r="D289" i="4"/>
  <c r="D357" i="4"/>
  <c r="D362" i="4"/>
  <c r="D359" i="4"/>
  <c r="D361" i="4"/>
  <c r="D360" i="4"/>
  <c r="D372" i="4"/>
  <c r="D373" i="4"/>
  <c r="D370" i="4"/>
  <c r="D371" i="4"/>
  <c r="D369" i="4"/>
  <c r="D366" i="4"/>
  <c r="D364" i="4"/>
  <c r="D367" i="4"/>
  <c r="D363" i="4"/>
  <c r="D365" i="4"/>
  <c r="D339" i="4"/>
  <c r="D319" i="4"/>
  <c r="D259" i="4"/>
  <c r="D207" i="4"/>
  <c r="M3" i="47"/>
  <c r="C18" i="23" s="1"/>
  <c r="D197" i="4"/>
  <c r="D224" i="4"/>
  <c r="D349" i="4"/>
  <c r="D262" i="4"/>
  <c r="D244" i="4"/>
  <c r="D223" i="4"/>
  <c r="D1" i="4" l="1"/>
  <c r="C25" i="23" s="1"/>
  <c r="C10" i="23"/>
  <c r="P57" i="24"/>
  <c r="O57" i="24" s="1"/>
  <c r="M57" i="24" l="1"/>
  <c r="M3" i="24" s="1"/>
  <c r="E246" i="4"/>
  <c r="D549" i="4" l="1"/>
  <c r="C22" i="23"/>
  <c r="D246" i="4"/>
  <c r="D466" i="4" l="1"/>
  <c r="D470" i="4"/>
  <c r="D468" i="4"/>
  <c r="D469" i="4"/>
  <c r="D464" i="4"/>
  <c r="D465" i="4"/>
  <c r="D463" i="4"/>
  <c r="D467" i="4"/>
  <c r="D462" i="4" l="1"/>
  <c r="I18" i="23"/>
  <c r="W18" i="28"/>
  <c r="O18" i="28" s="1"/>
  <c r="M18" i="28" s="1"/>
  <c r="D294" i="4" s="1"/>
  <c r="W29" i="28"/>
  <c r="O29" i="28" s="1"/>
  <c r="M29" i="28" s="1"/>
  <c r="D299" i="4" s="1"/>
  <c r="W43" i="28"/>
  <c r="O43" i="28" s="1"/>
  <c r="M43" i="28" s="1"/>
  <c r="D313" i="4" s="1"/>
  <c r="W17" i="28"/>
  <c r="O17" i="28" s="1"/>
  <c r="M17" i="28" s="1"/>
  <c r="D293" i="4" s="1"/>
  <c r="W32" i="28"/>
  <c r="O32" i="28" s="1"/>
  <c r="M32" i="28" s="1"/>
  <c r="D300" i="4" s="1"/>
  <c r="W27" i="28"/>
  <c r="O27" i="28" s="1"/>
  <c r="M27" i="28" s="1"/>
  <c r="D297" i="4" s="1"/>
  <c r="W21" i="28"/>
  <c r="O21" i="28" s="1"/>
  <c r="M21" i="28" s="1"/>
  <c r="D296" i="4" s="1"/>
  <c r="W28" i="28"/>
  <c r="O28" i="28" s="1"/>
  <c r="M28" i="28" s="1"/>
  <c r="D298" i="4" s="1"/>
  <c r="W34" i="28"/>
  <c r="O34" i="28" s="1"/>
  <c r="M34" i="28" s="1"/>
  <c r="D302" i="4" s="1"/>
  <c r="W37" i="28"/>
  <c r="O37" i="28" s="1"/>
  <c r="M37" i="28" s="1"/>
  <c r="D303" i="4" s="1"/>
  <c r="W46" i="28"/>
  <c r="O46" i="28" s="1"/>
  <c r="M46" i="28" s="1"/>
  <c r="D314" i="4" s="1"/>
  <c r="W33" i="28"/>
  <c r="O33" i="28" s="1"/>
  <c r="M33" i="28" s="1"/>
  <c r="D301" i="4" s="1"/>
  <c r="W47" i="28"/>
  <c r="O47" i="28" s="1"/>
  <c r="M47" i="28" s="1"/>
  <c r="D315" i="4" s="1"/>
  <c r="W39" i="28"/>
  <c r="O39" i="28" s="1"/>
  <c r="M39" i="28" s="1"/>
  <c r="D305" i="4" s="1"/>
  <c r="W42" i="28"/>
  <c r="O42" i="28" s="1"/>
  <c r="M42" i="28" s="1"/>
  <c r="D312" i="4" s="1"/>
  <c r="W24" i="28"/>
  <c r="O24" i="28" s="1"/>
  <c r="M24" i="28" s="1"/>
  <c r="D295" i="4" s="1"/>
  <c r="W38" i="28"/>
  <c r="O38" i="28" s="1"/>
  <c r="M38" i="28" s="1"/>
  <c r="D304" i="4" s="1"/>
  <c r="W16" i="28"/>
  <c r="O16" i="28" s="1"/>
  <c r="M16" i="28" s="1"/>
  <c r="D292" i="4" s="1"/>
  <c r="M3" i="28" l="1"/>
  <c r="E14" i="23" s="1"/>
  <c r="D2" i="4"/>
  <c r="C26" i="23" s="1"/>
</calcChain>
</file>

<file path=xl/comments1.xml><?xml version="1.0" encoding="utf-8"?>
<comments xmlns="http://schemas.openxmlformats.org/spreadsheetml/2006/main">
  <authors>
    <author>Медведь Александр Юрьевич</author>
  </authors>
  <commentList>
    <comment ref="E6" authorId="0">
      <text>
        <r>
          <rPr>
            <sz val="9"/>
            <color indexed="81"/>
            <rFont val="Tahoma"/>
            <family val="2"/>
            <charset val="204"/>
          </rPr>
          <t>изменить для пересчета прайс-листа</t>
        </r>
      </text>
    </comment>
  </commentList>
</comments>
</file>

<file path=xl/sharedStrings.xml><?xml version="1.0" encoding="utf-8"?>
<sst xmlns="http://schemas.openxmlformats.org/spreadsheetml/2006/main" count="3279" uniqueCount="1200">
  <si>
    <t>под</t>
  </si>
  <si>
    <t>над</t>
  </si>
  <si>
    <t>верт.</t>
  </si>
  <si>
    <t>гориз.</t>
  </si>
  <si>
    <t>безнап</t>
  </si>
  <si>
    <t>THERMEX ER 200 V</t>
  </si>
  <si>
    <t>THERMEX ER 300 V</t>
  </si>
  <si>
    <t>THERMEX ER 80 V (combi)</t>
  </si>
  <si>
    <t>THERMEX ER 100 V (combi)</t>
  </si>
  <si>
    <t>THERMEX ER 120 V (combi)</t>
  </si>
  <si>
    <t>THERMEX ER 150 V (combi)</t>
  </si>
  <si>
    <t>THERMEX ER 200 V (combi)</t>
  </si>
  <si>
    <t>THERMEX ER 300 V (combi)</t>
  </si>
  <si>
    <t>THERMEX IBL 10 O</t>
  </si>
  <si>
    <t>THERMEX IBL 15 O</t>
  </si>
  <si>
    <t>PRAKTIK</t>
  </si>
  <si>
    <t>THERMEX IU 30 V</t>
  </si>
  <si>
    <t>THERMEX IU 50 V</t>
  </si>
  <si>
    <t>напор</t>
  </si>
  <si>
    <t>FLAME</t>
  </si>
  <si>
    <t>EDISSON F 20 D</t>
  </si>
  <si>
    <t>UL0000268</t>
  </si>
  <si>
    <t>UL0000269</t>
  </si>
  <si>
    <t>UL0000270</t>
  </si>
  <si>
    <t>UL0000271</t>
  </si>
  <si>
    <t>UL0000272</t>
  </si>
  <si>
    <t>UL0000273</t>
  </si>
  <si>
    <t>UL0000318</t>
  </si>
  <si>
    <t>UL0000319</t>
  </si>
  <si>
    <t>SpT068697</t>
  </si>
  <si>
    <t>SpT068698</t>
  </si>
  <si>
    <t>SpT070826</t>
  </si>
  <si>
    <t>SpT070828</t>
  </si>
  <si>
    <t>ЭдЭ000156</t>
  </si>
  <si>
    <t>SpT071017</t>
  </si>
  <si>
    <t>SpT071018</t>
  </si>
  <si>
    <t>SpT066676</t>
  </si>
  <si>
    <t>SpT066677</t>
  </si>
  <si>
    <t>SpT066678</t>
  </si>
  <si>
    <t>ORIGIN</t>
  </si>
  <si>
    <t>Garanterm ER 100 V</t>
  </si>
  <si>
    <t>THERMEX IR  200 V</t>
  </si>
  <si>
    <t>THERMEX IR  300 V</t>
  </si>
  <si>
    <t>Код</t>
  </si>
  <si>
    <t>Заказ, шт</t>
  </si>
  <si>
    <t>Наименование</t>
  </si>
  <si>
    <t>ИТОГО, Руб.</t>
  </si>
  <si>
    <t>ИТОГО, Шт.</t>
  </si>
  <si>
    <t>Стоимость,
 руб.</t>
  </si>
  <si>
    <t>THERMEX System  600 (cr)</t>
  </si>
  <si>
    <t>SpT068711</t>
  </si>
  <si>
    <t>THERMEX System  800 (cr)</t>
  </si>
  <si>
    <t>SpT068712</t>
  </si>
  <si>
    <t>THERMEX System 1000 (cr)</t>
  </si>
  <si>
    <t>SpT068713</t>
  </si>
  <si>
    <t>НОМЕНКЛАТУРА</t>
  </si>
  <si>
    <t>КОД</t>
  </si>
  <si>
    <t>ФИКС</t>
  </si>
  <si>
    <t>THERMEX IRP 200 F</t>
  </si>
  <si>
    <t>1,5 / 14,6</t>
  </si>
  <si>
    <t>1,5 / 18,1</t>
  </si>
  <si>
    <t>1,5 / 30,6</t>
  </si>
  <si>
    <t>3,5 / 34,6</t>
  </si>
  <si>
    <t>3,5 / 45,5</t>
  </si>
  <si>
    <t>Цена со скидкой</t>
  </si>
  <si>
    <t>ЭдЭ001193</t>
  </si>
  <si>
    <t>EDISSON ER 50 V</t>
  </si>
  <si>
    <t>EDISSON ER 80 V</t>
  </si>
  <si>
    <t>фикс.цена</t>
  </si>
  <si>
    <t>SpT066445</t>
  </si>
  <si>
    <t>SpT066446</t>
  </si>
  <si>
    <t>Штрихкод</t>
  </si>
  <si>
    <t>HEAT</t>
  </si>
  <si>
    <t>EDISSON H 20 D</t>
  </si>
  <si>
    <t>ЭдЭ001681</t>
  </si>
  <si>
    <t>EDISSON ER 100 V</t>
  </si>
  <si>
    <t>ЭдЭ001798</t>
  </si>
  <si>
    <t>Скидка</t>
  </si>
  <si>
    <t>ЭдЭ001783</t>
  </si>
  <si>
    <t>THERMEX Thermo 100 V</t>
  </si>
  <si>
    <t>ЭдЭ001784</t>
  </si>
  <si>
    <t>THERMEX Thermo 150 V</t>
  </si>
  <si>
    <t>ЭдЭ001780</t>
  </si>
  <si>
    <t>THERMEX Thermo 30 V Slim</t>
  </si>
  <si>
    <t>ЭдЭ001781</t>
  </si>
  <si>
    <t>THERMEX Thermo 50 V Slim</t>
  </si>
  <si>
    <t>ЭдЭ001782</t>
  </si>
  <si>
    <t>THERMEX Thermo 80 V</t>
  </si>
  <si>
    <t>THERMO</t>
  </si>
  <si>
    <t>THERMEX Praktik 30 V Slim</t>
  </si>
  <si>
    <t>THERMEX Praktik 50 V Slim</t>
  </si>
  <si>
    <t>THERMEX Praktik 80 V</t>
  </si>
  <si>
    <t>THERMEX Praktik 150 V</t>
  </si>
  <si>
    <t>ЭдЭ001641</t>
  </si>
  <si>
    <t>THERMEX Praktik 100 V</t>
  </si>
  <si>
    <t>ЭдЭ001812</t>
  </si>
  <si>
    <t>ЭдЭ001638</t>
  </si>
  <si>
    <t>ЭдЭ001639</t>
  </si>
  <si>
    <t>ЭдЭ001640</t>
  </si>
  <si>
    <t>ЭдЭ001695</t>
  </si>
  <si>
    <t>ЭдЭ001692</t>
  </si>
  <si>
    <t>ЭдЭ001693</t>
  </si>
  <si>
    <t>ЭдЭ001694</t>
  </si>
  <si>
    <t>THERMEX MK 100 V</t>
  </si>
  <si>
    <t>THERMEX MK 30 V</t>
  </si>
  <si>
    <t>THERMEX MK 50 V</t>
  </si>
  <si>
    <t>THERMEX MK 80 V</t>
  </si>
  <si>
    <t>EDISSON ES 30 V</t>
  </si>
  <si>
    <t>ЭдЭ001796</t>
  </si>
  <si>
    <t>ЭдЭБ00118</t>
  </si>
  <si>
    <t>ЭдЭБ00119</t>
  </si>
  <si>
    <t>ЭдЭБ00120</t>
  </si>
  <si>
    <t>ЭдЭБ00121</t>
  </si>
  <si>
    <t>ЭдЭБ00122</t>
  </si>
  <si>
    <t>THERMEX H 10 O (pro)</t>
  </si>
  <si>
    <t>THERMEX H 10 U (pro)</t>
  </si>
  <si>
    <t>THERMEX H 15 O (pro)</t>
  </si>
  <si>
    <t>THERMEX H 15 U (pro)</t>
  </si>
  <si>
    <t>THERMEX H 30 O (pro)</t>
  </si>
  <si>
    <t>БРЦ</t>
  </si>
  <si>
    <t xml:space="preserve">THERMEX Praktik 150 V </t>
  </si>
  <si>
    <t xml:space="preserve">THERMEX Praktik 80 V </t>
  </si>
  <si>
    <t>THERMEX IF 30 V (pro)</t>
  </si>
  <si>
    <t>THERMEX IF 50 V (pro)</t>
  </si>
  <si>
    <t>THERMEX IF 80 V (pro)</t>
  </si>
  <si>
    <t>THERMEX IF 100 V (pro)</t>
  </si>
  <si>
    <t>ЭдЭБ00243</t>
  </si>
  <si>
    <t>ЭдЭБ00245</t>
  </si>
  <si>
    <t>ЭдЭБ00246</t>
  </si>
  <si>
    <t>ЭдЭБ00247</t>
  </si>
  <si>
    <t>ЭдЭ000144</t>
  </si>
  <si>
    <t>ЭдЭ000145</t>
  </si>
  <si>
    <t>ЭдЭ000146</t>
  </si>
  <si>
    <t>THERMEX ERD 50 V</t>
  </si>
  <si>
    <t>THERMEX ERD 80 V</t>
  </si>
  <si>
    <t>THERMEX ERD 100 V</t>
  </si>
  <si>
    <t>THERMEX IC 10 O</t>
  </si>
  <si>
    <t>THERMEX IC 10 U</t>
  </si>
  <si>
    <t>THERMEX IC 15 O</t>
  </si>
  <si>
    <t>THERMEX IC 15 U</t>
  </si>
  <si>
    <t>Артикул</t>
  </si>
  <si>
    <t xml:space="preserve">THERMEX ERD 50 V   </t>
  </si>
  <si>
    <t xml:space="preserve">THERMEX ERD 80 V   </t>
  </si>
  <si>
    <t xml:space="preserve">THERMEX ERD 100 V   </t>
  </si>
  <si>
    <t>Скидка:</t>
  </si>
  <si>
    <t>Заказ шт.</t>
  </si>
  <si>
    <t>Заказ руб.</t>
  </si>
  <si>
    <t>Итого Ваш заказ:</t>
  </si>
  <si>
    <t>Объем (л)</t>
  </si>
  <si>
    <t>Установка</t>
  </si>
  <si>
    <t>Мощность (кВт)</t>
  </si>
  <si>
    <t>ООО "Торговый Дом ТЕРМЕКС"</t>
  </si>
  <si>
    <t>ПРАЙС-ЛИСТ</t>
  </si>
  <si>
    <t>Цена со скидкой, руб</t>
  </si>
  <si>
    <t xml:space="preserve"> </t>
  </si>
  <si>
    <r>
      <t xml:space="preserve">БРЦ с </t>
    </r>
    <r>
      <rPr>
        <b/>
        <sz val="9"/>
        <rFont val="Arial"/>
        <family val="2"/>
        <charset val="204"/>
      </rPr>
      <t>НДС</t>
    </r>
    <r>
      <rPr>
        <b/>
        <sz val="11"/>
        <rFont val="Arial"/>
        <family val="2"/>
        <charset val="204"/>
      </rPr>
      <t xml:space="preserve"> руб.</t>
    </r>
  </si>
  <si>
    <t>Размеры
Ш х  Г х В (мм)</t>
  </si>
  <si>
    <t>Нержавеющий внутренний бак G.5, ТЭН TitaniumHeat на основе титана, УЗО, быстрый нагрев (2,5 / 1,5 / 1,0 кВт), металлический корпус, механическое управление, низкие теплопотери, защита от детей - регулятор PRESS &amp; TURN, гарантия 7 лет.</t>
  </si>
  <si>
    <t>Эмалированный внутренний бак, индикатор включения, гарантия 3 года.</t>
  </si>
  <si>
    <t>ЭдЭБ00264</t>
  </si>
  <si>
    <t>ЭдЭБ00260</t>
  </si>
  <si>
    <t>ЭдЭБ00263</t>
  </si>
  <si>
    <t>THERMEX Nova 100 V</t>
  </si>
  <si>
    <t>THERMEX Nova 50 V</t>
  </si>
  <si>
    <t>THERMEX Nova 80 V</t>
  </si>
  <si>
    <t>Нержавеющий внутренний бак G.5, быстрый нагрев (2,5 / 1,5 / 1,0 кВт), механическое управление, низкие теплопотери, защита от детей - регулятор PRESS &amp; TURN, гарантия 7 лет.</t>
  </si>
  <si>
    <t>365 x 378 x 501</t>
  </si>
  <si>
    <t>445 x 459 x 751</t>
  </si>
  <si>
    <t>445 x 459 x 903</t>
  </si>
  <si>
    <t>445 x 459 x 527</t>
  </si>
  <si>
    <t>289 x 295 x 420</t>
  </si>
  <si>
    <t>315 x 320 x 455</t>
  </si>
  <si>
    <t>270 x 270 x 380</t>
  </si>
  <si>
    <t>270 x 270 x 460</t>
  </si>
  <si>
    <t>345 x 304 x 366</t>
  </si>
  <si>
    <t>385 x 335 x 406</t>
  </si>
  <si>
    <t>455 x 408 x 476</t>
  </si>
  <si>
    <t>Электрические накопительные водонагреватели большого объема</t>
  </si>
  <si>
    <t>530 x 530 x 1185</t>
  </si>
  <si>
    <t>630 x 630 x 1220</t>
  </si>
  <si>
    <t>560 x 672 x 1215</t>
  </si>
  <si>
    <t>500 x 562 x 854</t>
  </si>
  <si>
    <t>500 x 562 x 978</t>
  </si>
  <si>
    <t>500 x 562 x 1117</t>
  </si>
  <si>
    <t>500 x 562 x 1325</t>
  </si>
  <si>
    <t>540 x 637 x 1453</t>
  </si>
  <si>
    <t>Тип</t>
  </si>
  <si>
    <t>Электрические проточные водонагреватели напорного типа</t>
  </si>
  <si>
    <t>6,0 / 4,0 / 2,0</t>
  </si>
  <si>
    <t>2.0 / 1.3 / 0.7</t>
  </si>
  <si>
    <t>2.0 / 1.2 / 0.8</t>
  </si>
  <si>
    <t>2.5 / 1.5 / 1.0</t>
  </si>
  <si>
    <t>MECHANIK - MK</t>
  </si>
  <si>
    <t>BLITZ - IBL</t>
  </si>
  <si>
    <t>ROUND PLUS - IR</t>
  </si>
  <si>
    <r>
      <t>PRAKTIK FLOOR - IRP</t>
    </r>
    <r>
      <rPr>
        <b/>
        <sz val="22"/>
        <rFont val="Arial"/>
        <family val="2"/>
        <charset val="204"/>
      </rPr>
      <t/>
    </r>
  </si>
  <si>
    <t>COMBI - ER (combi)</t>
  </si>
  <si>
    <t>THERMEX Topflow Pro 21000</t>
  </si>
  <si>
    <t>THERMEX Surf 3500</t>
  </si>
  <si>
    <t>ЭдЭБ00382</t>
  </si>
  <si>
    <t>THERMEX Surf 5000</t>
  </si>
  <si>
    <t>ЭдЭБ00383</t>
  </si>
  <si>
    <t>THERMEX Surf 6000</t>
  </si>
  <si>
    <t>ЭдЭБ00384</t>
  </si>
  <si>
    <t>THERMEX Topflow 10000</t>
  </si>
  <si>
    <t>ЭдЭБ00391</t>
  </si>
  <si>
    <t>THERMEX Topflow 15000</t>
  </si>
  <si>
    <t>ЭдЭБ00393</t>
  </si>
  <si>
    <t>THERMEX Topflow 6000</t>
  </si>
  <si>
    <t>ЭдЭБ00389</t>
  </si>
  <si>
    <t>THERMEX Topflow 8000</t>
  </si>
  <si>
    <t>ЭдЭБ00390</t>
  </si>
  <si>
    <t>ЭдЭБ00394</t>
  </si>
  <si>
    <t>255 х 115 х 472</t>
  </si>
  <si>
    <r>
      <t>Произв., л/мин (Δt=25</t>
    </r>
    <r>
      <rPr>
        <b/>
        <sz val="11"/>
        <rFont val="Calibri"/>
        <family val="2"/>
        <charset val="204"/>
      </rPr>
      <t>⁰</t>
    </r>
    <r>
      <rPr>
        <b/>
        <sz val="11"/>
        <rFont val="Arial"/>
        <family val="2"/>
        <charset val="204"/>
      </rPr>
      <t>)</t>
    </r>
  </si>
  <si>
    <t>Электрические проточные водонагреватели безнапорного типа</t>
  </si>
  <si>
    <t>350 х 188 х 610</t>
  </si>
  <si>
    <t>Номинальная мощность
(кВт)</t>
  </si>
  <si>
    <t>Вес теплообменника (кг)</t>
  </si>
  <si>
    <t>Газовые проточные водонагреватели</t>
  </si>
  <si>
    <t>330 х 188 х 550</t>
  </si>
  <si>
    <t>Вес (кг)</t>
  </si>
  <si>
    <t>Мощность
(кВт)</t>
  </si>
  <si>
    <t>Электрические конвекторы</t>
  </si>
  <si>
    <t>Надежный водогазовый узел</t>
  </si>
  <si>
    <t>Электрические накопительные малолитражные водонагреватели</t>
  </si>
  <si>
    <t>Усиленный теплообменник</t>
  </si>
  <si>
    <t>NOVA</t>
  </si>
  <si>
    <t>INOX CASK - IC</t>
  </si>
  <si>
    <t>HIT PRO - H (pro)</t>
  </si>
  <si>
    <t>TOPFLOW PRO</t>
  </si>
  <si>
    <t>TOPFLOW</t>
  </si>
  <si>
    <t>SURF</t>
  </si>
  <si>
    <t>THERMEX Fusion 100 V</t>
  </si>
  <si>
    <t>ЭдЭБ00398</t>
  </si>
  <si>
    <t>THERMEX Fusion 30 V</t>
  </si>
  <si>
    <t>ЭдЭБ00395</t>
  </si>
  <si>
    <t>THERMEX Fusion 50 V</t>
  </si>
  <si>
    <t>ЭдЭБ00396</t>
  </si>
  <si>
    <t>THERMEX Fusion 80 V</t>
  </si>
  <si>
    <t>ЭдЭБ00397</t>
  </si>
  <si>
    <t>2.0</t>
  </si>
  <si>
    <t>Нержавеющий внутренний бак G.5, ТЭН TitaniumHeat на основе титана, УЗО, быстрый нагрев (2,0 кВт), металлический корпус, механическое управление с электронным дисплеем, низкие теплопотери, гарантия 7 лет.</t>
  </si>
  <si>
    <t>FUSION</t>
  </si>
  <si>
    <t>THERMEX Solo 30 V</t>
  </si>
  <si>
    <t>ЭдЭБ00413</t>
  </si>
  <si>
    <t>THERMEX Solo 50 V</t>
  </si>
  <si>
    <t>ЭдЭБ00414</t>
  </si>
  <si>
    <t>THERMEX Solo 80 V</t>
  </si>
  <si>
    <t>ЭдЭБ00415</t>
  </si>
  <si>
    <t>THERMEX Solo 100 V</t>
  </si>
  <si>
    <t>ЭдЭБ00416</t>
  </si>
  <si>
    <t>340 х 140 х 590</t>
  </si>
  <si>
    <t>THERMEX Nova 50 V Slim</t>
  </si>
  <si>
    <t>ЭдЭБ00259</t>
  </si>
  <si>
    <t>Мин.| Макс S отопл. (кв.м)</t>
  </si>
  <si>
    <t>130 x 68 x 180</t>
  </si>
  <si>
    <t>210 х 130 х 365</t>
  </si>
  <si>
    <t>THERMEX IR 150 V</t>
  </si>
  <si>
    <t>Garanterm ES 30 V</t>
  </si>
  <si>
    <t>SpT066681</t>
  </si>
  <si>
    <t>Garanterm ES 50 V</t>
  </si>
  <si>
    <t>SpT066683</t>
  </si>
  <si>
    <t>Покрытие внутреннего бака БИОстеклофарфор, ТЭН TitaniumHeat на основе титана, оптимальный нагрев (1,5 кВт), мех. управление, низкие теплопотери, гарантия 3 года на вн. бак.</t>
  </si>
  <si>
    <t>THERMEX IF 50 H (pro)</t>
  </si>
  <si>
    <t>ЭдЭБ00322</t>
  </si>
  <si>
    <t>THERMEX IF 80 H (pro)</t>
  </si>
  <si>
    <t>ЭдЭБ00323</t>
  </si>
  <si>
    <t>NOBEL - N</t>
  </si>
  <si>
    <t>THERMEX N 10 O</t>
  </si>
  <si>
    <t>THERMEX N 15 O</t>
  </si>
  <si>
    <t>ЭдЭБ00625</t>
  </si>
  <si>
    <t>ЭдЭБ00626</t>
  </si>
  <si>
    <t>260 x 270 x 398</t>
  </si>
  <si>
    <t>260 x 270 x 533</t>
  </si>
  <si>
    <t>THERMEX GIRO 50</t>
  </si>
  <si>
    <t>THERMEX GIRO 80</t>
  </si>
  <si>
    <t>THERMEX GIRO 100</t>
  </si>
  <si>
    <t>ЭдЭБ00638</t>
  </si>
  <si>
    <t>ЭдЭБ00639</t>
  </si>
  <si>
    <t>ЭдЭБ00640</t>
  </si>
  <si>
    <t>GIRO</t>
  </si>
  <si>
    <t>верт./гор.</t>
  </si>
  <si>
    <t>EDISSON F 20 D (silver)</t>
  </si>
  <si>
    <t>ЭдЭБ00727</t>
  </si>
  <si>
    <t>THERMEX IRP 150 V (combi)</t>
  </si>
  <si>
    <t>ЭдЭБ00582</t>
  </si>
  <si>
    <t>THERMEX IRP 200 V (combi)</t>
  </si>
  <si>
    <t>ЭдЭБ00583</t>
  </si>
  <si>
    <t>560 x 672 x 961</t>
  </si>
  <si>
    <t>COMBI INOX - IRP (combi)</t>
  </si>
  <si>
    <t>Электрические накопительные комбинированные водонагреватели большого объема</t>
  </si>
  <si>
    <t>Канал</t>
  </si>
  <si>
    <t>У</t>
  </si>
  <si>
    <t>-</t>
  </si>
  <si>
    <t>1,0 / 0,5</t>
  </si>
  <si>
    <t>1,5 / 0,75</t>
  </si>
  <si>
    <t>2,0 / 1,0</t>
  </si>
  <si>
    <t>ECO</t>
  </si>
  <si>
    <t>Garanterm Eco 100 V</t>
  </si>
  <si>
    <t>ЭдЭБ00635</t>
  </si>
  <si>
    <t>Garanterm Eco 30 V</t>
  </si>
  <si>
    <t>ЭдЭБ00632</t>
  </si>
  <si>
    <t>Garanterm Eco 50 V</t>
  </si>
  <si>
    <t>ЭдЭБ00633</t>
  </si>
  <si>
    <t>Garanterm Eco 80 V</t>
  </si>
  <si>
    <t>ЭдЭБ00634</t>
  </si>
  <si>
    <t>464 х 268 х 663</t>
  </si>
  <si>
    <t>464 х 268 х 989</t>
  </si>
  <si>
    <t>552 х 299 х 1152</t>
  </si>
  <si>
    <t>552 х 299 х 1400</t>
  </si>
  <si>
    <t>THERMEX H 30 U (pro)</t>
  </si>
  <si>
    <t>ЭдЭБ00671</t>
  </si>
  <si>
    <t>Нержавеющий внутренний бак G.5, ТЭН TitaniumHeat на основе титана, УЗО, оптимальный нагрев (1,5 кВт), механическое управление, низкие теплопотери, гарантия 7 лет.</t>
  </si>
  <si>
    <t>THERMEX G 20 D ((Pearl white)</t>
  </si>
  <si>
    <t>ЭдЭБ00935</t>
  </si>
  <si>
    <t>350 х 185 х 610</t>
  </si>
  <si>
    <t>Нержавеющий внутренний бак, ТЭН TitaniumHeat на основе титана, быстрый нагрев (2,0 кВт), металлический корпус, механическое управление, низкие теплопотери, гарантия 7 лет.</t>
  </si>
  <si>
    <t>SAFEDRY - ERD</t>
  </si>
  <si>
    <t>ULTRASLIM - IU</t>
  </si>
  <si>
    <t>GRAND</t>
  </si>
  <si>
    <t>THERMEX N 10 U</t>
  </si>
  <si>
    <t>THERMEX N 15 U</t>
  </si>
  <si>
    <t>ЭдЭБ00938</t>
  </si>
  <si>
    <t>ЭдЭБ00939</t>
  </si>
  <si>
    <t>Нержавеющий внутренний бак G.5, быстрый нагрев (2,0 кВт), УЗО, механическое управление на нижней крышке, низкие теплопотери, гарантия 7 лет.</t>
  </si>
  <si>
    <t>THERMEX Topflow Pro 24000</t>
  </si>
  <si>
    <t>ЭдЭБ01057</t>
  </si>
  <si>
    <t>Старая цена</t>
  </si>
  <si>
    <t>Изм.</t>
  </si>
  <si>
    <t>TREND</t>
  </si>
  <si>
    <t>ЭдЭБ01145</t>
  </si>
  <si>
    <t>THERMEX Trend 6000</t>
  </si>
  <si>
    <t>190 x 90 x 157</t>
  </si>
  <si>
    <t>Для нескольких точек водоразбора, спиральный нагревательный элемент из нержавеющей стали, электронное управление и ЖК-дисплей, постоянная температура воды на выходе, универсальный шаблон для установки, моментальная подача воды, гарантия 2 года.</t>
  </si>
  <si>
    <t>Для нескольких точек водоразбора, ТЭН и колба из нержавеющей стали, электронное управление и ЖК-дисплей, постоянная температура воды на выходе, универсальный шаблон для установки, трехфазное подключение, моментальная подача воды, гарантия 2 года.</t>
  </si>
  <si>
    <t>THERMEX TitaniumHeat 100 V</t>
  </si>
  <si>
    <t>ЭдЭБ01024</t>
  </si>
  <si>
    <t>THERMEX TitaniumHeat 150 V</t>
  </si>
  <si>
    <t>ЭдЭБ01025</t>
  </si>
  <si>
    <t>THERMEX TitaniumHeat 30 V Slim</t>
  </si>
  <si>
    <t>ЭдЭБ01018</t>
  </si>
  <si>
    <t>THERMEX TitaniumHeat 50 H Slim</t>
  </si>
  <si>
    <t>ЭдЭБ01026</t>
  </si>
  <si>
    <t>THERMEX TitaniumHeat 50 V</t>
  </si>
  <si>
    <t>ЭдЭБ01022</t>
  </si>
  <si>
    <t>THERMEX TitaniumHeat 50 V Slim</t>
  </si>
  <si>
    <t>ЭдЭБ01019</t>
  </si>
  <si>
    <t>THERMEX TitaniumHeat 60 V Slim</t>
  </si>
  <si>
    <t>ЭдЭБ01020</t>
  </si>
  <si>
    <t>THERMEX TitaniumHeat 70 V Slim</t>
  </si>
  <si>
    <t>ЭдЭБ01021</t>
  </si>
  <si>
    <t>THERMEX TitaniumHeat 80 H</t>
  </si>
  <si>
    <t>ЭдЭБ01027</t>
  </si>
  <si>
    <t>THERMEX TitaniumHeat 80 V</t>
  </si>
  <si>
    <t>ЭдЭБ01023</t>
  </si>
  <si>
    <t>CHAMPION TITANIUMHEAT</t>
  </si>
  <si>
    <t>452 х 263 х 587</t>
  </si>
  <si>
    <t>452 х 263 х 880</t>
  </si>
  <si>
    <t>510 х 293 х 1018</t>
  </si>
  <si>
    <t>510 х 293 х 1240</t>
  </si>
  <si>
    <t>858 х 263 х 474</t>
  </si>
  <si>
    <t>996 х 293 х 532</t>
  </si>
  <si>
    <t>434 х 268 х 580</t>
  </si>
  <si>
    <t>434 х 268 х 870</t>
  </si>
  <si>
    <t>514 х 306 х 1013</t>
  </si>
  <si>
    <t>514 х 306 х 1223</t>
  </si>
  <si>
    <t>365 х 378 х 501</t>
  </si>
  <si>
    <t>365 х 378 х 722</t>
  </si>
  <si>
    <t>445 х 459 х 751</t>
  </si>
  <si>
    <t>445 х 459 х 903</t>
  </si>
  <si>
    <t>445 х 459 х 1283</t>
  </si>
  <si>
    <t>340 х 355 х 543</t>
  </si>
  <si>
    <t>340 х 355 х 775</t>
  </si>
  <si>
    <t>410 х 425 х 800</t>
  </si>
  <si>
    <t>410 х 425 х 948</t>
  </si>
  <si>
    <t>270 х 285 х 800</t>
  </si>
  <si>
    <t>270 х 285 х 1240</t>
  </si>
  <si>
    <t>438 х 460 х 579</t>
  </si>
  <si>
    <t>438 х 460 х 810</t>
  </si>
  <si>
    <t>438 х 460 х 974</t>
  </si>
  <si>
    <t>445 х 459 х 527</t>
  </si>
  <si>
    <t>365 х 378 х 839</t>
  </si>
  <si>
    <t>365 х 378 х 956</t>
  </si>
  <si>
    <t>722 х 378 х 387</t>
  </si>
  <si>
    <t>751 х 459 х 467</t>
  </si>
  <si>
    <t>THERMEX IBL 10 U</t>
  </si>
  <si>
    <t>ЭдЭБ00736</t>
  </si>
  <si>
    <t>THERMEX IBL 15 U</t>
  </si>
  <si>
    <t>ЭдЭБ00737</t>
  </si>
  <si>
    <t>Для одной точки водоразбора, спиральный нагревательный элемент из нержавеющей стали, универсальный монтаж (над и под раковиной), моментальная подача воды, гарантия 2 года, хромированная 3-х режимная душевая лейка в комплекте.</t>
  </si>
  <si>
    <t>Для нескольких точек водоразбора, спиарльный нагревательный элемент из нержавеющей стали, сенсорное управление, ЖК-дисплей с автопереворотом индикации, постоянная температура воды на выходе, механический регулятор протока, универсальный монтаж (над и под раковиной), моментальная подача воды, гарантия 2 года.</t>
  </si>
  <si>
    <t>THERMEX IF 30 V (pro) Wi-Fi</t>
  </si>
  <si>
    <t>THERMEX IF 50 V (pro) Wi-Fi</t>
  </si>
  <si>
    <t>THERMEX IF 80 V (pro) Wi-Fi</t>
  </si>
  <si>
    <t>THERMEX IF 100 V (pro) Wi-Fi</t>
  </si>
  <si>
    <t>THERMEX IF 50 H (pro) Wi-Fi</t>
  </si>
  <si>
    <t>THERMEX IF 80 H (pro) Wi-Fi</t>
  </si>
  <si>
    <t>ЭдЭБ00287</t>
  </si>
  <si>
    <t>ЭдЭБ00288</t>
  </si>
  <si>
    <t>ЭдЭБ00289</t>
  </si>
  <si>
    <t>ЭдЭБ00290</t>
  </si>
  <si>
    <t>ЭдЭБ00919</t>
  </si>
  <si>
    <t>ЭдЭБ00920</t>
  </si>
  <si>
    <t>IF PRO Wi-Fi</t>
  </si>
  <si>
    <t>IF PRO</t>
  </si>
  <si>
    <t>EDISSON H 20 DL (сжиженный газ)</t>
  </si>
  <si>
    <t>ЭдЭБ01104</t>
  </si>
  <si>
    <t>THERMEX Hotty 3000</t>
  </si>
  <si>
    <t>ЭдЭБ01154</t>
  </si>
  <si>
    <t>205 x 95 x 360</t>
  </si>
  <si>
    <t>THERMEX MK 100 H</t>
  </si>
  <si>
    <t>ЭдЭБ01327</t>
  </si>
  <si>
    <t>THERMEX MK 50 H</t>
  </si>
  <si>
    <t>ЭдЭБ01325</t>
  </si>
  <si>
    <t>THERMEX MK 80 H</t>
  </si>
  <si>
    <t>ЭдЭБ01326</t>
  </si>
  <si>
    <t>848 х 268 х 456</t>
  </si>
  <si>
    <t>992 х 306 х 536</t>
  </si>
  <si>
    <t>1201 х 306 х 536</t>
  </si>
  <si>
    <t>ЭдЭБ00292</t>
  </si>
  <si>
    <t>826 х 257 х 452</t>
  </si>
  <si>
    <t>954х 292 х 513</t>
  </si>
  <si>
    <t>1155 х 292 х 513</t>
  </si>
  <si>
    <r>
      <rPr>
        <b/>
        <sz val="22"/>
        <color theme="1"/>
        <rFont val="Arial"/>
        <family val="2"/>
        <charset val="204"/>
      </rPr>
      <t>SOLO</t>
    </r>
    <r>
      <rPr>
        <sz val="11"/>
        <color theme="1"/>
        <rFont val="Calibri"/>
        <family val="2"/>
        <charset val="204"/>
        <scheme val="minor"/>
      </rPr>
      <t/>
    </r>
  </si>
  <si>
    <t>Нержавеющий внутренний бак G.5, УЗО, оптимальный нагрев (2,0 / 1,3 / 0,7 кВт), металлический корпус, механическое управление, низкие теплопотери, гарантия 7 лет.</t>
  </si>
  <si>
    <t>HOTTY</t>
  </si>
  <si>
    <t>260 х 125 х 495</t>
  </si>
  <si>
    <t>THERMEX Frame 1000E</t>
  </si>
  <si>
    <t>ЭдЭБ01369</t>
  </si>
  <si>
    <t>THERMEX Frame 1500E</t>
  </si>
  <si>
    <t>ЭдЭБ01370</t>
  </si>
  <si>
    <t>THERMEX Frame 2000E</t>
  </si>
  <si>
    <t>ЭдЭБ01371</t>
  </si>
  <si>
    <t>THERMEX Frame 1000M</t>
  </si>
  <si>
    <t>ЭдЭБ01365</t>
  </si>
  <si>
    <t>THERMEX Frame 1500M</t>
  </si>
  <si>
    <t>ЭдЭБ01366</t>
  </si>
  <si>
    <t>THERMEX Frame 2000M</t>
  </si>
  <si>
    <t>ЭдЭБ01367</t>
  </si>
  <si>
    <t>THERMEX Pronto 1500M Black</t>
  </si>
  <si>
    <t>ЭдЭБ01360</t>
  </si>
  <si>
    <t>THERMEX Pronto 1500M White</t>
  </si>
  <si>
    <t>ЭдЭБ01361</t>
  </si>
  <si>
    <t>THERMEX Pronto 2000M Black</t>
  </si>
  <si>
    <t>ЭдЭБ01362</t>
  </si>
  <si>
    <t>THERMEX Pronto 2000M White</t>
  </si>
  <si>
    <t>ЭдЭБ01363</t>
  </si>
  <si>
    <t>FRAME E</t>
  </si>
  <si>
    <t>FRAME M</t>
  </si>
  <si>
    <t>PRONTO Black</t>
  </si>
  <si>
    <t>PRONTO White</t>
  </si>
  <si>
    <t>EDISSON Polo 1500M</t>
  </si>
  <si>
    <t>ЭдЭБ01379</t>
  </si>
  <si>
    <t>EDISSON Polo 2000M</t>
  </si>
  <si>
    <t>ЭдЭБ01380</t>
  </si>
  <si>
    <t>1,5 / 0,9 / 0,6</t>
  </si>
  <si>
    <t>2,0 / 1,25 / 0,75</t>
  </si>
  <si>
    <t>520 х 220 х 385</t>
  </si>
  <si>
    <t>510 х 170 х 325</t>
  </si>
  <si>
    <t>Механическое управление, три режима регулировки мощности (2,0 / 1,25 / 0,75 кВт), защита от перегрева, в комплекте съемные ножки, удобные ручки для переноски, индикаторы нагрева.</t>
  </si>
  <si>
    <t>1,5 / 0,85 / 0,65</t>
  </si>
  <si>
    <t>570 х 130 х 430</t>
  </si>
  <si>
    <t>Монолитный алюминиевые нагревательный элемент X-PROF, MonoBlock Design, два режима регулировки мощности, многоуровневая система безопасности MultiSafe, защита от детей, LED-дисплей, таймер до 24 часов, напольное размещение, настенная установка, пульт ДУ в комплекте, гарантия 36 месяцев.</t>
  </si>
  <si>
    <t>Монолитный алюминиевые нагревательный элемент X-PROF, MonoBlock Design, два режима регулировки мощности, многоуровневая система безопасности MultiSafe, механическое управление, напольное размещение, настенная установка, гарантия 36 месяцев.</t>
  </si>
  <si>
    <t>Механическое управление, три режима регулировки мощности, защита от перегрева, компактный корпус, в комплекте съемные ножки, удобные ручки для переноски, индикаторы нагрева, гарантия 12 месяцев.</t>
  </si>
  <si>
    <t>600 х 90 х 380</t>
  </si>
  <si>
    <t>760 х 90 х 380</t>
  </si>
  <si>
    <t>920 х 90 х 380</t>
  </si>
  <si>
    <t>GRAND PRO</t>
  </si>
  <si>
    <t>THERMEX G 20 TD (Pro)</t>
  </si>
  <si>
    <t>ЭдЭБ01324</t>
  </si>
  <si>
    <t>EDISSON E 20 D</t>
  </si>
  <si>
    <t>ЭдЭБ01382</t>
  </si>
  <si>
    <t>Электрические накопительные водонагреватели круглой и квадратной формы</t>
  </si>
  <si>
    <t>SMART</t>
  </si>
  <si>
    <t>THERMEX Smart 100 V</t>
  </si>
  <si>
    <t>ЭдЭБ00864</t>
  </si>
  <si>
    <t>THERMEX Smart 30 V</t>
  </si>
  <si>
    <t>ЭдЭБ00861</t>
  </si>
  <si>
    <t>THERMEX Smart 50 V</t>
  </si>
  <si>
    <t>ЭдЭБ00862</t>
  </si>
  <si>
    <t>THERMEX Smart 80 V</t>
  </si>
  <si>
    <t>ЭдЭБ00863</t>
  </si>
  <si>
    <t>2.0 / 1.3</t>
  </si>
  <si>
    <t>300 х 312 х 615</t>
  </si>
  <si>
    <t>365 х 385 х 656</t>
  </si>
  <si>
    <t>410 х 430 х 772</t>
  </si>
  <si>
    <t>410 х 430 х 922</t>
  </si>
  <si>
    <t>Нержавеющий внутренний бак G.5, Сухой ТЭН InoxDryHeat в защитной колбе, узкий корпус, УЗО, сенсорное управление, самодиагностика, быстрый нагрев (2,0 / 1,3), металлический корпус, низкие теплопотери, гарантия 7 лет.</t>
  </si>
  <si>
    <t>ЭдЭБ00949</t>
  </si>
  <si>
    <t>530 x 530 x 865</t>
  </si>
  <si>
    <t>THERMEX G 28 D Pearl white</t>
  </si>
  <si>
    <t>ЭдЭБ01463</t>
  </si>
  <si>
    <t>400 х 185 х 650</t>
  </si>
  <si>
    <t>Max. S обогрева (кв.м.)</t>
  </si>
  <si>
    <t>Видеообзор на youtube.com</t>
  </si>
  <si>
    <t>Видеоролик на youtube.com</t>
  </si>
  <si>
    <t>THERMEX Ceramik 100 V</t>
  </si>
  <si>
    <t>ЭдЭ001636</t>
  </si>
  <si>
    <t>THERMEX Ceramik 30 V</t>
  </si>
  <si>
    <t>ЭдЭ001633</t>
  </si>
  <si>
    <t>THERMEX Ceramik 50 H</t>
  </si>
  <si>
    <t>ЭдЭБ01540</t>
  </si>
  <si>
    <t>THERMEX Ceramik 50 V</t>
  </si>
  <si>
    <t>ЭдЭ001634</t>
  </si>
  <si>
    <t>THERMEX Ceramik 80 H</t>
  </si>
  <si>
    <t>ЭдЭБ01541</t>
  </si>
  <si>
    <t>THERMEX Ceramik 80 V</t>
  </si>
  <si>
    <t>ЭдЭ001635</t>
  </si>
  <si>
    <t>FRAME E Wi-Fi</t>
  </si>
  <si>
    <t>THERMEX Frame 1000E Wi-Fi</t>
  </si>
  <si>
    <t>ЭдЭБ01630</t>
  </si>
  <si>
    <t>THERMEX Frame 1500E Wi-Fi</t>
  </si>
  <si>
    <t>ЭдЭБ01631</t>
  </si>
  <si>
    <t>THERMEX Frame 2000E Wi-Fi</t>
  </si>
  <si>
    <t>ЭдЭБ01632</t>
  </si>
  <si>
    <t>Покрытие внутреннего бака Биостеклофарфор, "сухой" ТЭН CeramicHeat в защитной колбе, УЗО, оптимальный нагрев (1,5 кВт), металлический корпус, механическое управление, низкие теплопотери, гарантия 5 лет на внутренний бак, увеличенная полная гарантия 2 года.</t>
  </si>
  <si>
    <t>Покрытие внутреннего бака Биостеклофарфор, двойной "сухой" ТЭН EcoDryHeat в эмалированной защитной колбе, УЗО, быстрый нагрев (2,0 кВт), металлический корпус, механическое управление, низкие теплопотери, гарантия 5 лет</t>
  </si>
  <si>
    <t>Покрытие внутреннего бака Биостеклофарфор, ТЭН TitaniumHeat на основе титана, УЗО, быстрый нагрев (2,5 / 1,5 / 1,0 кВт), металлический корпус, мех. управление, низкие теплопотери, защита от детей - регулятор PRESS &amp; TURN, гарантия 5 лет на вн. бак, увел.полная гарантия 2 года.</t>
  </si>
  <si>
    <t>Покрытие внутреннего бака Биостеклофарфор, ТЭН TitaniumHeat на основе титана, УЗО, оптимальный нагрев (1,5 кВт), метал. корпус, мех. управление, низкие теплопотери, гарантия 5 лет на вн. бак, увел.полная гарантия 2 года.</t>
  </si>
  <si>
    <t>Покрытие внутреннего бака Биостеклофарфор, универсальный монтаж, оптимальный нагрев (1,5 кВт), метал. корпус, мех. управление, низкие теплопотери, гарантия 5 лет на вн. бак.</t>
  </si>
  <si>
    <t>напольная</t>
  </si>
  <si>
    <t>Мощность
ТЭН / Тепл-к (кВт)</t>
  </si>
  <si>
    <t>6,0 - 4,0 - 2,0 / 24,0</t>
  </si>
  <si>
    <t>CHAMPION TITANIUMHEAT - ER</t>
  </si>
  <si>
    <t>Нержавеющий внутренний бак G.5, ТЭН TitaniumHeat на основе титана, быстрый нагрев (6,0 / 4,0 / 2,0 кВт), металлический корпус, выносной электронный пульт управления, высокоплотная теплоизоляция Super Foam, гарантия 7 лет.</t>
  </si>
  <si>
    <t>Нержавеющий внутренний бак G.5, ТЭН TitaniumHeat на основе титана, быстрый нагрев (6,0 / 4,0 / 2,0 кВт), металлический корпус, механическое управление, высокоплотная теплоизоляция Super Foam, гарантия 7 лет.</t>
  </si>
  <si>
    <t>Покрытие внутреннего бака Биостеклофарфор, ТЭН TitaniumHeat на основе титана, быстрый нагрев (6,0 / 4,0 / 2,0 кВт), металлический корпус, механическое управление, высокоплотная теплоизоляция Super Foam, гарантия 3 года.</t>
  </si>
  <si>
    <t>Покрытие внутреннего бака и теплообменника Биостеклофарфор, быстрый нагрев (3,5 кВт(200-300), 1,5 кВт(80-150)), гнездо для установки темп. датчика котла, патрубок рециркуляции, металлический корпус, механическое управление, высокоплотная теплоизоляция Super Foam, гарантия 3 года.</t>
  </si>
  <si>
    <t>Нержавеющий внутренний бак G.5, суперплоская конструкция, УЗО, быстрый нагрев (2,0 / 1,3 / 0,7 кВт), сенсорное управление, самодиагностика, режим NO FROST, сливной патрубок, высокоплотная теплоизоляция Super Foam, гарантия 7 лет.</t>
  </si>
  <si>
    <t>Нержавеющий внутренний бак G.5, суперплоская конструкция, УЗО, быстрый нагрев (2,0 / 1,2 / 0,8 кВт), механическое управление, высокоплотная теплоизоляция Super Foam, гарантия 7 лет.</t>
  </si>
  <si>
    <t>Гарантия 3 года</t>
  </si>
  <si>
    <t>Гарантия 5 лет</t>
  </si>
  <si>
    <t>Гарантия 7 лет</t>
  </si>
  <si>
    <t>Нержавеющие внутренние баки, плоская конструкция, высокая мощность (2,0 кВт), механическое управление, индикаторы включения и нагрева, гарантия 7 лет.</t>
  </si>
  <si>
    <t>Покрытие внутреннего бака Mineral Glass, индикатор нагрева, внешний индикатор нагрева, оптимальная мощность (1,5 кВт), гарантия 5 лет.</t>
  </si>
  <si>
    <t>GRAND ECO</t>
  </si>
  <si>
    <t>ЭдЭБ01710</t>
  </si>
  <si>
    <t>THERMEX G 20 D Eco</t>
  </si>
  <si>
    <t>433 х 258 х 573</t>
  </si>
  <si>
    <t>433 х 258 х 846</t>
  </si>
  <si>
    <t>493 х 293 х 974</t>
  </si>
  <si>
    <t>493 х 293 х 1170</t>
  </si>
  <si>
    <t>THERMEX Trend 4500</t>
  </si>
  <si>
    <t>ЭдЭБ01711</t>
  </si>
  <si>
    <t>THERMEX Balance 4500</t>
  </si>
  <si>
    <t>THERMEX Balance 6000</t>
  </si>
  <si>
    <t>ЭдЭБ01713</t>
  </si>
  <si>
    <t>ЭдЭБ01714</t>
  </si>
  <si>
    <t>BALANCE</t>
  </si>
  <si>
    <t>Для нескольких точек водоразбора, спиарльный нагревательный элемент из нержавеющей стали, механический регулятор протока, универсальный монтаж (над и под раковиной), моментальная подача воды, гарантия 2 года.</t>
  </si>
  <si>
    <t>Garanterm ER 50 V</t>
  </si>
  <si>
    <t>Garanterm ER 80 V</t>
  </si>
  <si>
    <t>SENSOR</t>
  </si>
  <si>
    <t>THERMEX S 20 MD</t>
  </si>
  <si>
    <t>ЭдЭБ01773</t>
  </si>
  <si>
    <t>Электрические проточные водонагреватели - смесители напорного типа</t>
  </si>
  <si>
    <t>M-SMART PRO - MS PRO</t>
  </si>
  <si>
    <t>Нержавеющий внутренний бак G.5, cухой ТЭН InoxDryHeat в защитной колбе, суперплоская конструкция, УЗО, быстрый нагрев (2,0 / 1,2 / 0,8 кВт), механическое управление с электронным дисплеем, высокоплотная теплоизоляция Super Foam, гарантия 7 лет.</t>
  </si>
  <si>
    <t>ЭдЭБ01921</t>
  </si>
  <si>
    <t>ЭдЭБ01918</t>
  </si>
  <si>
    <t>ЭдЭБ01919</t>
  </si>
  <si>
    <t>ЭдЭБ01920</t>
  </si>
  <si>
    <t>THERMEX MS 100 V (pro)</t>
  </si>
  <si>
    <t>THERMEX MS 30 V (pro)</t>
  </si>
  <si>
    <t>THERMEX MS 50 V (pro)</t>
  </si>
  <si>
    <t>THERMEX MS 80 V (pro)</t>
  </si>
  <si>
    <t>FLAT</t>
  </si>
  <si>
    <t>Garanterm Flat 100 V</t>
  </si>
  <si>
    <t>ЭдЭБ01588</t>
  </si>
  <si>
    <t>Garanterm Flat 30 V</t>
  </si>
  <si>
    <t>ЭдЭБ01585</t>
  </si>
  <si>
    <t>Garanterm Flat 50 V</t>
  </si>
  <si>
    <t>ЭдЭБ01586</t>
  </si>
  <si>
    <t>Garanterm Flat 80 V</t>
  </si>
  <si>
    <t>ЭдЭБ01587</t>
  </si>
  <si>
    <t>KING</t>
  </si>
  <si>
    <t>ЭдЭБ02089</t>
  </si>
  <si>
    <t>ЭдЭБ02084</t>
  </si>
  <si>
    <t>ЭдЭБ02087</t>
  </si>
  <si>
    <t>ЭдЭБ02088</t>
  </si>
  <si>
    <t>EDISSON King 100 V</t>
  </si>
  <si>
    <t>EDISSON King 30 V</t>
  </si>
  <si>
    <t>EDISSON King 50 V</t>
  </si>
  <si>
    <t>EDISSON King 80 V</t>
  </si>
  <si>
    <t>434 х 258 х 580</t>
  </si>
  <si>
    <t>434 х 258 х 870</t>
  </si>
  <si>
    <t>514 х 296 х 1013</t>
  </si>
  <si>
    <t>514 х 296 х 1223</t>
  </si>
  <si>
    <t>Новинка электрический котел Thermex Grizzly</t>
  </si>
  <si>
    <t>ЭдЭБ01987</t>
  </si>
  <si>
    <t>THERMEX Grizzly 5-12 Wi-Fi</t>
  </si>
  <si>
    <t>GRIZZLY</t>
  </si>
  <si>
    <t>5 / 8 / 10 /12</t>
  </si>
  <si>
    <t>390 х 239 х 600</t>
  </si>
  <si>
    <t>Давление в системе (мПа)</t>
  </si>
  <si>
    <t>0,05 - 0,3</t>
  </si>
  <si>
    <t>40 - 120</t>
  </si>
  <si>
    <t>Нержавеющий внутренний бак G.5, суперплоская конструкция, беспроводное управление Wi-Fi motion, голосовое управление с помощью Алисы от Яндекс, УЗО, быстрый нагрев (2,0 / 1,3 / 0,7 кВт), сенсорное управление, самодиагностика, режим NO FROST, сливной патрубок, высокоплотная теплоизоляция Super Foam, гарантия 7 лет.</t>
  </si>
  <si>
    <t>Одноконтурный котел, теплообменник из Al-Mg сплава, беспроводное управление Wi-Fi motion, голосовое управление с помощью Алисы от Яндекс, регулировка мощности 5-12 кВт, подключение на 230 и 400 В, электронное управление, режим No Frost, расширительный бак на 6 л, циркуляционный насос Grundfoss, многоступ. система защиты, система самодиагностики и сообщения об ошибках, гарантия 4 года на теплообменник и 2 года на прибор.</t>
  </si>
  <si>
    <t>Электрические одноконтурные котлы</t>
  </si>
  <si>
    <t>Новинка тепловые пушки Thermex Bazooka</t>
  </si>
  <si>
    <t>ЭдЭБ01993</t>
  </si>
  <si>
    <t>RUBY</t>
  </si>
  <si>
    <t>THERMEX Ruby 3000</t>
  </si>
  <si>
    <t>Новинка ПЭВН кран с функцией нагрева Thermex Ruby</t>
  </si>
  <si>
    <t>290 x 95 x 415</t>
  </si>
  <si>
    <t>THERMEX Focus 3000</t>
  </si>
  <si>
    <t>ЭдЭБ01991</t>
  </si>
  <si>
    <t>193 x 105 x 438</t>
  </si>
  <si>
    <t>Для одной точки водоразбора, гибкий излив, корпус и излив из нерж. стали, поворотный излив на 360°, евровилка с УЗО в комплекте, ТЭН TitaniumHeat на основе титана, электронный дисплей с отображением температуры, надежный керамический картридж , моментальная подача воды, гарантия 2 года.</t>
  </si>
  <si>
    <t>Покрытие внутренних баков Биостеклофарфор, ТЭН TitaniumHeat на основе титана, суперплоская конструкция, УЗО, быстрый нагрев (2,0 / 1,3 / 0,7 кВт), механическое управление, высокоплотная теплоизоляция Super Foam, гарантия 5 лет.</t>
  </si>
  <si>
    <t>ID PRO Wi-Fi</t>
  </si>
  <si>
    <t>Нержавеющий внутренний бак G.5, темный цвет корпуса, суперплоская конструкция, беспроводное управление Wi-Fi motion, голосовое управление с помощью Алисы от Яндекс, УЗО, быстрый нагрев (2,0 / 1,3 / 0,7 кВт), сенсорное управление, самодиагностика, таймер включения, сливной патрубок, высокоплотная теплоизоляция Super Foam, увеличенная гарантия 9 лет.</t>
  </si>
  <si>
    <t>THERMEX ID 100 H (pro) Wi-Fi</t>
  </si>
  <si>
    <t>ЭдЭБ01143</t>
  </si>
  <si>
    <t>THERMEX ID 100 V (pro) Wi-Fi</t>
  </si>
  <si>
    <t>ЭдЭБ01138</t>
  </si>
  <si>
    <t>THERMEX ID 30 V (pro) Wi-Fi</t>
  </si>
  <si>
    <t>ЭдЭБ01135</t>
  </si>
  <si>
    <t>THERMEX ID 50 H (pro) Wi-Fi</t>
  </si>
  <si>
    <t>ЭдЭБ01139</t>
  </si>
  <si>
    <t>THERMEX ID 50 V (pro) Wi-Fi</t>
  </si>
  <si>
    <t>ЭдЭБ01136</t>
  </si>
  <si>
    <t>THERMEX ID 80 H (pro) Wi-Fi</t>
  </si>
  <si>
    <t>ЭдЭБ01140</t>
  </si>
  <si>
    <t>THERMEX ID 80 V (pro) Wi-Fi</t>
  </si>
  <si>
    <t>ЭдЭБ01137</t>
  </si>
  <si>
    <t>FOCUS</t>
  </si>
  <si>
    <t>ЭдЭБ01496</t>
  </si>
  <si>
    <t>ЭдЭБ01498</t>
  </si>
  <si>
    <t>ЭдЭБ01497</t>
  </si>
  <si>
    <t>ЭдЭБ01499</t>
  </si>
  <si>
    <t>Нержавеющие внутренние баки, плоская конструкция, механическое управление, высокая мощность 2,0 кВт, гарантия 7 лет.</t>
  </si>
  <si>
    <t>ЭдЭБ02407</t>
  </si>
  <si>
    <t>ЭдЭБ02408</t>
  </si>
  <si>
    <t>BASIC</t>
  </si>
  <si>
    <t>THERMEX B 20 D</t>
  </si>
  <si>
    <t>THERMEX B 20 D (Silver)</t>
  </si>
  <si>
    <t>Медный теплообменник весом 2,2 кг, эксклюзивный дизайн , дисплей, электронный розжиг горелки, многоступ. система защиты, мех. управление,  индикация заряда батареи, надежный водогазовый узел, гарантия 2 года.</t>
  </si>
  <si>
    <t>Теплообменник  весом 2,2 кг из меди, надежный водогазовый узел, дисплей, индикация температуры, постоянная температура воды на выходе +-1 гр. , электронный розжиг горелки, многоступ. система защиты, сенсорное управление, самодиагностика, работа при низком давлении, полная гарантия 2 года.</t>
  </si>
  <si>
    <t>Мощный лужёный теплообменник весом 2,5 кг, дисплей, режимы «зима/лето», индикатор температуры, электронный розжиг горелки, усиленный водогазовый узел, многоступ. система защиты, душ.насадка в подарок, стеклянный фасад с рисунком, гарантия 2 года</t>
  </si>
  <si>
    <t>Лужёный теплообменник весом 1,9 кг, дисплей, регулировка протока воды/подачи газа, электронный розжиг горелки, многоступ. система защиты, переключатель режимов «зима/лето», узкий корпус,надежный водогазовый узел, гарантия 2 года</t>
  </si>
  <si>
    <t>Лужёный теплообменник  весом 1,6 кг, дисплей, регулировка протока воды/подачи газа, электронный розжиг горелки, многоступ. система защиты, переключатель режимов «зима/лето», узкий корпус, надежный водогазовый узел, гарантия 2 года.</t>
  </si>
  <si>
    <t>Код ном.</t>
  </si>
  <si>
    <t>Кол-во</t>
  </si>
  <si>
    <t>Новинка сменный картридж фильтра для защиты от накипи Thermex ION</t>
  </si>
  <si>
    <t>Новинка тепловые пушки Thermex Storm</t>
  </si>
  <si>
    <t>Новинка тепловые пушки Thermex Brick</t>
  </si>
  <si>
    <t>THERMEX E 22 MD</t>
  </si>
  <si>
    <t>ЭдЭБ02622</t>
  </si>
  <si>
    <t>Новинка НЭВН Thermex Smartline</t>
  </si>
  <si>
    <t>Новинка НЭВН Thermex Skyline</t>
  </si>
  <si>
    <t>EMERALD</t>
  </si>
  <si>
    <t>Теплообменник  весом 2,2 кг, дисплей, эксклюзивный дизайн, электронный розжиг горелки, многоступ. система защиты, мех. управление,  надежный водогазовый узел, дымоход в комплекте, питания от сети 220 В, гарантия 2 года.</t>
  </si>
  <si>
    <r>
      <t xml:space="preserve">Теплообменник весом 2,2 кг из бескислородной меди, дисплей, поддержка точной температуры воды </t>
    </r>
    <r>
      <rPr>
        <sz val="8"/>
        <color theme="1"/>
        <rFont val="Calibri"/>
        <family val="2"/>
        <charset val="204"/>
      </rPr>
      <t>±</t>
    </r>
    <r>
      <rPr>
        <sz val="8"/>
        <color theme="1"/>
        <rFont val="Arial"/>
        <family val="2"/>
        <charset val="204"/>
      </rPr>
      <t>1°С, сенсорное управление, самодиагностика, сообщения об ошибках, эксклюзивный дизайн, электронный розжиг горелки, многоступ. система защиты, газовый клапан и горелка увеличенной надежности - срок службы до 12 лет, питания от сети 220 В, гарантия 2 года.</t>
    </r>
  </si>
  <si>
    <t>Новинка ГПВН Thermex Emerald</t>
  </si>
  <si>
    <t>под заказ</t>
  </si>
  <si>
    <t>THERMEX IRP 200 V (combi) PRO</t>
  </si>
  <si>
    <t>ЭдЭБ01583</t>
  </si>
  <si>
    <t>6,0 - 4,0 - 2,0 / 48,0</t>
  </si>
  <si>
    <t>COMBI INOX PRO - IRP (combi) PRO</t>
  </si>
  <si>
    <t>Новинка НЭВН нап. Thermex Combi Inox Pro</t>
  </si>
  <si>
    <t>180 x 100 x 350</t>
  </si>
  <si>
    <t>Для одной точки водоразбора, поворотный излив на 360°, евровилка с УЗО в комплекте, ТЭН TitaniumHeat на основе титана, электронный дисплей с отображением температуры, керамический картридж на миллион циклов, моментальная подача воды, гарантия 2 года.</t>
  </si>
  <si>
    <t>Для одной точки водоразбора, поворотный излив на 360°, евровилка с УЗО в комплекте, ТЭН TitaniumHeat на основе титана, душевая лейка в комплекте, электронный дисплей с отображением температуры, керамический картридж на миллион циклов, моментальная подача воды, гарантия 2 года.</t>
  </si>
  <si>
    <t>ONYX</t>
  </si>
  <si>
    <t>THERMEX Artflow 10500</t>
  </si>
  <si>
    <t>ЭдЭБ02567</t>
  </si>
  <si>
    <t>THERMEX Artflow 6000</t>
  </si>
  <si>
    <t>ЭдЭБ02566</t>
  </si>
  <si>
    <t>THERMEX Artflow 8000</t>
  </si>
  <si>
    <t>ЭдЭБ02565</t>
  </si>
  <si>
    <t>THERMEX Onyx 6500</t>
  </si>
  <si>
    <t>ЭдЭБ02569</t>
  </si>
  <si>
    <t>THERMEX Onyx 8000</t>
  </si>
  <si>
    <t>ЭдЭБ02570</t>
  </si>
  <si>
    <t>3,5 / 6,5</t>
  </si>
  <si>
    <t>4,0 / 8,0</t>
  </si>
  <si>
    <t>184 х 103 х 310</t>
  </si>
  <si>
    <t>150 х 103 х 272</t>
  </si>
  <si>
    <t>Для нескольких точек водоразбора, колба из термостойкого пластика, медные ТЭНы, механическое  управление, два режима мощности на каждой модели, моментальная подача воды, гарантия 2 года.</t>
  </si>
  <si>
    <t>5,25 / 5,25 / 10,5</t>
  </si>
  <si>
    <t>2,5 / 3,5 / 6,0</t>
  </si>
  <si>
    <t>3,8 / 4,2 / 8,0</t>
  </si>
  <si>
    <t>НЭВН</t>
  </si>
  <si>
    <t>1.5 / 0.75 / 0.75</t>
  </si>
  <si>
    <t>THERMEX Flat 80 V Combi</t>
  </si>
  <si>
    <t>ЭдЭБ02771</t>
  </si>
  <si>
    <t>THERMEX Flat 100 V Combi</t>
  </si>
  <si>
    <t>ЭдЭБ02772</t>
  </si>
  <si>
    <t>Нержавеющий внутренний бак, быстрый нагрев (2,0 кВт), металлический корпус, механическое управление, низкие теплопотери, гарантия 7 лет.</t>
  </si>
  <si>
    <t>510 x 288 x 1126</t>
  </si>
  <si>
    <t>510 x 288 x 1351</t>
  </si>
  <si>
    <t>EDISSON E 20 D Pro</t>
  </si>
  <si>
    <t>ЭдЭБ02943</t>
  </si>
  <si>
    <t>ЭдЭБ02946</t>
  </si>
  <si>
    <t>ЭдЭБ02945</t>
  </si>
  <si>
    <t>ЭдЭБ02948</t>
  </si>
  <si>
    <t>ЭдЭБ02947</t>
  </si>
  <si>
    <t>EDISSON E 20 GD (Подсолнухи)</t>
  </si>
  <si>
    <t>EDISSON E 20 GD (Лаванда)</t>
  </si>
  <si>
    <t>EDISSON E 20 GD (Каннская ветвь)</t>
  </si>
  <si>
    <t>EDISSON E 20 GD (Лиссабон)</t>
  </si>
  <si>
    <t>SENSOR ART</t>
  </si>
  <si>
    <t>THERMEX S 20 MD (Art Black)</t>
  </si>
  <si>
    <t>THERMEX S 20 MD (Art Red)</t>
  </si>
  <si>
    <t>ЭдЭБ02974</t>
  </si>
  <si>
    <t>ЭдЭБ02975</t>
  </si>
  <si>
    <t>ECO PRO</t>
  </si>
  <si>
    <t>ECO GD</t>
  </si>
  <si>
    <t>Печать заказа</t>
  </si>
  <si>
    <t>Новинка ГПВН Thermex Sensor Art</t>
  </si>
  <si>
    <t>Новинка ГПВН Edisson ECO Pro</t>
  </si>
  <si>
    <t>Новинка Трехходовой клапан THERMEX dLine U</t>
  </si>
  <si>
    <t>Новинка Thermex Flat Combi</t>
  </si>
  <si>
    <t>Трехходовые клапаны</t>
  </si>
  <si>
    <t>Электрические накопительные комбинированные настенные водонагреватели плоской формы</t>
  </si>
  <si>
    <t>Электрические двухконтурные котлы</t>
  </si>
  <si>
    <t>6 / 9 / 12</t>
  </si>
  <si>
    <t>THERMEX Tesla 12-24 Wi-Fi</t>
  </si>
  <si>
    <t>ЭдЭБ02807</t>
  </si>
  <si>
    <t>40 - 240</t>
  </si>
  <si>
    <t>Двухконтурный котел, теплообменник из нержавеющей стали, беспроводное управление Wi-Fi motion, регулировка мощности 12-24 кВт, подключение на 400 В, электронное управление, режим No Frost, расширительный бак на 6 л, многоступ. система защиты, система самодиагностики и сообщения об ошибках, гарантия 2 года на прибор.</t>
  </si>
  <si>
    <t>452 х 250 х 710</t>
  </si>
  <si>
    <t>12 / 15 / 18 / 21 / 24</t>
  </si>
  <si>
    <t xml:space="preserve">Новинка Themex Tesla </t>
  </si>
  <si>
    <t>ГПВН</t>
  </si>
  <si>
    <t>Цены, действительные с</t>
  </si>
  <si>
    <t>Новинка ГПВН Edisson ECO GD</t>
  </si>
  <si>
    <t>DOUBLE</t>
  </si>
  <si>
    <t>кВт</t>
  </si>
  <si>
    <t>THERMEX Double 30</t>
  </si>
  <si>
    <t>THERMEX Double 50</t>
  </si>
  <si>
    <t>THERMEX Double 80</t>
  </si>
  <si>
    <t>THERMEX Double 100</t>
  </si>
  <si>
    <t>ЭдЭБ03215</t>
  </si>
  <si>
    <t>ЭдЭБ03216</t>
  </si>
  <si>
    <t>ЭдЭБ03217</t>
  </si>
  <si>
    <t>ЭдЭБ03218</t>
  </si>
  <si>
    <t>Нержавеющий внутренний бак G.5, высокая мощность 2500 Вт для быстрого нагрева, суперплоская конструкция, универсальный монтаж, УЗО, три режима мощности (2,5/ 1,5 / 1 кВт), механическое управление, высокоплотная теплоизоляция Super Foam, ТЭН Titanium оригинальный дизайн с подсветкой фронтальной панели, гарантия 7 лет.</t>
  </si>
  <si>
    <t>434 х 250 х 580</t>
  </si>
  <si>
    <t>434 х 250 х 870</t>
  </si>
  <si>
    <t>514 х 290 х 984</t>
  </si>
  <si>
    <t>514 х 290 х 1184</t>
  </si>
  <si>
    <t>Новинка НЭВН Thermex Double</t>
  </si>
  <si>
    <t>Рабочий диапазон температуры,°С
(кВт)</t>
  </si>
  <si>
    <t>Новинка комнатный термостат Thermex Cube Wi-Fi</t>
  </si>
  <si>
    <t>GLASSLINED - ES/ER*</t>
  </si>
  <si>
    <t>*особые условия поставки уточняйте у вашего менеджера</t>
  </si>
  <si>
    <t>универс.</t>
  </si>
  <si>
    <t>Новинка Конвектор Thermex Cosmo E</t>
  </si>
  <si>
    <t>Новинка Конвектор Thermex Spot M</t>
  </si>
  <si>
    <t>POLO M</t>
  </si>
  <si>
    <t>Тепловентиляторы</t>
  </si>
  <si>
    <t>универc.</t>
  </si>
  <si>
    <t>CERAMIK</t>
  </si>
  <si>
    <t>CIRCLE</t>
  </si>
  <si>
    <t>THERMEX Circle 80 V</t>
  </si>
  <si>
    <t>THERMEX Circle 100 V</t>
  </si>
  <si>
    <t>THERMEX Circle 50 V Slim</t>
  </si>
  <si>
    <t>ЭдЭБ03285</t>
  </si>
  <si>
    <t>ЭдЭБ03286</t>
  </si>
  <si>
    <t>ЭдЭБ03282</t>
  </si>
  <si>
    <t>Покрытие внутреннего бака Биостеклофарфор, ТЭН TitaniumHeat на основе титана, УЗО, оптимальный нагрев (1,5 кВт), увеличенный анод, метал. корпус, мех. управление, низкие теплопотери, гарантия 5 лет на вн. бак, увел.полная гарантия 2 года.</t>
  </si>
  <si>
    <t>Новинка НЭВН Thermex Circle</t>
  </si>
  <si>
    <t>SKIF</t>
  </si>
  <si>
    <t>THERMEX Skif 5-12 Wi-Fi</t>
  </si>
  <si>
    <t>ЭдЭБ02779</t>
  </si>
  <si>
    <t>Новинка Thermex Skif 5-12 Wi-Fi</t>
  </si>
  <si>
    <t>Одноконтурный котел, теплообменник из Al-Mg сплава, беспроводное управление Wi-Fi motion, голосовое управление с помощью Алисы от Яндекс, регулировка мощности 5-12 кВт, подключение на 230 и 400 В, электронное управление, режим No Frost, расширительный бак на 6 л, циркуляционный насос Grundfoss, многоступ. система защиты, система самодиагностики и сообщения об ошибках, гарантия 4 года на теплообменник и 2 года на прибор, возможность подключения терхходового клапана.</t>
  </si>
  <si>
    <t xml:space="preserve">  </t>
  </si>
  <si>
    <t>LIMA Wi-Fi</t>
  </si>
  <si>
    <t>THERMEX Lima 50 V Wi-Fi</t>
  </si>
  <si>
    <t>ЭдЭБ02799</t>
  </si>
  <si>
    <t>THERMEX Lima 80 V Wi-Fi</t>
  </si>
  <si>
    <t>ЭдЭБ02800</t>
  </si>
  <si>
    <t>THERMEX Lima 100 V Wi-Fi</t>
  </si>
  <si>
    <t>ЭдЭБ02801</t>
  </si>
  <si>
    <t>340 х 348 х 763</t>
  </si>
  <si>
    <t>410 х 410 х 796</t>
  </si>
  <si>
    <t>410 х 419 х 945</t>
  </si>
  <si>
    <t>Нержавеющий внутренний бак G.5, технология Wi-Fi Motion,  сухой нагревательный элемент WaveDryHeat: инфракрасный нагрев воды, УЗО, сенсорное управление, быстрый нагрев (2,0), металлический корпус, низкие теплопотери, защита от замерзания, система самодиагностики, гарантия 7 лет на внутренний бак, 1 год полной гарантии.</t>
  </si>
  <si>
    <t>Новинка Thermex Lima Wi-Fi</t>
  </si>
  <si>
    <t>THERMEX Lugano 30 V</t>
  </si>
  <si>
    <t>ЭдЭБ03292</t>
  </si>
  <si>
    <t>THERMEX Lugano 50 V</t>
  </si>
  <si>
    <t>ЭдЭБ02789</t>
  </si>
  <si>
    <t>THERMEX Lugano 80 V</t>
  </si>
  <si>
    <t>ЭдЭБ02790</t>
  </si>
  <si>
    <t>THERMEX Lugano 100 V</t>
  </si>
  <si>
    <t>ЭдЭБ03293</t>
  </si>
  <si>
    <t>620 x 717 x 1535</t>
  </si>
  <si>
    <t>560 x 672 x 1216</t>
  </si>
  <si>
    <t>560 x 672 x 1705</t>
  </si>
  <si>
    <t>THERMEX H 5 O (pro)</t>
  </si>
  <si>
    <t>ЭдЭБ03016</t>
  </si>
  <si>
    <t>5</t>
  </si>
  <si>
    <t>290 х 275 х 310</t>
  </si>
  <si>
    <t>THERMEX H 5 U (pro)</t>
  </si>
  <si>
    <t>ЭдЭБ03017</t>
  </si>
  <si>
    <t>453 х 263 х 587</t>
  </si>
  <si>
    <t>453 х 263 х 880</t>
  </si>
  <si>
    <t>514 х 293 х 1018</t>
  </si>
  <si>
    <t>511 х 293 х 1240</t>
  </si>
  <si>
    <t>THERMEX Dream 30</t>
  </si>
  <si>
    <t>ЭдЭБ03294</t>
  </si>
  <si>
    <t>THERMEX Dream 50</t>
  </si>
  <si>
    <t>ЭдЭБ03296</t>
  </si>
  <si>
    <t>THERMEX Dream 80</t>
  </si>
  <si>
    <t>ЭдЭБ03297</t>
  </si>
  <si>
    <t>THERMEX Dream 100</t>
  </si>
  <si>
    <t>ЭдЭБ03298</t>
  </si>
  <si>
    <t>Заказ, руб</t>
  </si>
  <si>
    <t>НЭВН нап.</t>
  </si>
  <si>
    <t>Конвекторы</t>
  </si>
  <si>
    <t>Фильтры</t>
  </si>
  <si>
    <t>КЭВН</t>
  </si>
  <si>
    <t>Распродажа</t>
  </si>
  <si>
    <t>ПЭВН</t>
  </si>
  <si>
    <t>Котлы эл.</t>
  </si>
  <si>
    <t>Электронный каталог</t>
  </si>
  <si>
    <t>Главная</t>
  </si>
  <si>
    <t>Новинка Thermex Fora</t>
  </si>
  <si>
    <t>FORA</t>
  </si>
  <si>
    <t>THERMEX Fora 30</t>
  </si>
  <si>
    <t>THERMEX Fora 50</t>
  </si>
  <si>
    <t>THERMEX Fora 80</t>
  </si>
  <si>
    <t>THERMEX Fora 100</t>
  </si>
  <si>
    <t>ЭдЭБ03557</t>
  </si>
  <si>
    <t>ЭдЭБ03556</t>
  </si>
  <si>
    <t>ЭдЭБ03555</t>
  </si>
  <si>
    <t>ЭдЭБ03554</t>
  </si>
  <si>
    <t>434 х 250 х 590</t>
  </si>
  <si>
    <t>Нержавеющий внутренний бак G.5, суперплоская конструкция, медный ТЭН, УЗО, универсальный монтаж, три режима нагрева, электронное управление, LED-дисплей, защита от замерзания, энергонезависимая память, система самодиагностики, высокоплотная теплоизоляция, оригинальный дизайн корпуса, функция энергосбережения, высокая мощность (2,0 кВт),  гарантия 7 лет.</t>
  </si>
  <si>
    <t>Воздухоочистители</t>
  </si>
  <si>
    <t>Новинка Thermex Fortuna 63</t>
  </si>
  <si>
    <t xml:space="preserve">Электрические накопительные водонагреватели плоской формы </t>
  </si>
  <si>
    <t>Внутренний бак с покрытием биостеклофарфор</t>
  </si>
  <si>
    <t>Внутренний бак из нержавеющей стали</t>
  </si>
  <si>
    <t xml:space="preserve">Внутренний бак из нержавеющей стали </t>
  </si>
  <si>
    <t>TESLA</t>
  </si>
  <si>
    <t>FLAT COMBI</t>
  </si>
  <si>
    <t>DION</t>
  </si>
  <si>
    <t>THERMEX Dion 30 V</t>
  </si>
  <si>
    <t>THERMEX Dion 50 V</t>
  </si>
  <si>
    <t>THERMEX Dion 80 V</t>
  </si>
  <si>
    <t>THERMEX Dion 100 V</t>
  </si>
  <si>
    <t>ЭдЭБ03623</t>
  </si>
  <si>
    <t>ЭдЭБ03624</t>
  </si>
  <si>
    <t>ЭдЭБ03625</t>
  </si>
  <si>
    <t>ЭдЭБ03626</t>
  </si>
  <si>
    <t>434 х 250 х 623</t>
  </si>
  <si>
    <t>434 х 250 х 910</t>
  </si>
  <si>
    <t xml:space="preserve">514 х 290 х 1010 </t>
  </si>
  <si>
    <t>514 х 290 х 1210</t>
  </si>
  <si>
    <t>Внутренний бак с покрытием Биостеклофарфор, высокая мощность 2500 Вт для быстрого нагрева, суперплоский корпус для компактного размещения, три режима мощности: 1000/1500/2500 Вт, механическое управление, ТЭН TitaniumHeat из нержавеющей стали на основе титана, высокоплотная теплоизоляция Super Foam для сокращения теплопотерь, УЗО, оригинальный дизайн с подсветкой фронтальной панели</t>
  </si>
  <si>
    <t>Новинка Thermex Dion</t>
  </si>
  <si>
    <t>ЭдЭБ03505</t>
  </si>
  <si>
    <t>ЭдЭБ03506</t>
  </si>
  <si>
    <t>THERMEX Day 7 O</t>
  </si>
  <si>
    <t>THERMEX Day 7 U</t>
  </si>
  <si>
    <t>DAY</t>
  </si>
  <si>
    <t>Новинка Thermex Day</t>
  </si>
  <si>
    <t xml:space="preserve">Компактный водонагреватель для размещения над и под раковиной, надежное покрытие внутреннего бака Биостеклофарфор, ТЭН TitaniumHeat из нержавеющей стали с добавлением титана, оптимальная мощность 1500 Вт, удобное механическое управление, высокоплотная теплоизоляция Super Foam, расширенный модельный ряд: модели обьемом 7, 10 и 15 литров, 5 лет гарантия на внутренний бак, 1 год полной гарантии.
</t>
  </si>
  <si>
    <t>Новинка Thermex Duomo</t>
  </si>
  <si>
    <t>ZULU</t>
  </si>
  <si>
    <t>345 x 345 x 294</t>
  </si>
  <si>
    <t>385 x 385 x 309</t>
  </si>
  <si>
    <t>Garanterm Zulu 10 O</t>
  </si>
  <si>
    <t>Garanterm Zulu 15 O</t>
  </si>
  <si>
    <t>ЭдЭБ03630</t>
  </si>
  <si>
    <t>ЭдЭБ03632</t>
  </si>
  <si>
    <t>Компактный водонагреватель для размещения над и под раковиной, надежное эмалевое покрытие внутреннего бака, медный ТЭН, оптимальная мощность 1, кВт, удобное механическое управление, высокоплотная теплоизоляция Super Foam, 5 лет гарантии на внутренний бак</t>
  </si>
  <si>
    <t>Новинка Garanterm Zulu</t>
  </si>
  <si>
    <t>COZY</t>
  </si>
  <si>
    <t>Thermex Cozy 1</t>
  </si>
  <si>
    <t>ЭдЭБ03856</t>
  </si>
  <si>
    <t>Thermex Cozy 1,5</t>
  </si>
  <si>
    <t>ЭдЭБ03857</t>
  </si>
  <si>
    <t>Thermex Cozy 2</t>
  </si>
  <si>
    <t>ЭдЭБ03858</t>
  </si>
  <si>
    <t>Механический термостат для настройки температуры, защита от перегрева, 2 режима мощности, IPX4 - защита от брызг, прочный стальной корпус, возможность напольной и настенной установки, расширенная комплектация: кронштейн для настенной установки и ножки-ролики, простое перемещение за счет роликов, площадь обогрева до 25 кв.м, глубина корпуса 10,5 см, широкий модельный ряд - 3 модели разной мощности.</t>
  </si>
  <si>
    <t>460 х 103 х 400</t>
  </si>
  <si>
    <t>595 х 103 х 400</t>
  </si>
  <si>
    <t>830 х 103 х 400</t>
  </si>
  <si>
    <t>Новинка Thermex Cozy</t>
  </si>
  <si>
    <t>Garanterm Zulu 30 O</t>
  </si>
  <si>
    <t>ЭдЭБ03634</t>
  </si>
  <si>
    <t>Garanterm Zulu 10 U</t>
  </si>
  <si>
    <t>ЭдЭБ03628</t>
  </si>
  <si>
    <t>Garanterm Zulu 15 U</t>
  </si>
  <si>
    <t>ЭдЭБ03631</t>
  </si>
  <si>
    <t>Garanterm Zulu 30 U</t>
  </si>
  <si>
    <t>ЭдЭБ03633</t>
  </si>
  <si>
    <t>30</t>
  </si>
  <si>
    <t>THERMEX Day 10 O</t>
  </si>
  <si>
    <t>ЭдЭБ03507</t>
  </si>
  <si>
    <t>THERMEX Day 10 U</t>
  </si>
  <si>
    <t>ЭдЭБ03508</t>
  </si>
  <si>
    <t>THERMEX Day 15 O</t>
  </si>
  <si>
    <t>ЭдЭБ03509</t>
  </si>
  <si>
    <t>THERMEX Day 15 U</t>
  </si>
  <si>
    <t>ЭдЭБ03510</t>
  </si>
  <si>
    <t>YONA</t>
  </si>
  <si>
    <t>450 х 450 х 388</t>
  </si>
  <si>
    <t>262 х 248 х 399</t>
  </si>
  <si>
    <t>291 х 278 х 416</t>
  </si>
  <si>
    <t>329 х 315 х 447</t>
  </si>
  <si>
    <t>Компактный водонагреватель для напольного размещения, надежное покрытие внутреннего бака Биостеклофарфор, простой монтаж: установка на поверхность без настенных креплений, ТЭН TitaniumHeat из нержавеющей стали с добавлением титана, оптимальная мощность 1500 Вт, удобное механическое управление, высокоплотная теплоизоляция Super Foam, 5 лет гарантии на внутренний бак</t>
  </si>
  <si>
    <t>251 х 251 х 386</t>
  </si>
  <si>
    <t>THERMEX Yona 7 U</t>
  </si>
  <si>
    <t>ЭдЭБ03553</t>
  </si>
  <si>
    <t>Новинеп Thermex Yona</t>
  </si>
  <si>
    <t>Новинка Thermex Griffon 500 Wi-Fi</t>
  </si>
  <si>
    <t>Новинка Thermex Ion SL 10"</t>
  </si>
  <si>
    <t>EDISSON Solar 30 V</t>
  </si>
  <si>
    <t>EDISSON Solar 50 V</t>
  </si>
  <si>
    <t>EDISSON Solar 80 V</t>
  </si>
  <si>
    <t>EDISSON Solar 100 V</t>
  </si>
  <si>
    <t>ЭдЭБ03841</t>
  </si>
  <si>
    <t>ЭдЭБ03842</t>
  </si>
  <si>
    <t>ЭдЭБ03844</t>
  </si>
  <si>
    <t>ЭдЭБ03846</t>
  </si>
  <si>
    <t>NIXEN</t>
  </si>
  <si>
    <t>ЭдЭБ03358</t>
  </si>
  <si>
    <t>ЭдЭБ03361</t>
  </si>
  <si>
    <t>ЭдЭБ03362</t>
  </si>
  <si>
    <t>ЭдЭБ03363</t>
  </si>
  <si>
    <t>Новинка Thermex Nixen</t>
  </si>
  <si>
    <t>Новинка Edisson Solar</t>
  </si>
  <si>
    <t>Нержавеющие внутренние баки, плоская конструкция, механическое управление, высокая мощность 2,0 кВт, 3 режима мощности, гарантия 7 лет.</t>
  </si>
  <si>
    <t>THERMEX Nixen 150 F (combi)</t>
  </si>
  <si>
    <t>THERMEX Nixen 200 F (combi)</t>
  </si>
  <si>
    <t>THERMEX Nixen 250 F (combi)</t>
  </si>
  <si>
    <t>THERMEX Nixen 300 F (combi)</t>
  </si>
  <si>
    <t>Нержавеющий внутренний бак и тепл. G.5,теплообменник 8 витков - 24 кВт (S=0,7 m2), гнездо для темп. датчика котла, патрубок рециркуляции, металл/ корпус,высокоплотная теплоизоляция Super Foam, гарантия 10 лет.</t>
  </si>
  <si>
    <t>SOLAR</t>
  </si>
  <si>
    <t>595 x 595 x 1112</t>
  </si>
  <si>
    <t>595 x 595 x 1385</t>
  </si>
  <si>
    <t>595 x 595 x 1620</t>
  </si>
  <si>
    <t>595 x 595 x 1880</t>
  </si>
  <si>
    <t>THERMEX IRP 300 V (combi) PRO</t>
  </si>
  <si>
    <t>ЭдЭБ03970</t>
  </si>
  <si>
    <t>Новинка IRP 300 V (combi) PRO</t>
  </si>
  <si>
    <t>560 x 672 x 1864</t>
  </si>
  <si>
    <t>AMBER</t>
  </si>
  <si>
    <t>THERMEX Amber 3000</t>
  </si>
  <si>
    <t>ЭдЭБ02733</t>
  </si>
  <si>
    <t>Новинка Thermex Amber 3000</t>
  </si>
  <si>
    <t>105 x 69 x 223</t>
  </si>
  <si>
    <t>TION</t>
  </si>
  <si>
    <t>THERMEX T 20 D</t>
  </si>
  <si>
    <t>ЭдЭБ03687</t>
  </si>
  <si>
    <t>Новинка Thermex T 20 D</t>
  </si>
  <si>
    <t>350 x 180 x 610</t>
  </si>
  <si>
    <t>Усиленный теплообменник новой структуры с увеличенным количеством витков весом 2,2 кг, два газовых клапана категории А для стабильной работы, работа на природном и сжиженном газе, надежный водогазовый узел, современный дизайн, работа при низком давлении воды, механическое управление, индикация температуры, увеличенный дисплей, высокий КПД, многоступенчатая система безопасности, гарантия 2 года</t>
  </si>
  <si>
    <t>THERMEX IRP 300 F</t>
  </si>
  <si>
    <t>ЭдЭБ03975</t>
  </si>
  <si>
    <t>560 х 672 х 1705</t>
  </si>
  <si>
    <t>THERMEX IRP 300 V (combi)</t>
  </si>
  <si>
    <t>ЭдЭБ00739</t>
  </si>
  <si>
    <t>Новинка Thermex IRP 300 F</t>
  </si>
  <si>
    <t>HUDSON</t>
  </si>
  <si>
    <t>Для нескольких точек водоразбора, автоматический контроль заземления, полностью медные ТЭН и колба, сенсорное управление и дисплей, постоянная температура воды на выходе, моментальная подача воды, гарантия 2 года.</t>
  </si>
  <si>
    <t>Thermex Hudson 7000</t>
  </si>
  <si>
    <t>ЭдЭБ03837</t>
  </si>
  <si>
    <t>Thermex Hudson 8500</t>
  </si>
  <si>
    <t>ЭдЭБ03838</t>
  </si>
  <si>
    <t>Новинка Thermex Hudson</t>
  </si>
  <si>
    <t>Новинка Картридж фильтра THERMEX ION SL 10</t>
  </si>
  <si>
    <t>310 x 106 x 184</t>
  </si>
  <si>
    <t>Безнапорный водонагреватель: подача горячей воды в одну точку водоразбора; Моментальная подача горячей воды; Простой настенный монтаж над раковиной; 2 режима мощности для Oscar 5 500 и Oscar 6 500; Многоступенчатая система безопасности - защита от включения без перегрева; Колба из термостойкого пластика и медный нагревательный элемент; Полный комплект аксессуаров каждой модели; Серия из 3 видов мощности: 3,5 кВт / 5,5 кВт / 6,5 кВт.</t>
  </si>
  <si>
    <t>OSCAR</t>
  </si>
  <si>
    <t>THERMEX Oscar 3500</t>
  </si>
  <si>
    <t>THERMEX Oscar 5500</t>
  </si>
  <si>
    <t>THERMEX Oscar 6500</t>
  </si>
  <si>
    <t>ЭдЭБ03448</t>
  </si>
  <si>
    <t>ЭдЭБ03449</t>
  </si>
  <si>
    <t>ЭдЭБ03450</t>
  </si>
  <si>
    <t>Новинка Thermex Oscar</t>
  </si>
  <si>
    <t>Новинка Thermex Vivern 500 Wi-Fi</t>
  </si>
  <si>
    <t>MERA</t>
  </si>
  <si>
    <t>THERMEX Mera 7 O</t>
  </si>
  <si>
    <t>THERMEX Mera 10 O</t>
  </si>
  <si>
    <t>THERMEX Mera 15 O</t>
  </si>
  <si>
    <t>THERMEX Mera 7 U</t>
  </si>
  <si>
    <t>THERMEX Mera 10 U</t>
  </si>
  <si>
    <t>THERMEX Mera 15 U</t>
  </si>
  <si>
    <t>ЭдЭБ04113</t>
  </si>
  <si>
    <t>ЭдЭБ04115</t>
  </si>
  <si>
    <t>ЭдЭБ04117</t>
  </si>
  <si>
    <t>ЭдЭБ04114</t>
  </si>
  <si>
    <t>ЭдЭБ04116</t>
  </si>
  <si>
    <t>ЭдЭБ04118</t>
  </si>
  <si>
    <t>246 x 262 x 398</t>
  </si>
  <si>
    <t>277 x 291 x 416</t>
  </si>
  <si>
    <t>315 x 326 x 448</t>
  </si>
  <si>
    <t>Компактный водонагреватель для размещения над и под раковиной; Внутренний бак из нержавеющей стали G.5 устойчив к коррозии; ТЭН TitaniumHeat из нержавеющей стали с добавлением титана; Оптимальная мощность 1500 Вт; Удобное механическое управление; Высокоплотная теплоизоляция Super Foam для сокращения теплопотерь; Расширенный модельный ряд: модели объемом 7, 10 и 15 литров; УЗО</t>
  </si>
  <si>
    <t>Новинка Thermex Mera</t>
  </si>
  <si>
    <t>Garanterm GTR 30 V</t>
  </si>
  <si>
    <t>SpT066777</t>
  </si>
  <si>
    <t>HYGGE</t>
  </si>
  <si>
    <t>THERMEX Hygge 1</t>
  </si>
  <si>
    <t>THERMEX Hygge 1,5</t>
  </si>
  <si>
    <t>THERMEX Hygge 2</t>
  </si>
  <si>
    <t>ЭдЭБ04342</t>
  </si>
  <si>
    <t>ЭдЭБ04343</t>
  </si>
  <si>
    <t>ЭдЭБ04344</t>
  </si>
  <si>
    <t>460 x 103 x 400</t>
  </si>
  <si>
    <t>595 x 103 x 400</t>
  </si>
  <si>
    <t>830 x 103 x 400</t>
  </si>
  <si>
    <t>X-образный нагревательный элемент - ТЭН X-Prof, 2 режима мощности, многоуровневая система безопасности: защита от перегрева, выключение при опрокидывании, IP24 - защита от брызг воды и механических загрязнителей диаметром больше 12 мм, регулировка температуры нагрева, прочный стальной корпус глубиной 10,5 см, настенная и напольная установка - в комплекте кронштейн и устойчивые ножки с роликами, площадь обогрева до 25 кв.м, 3 модели максимальной мощностью 1000, 1500 и 2000 Вт, сделано в России</t>
  </si>
  <si>
    <t>Новинка Thermex Hygge</t>
  </si>
  <si>
    <t>KELPIE</t>
  </si>
  <si>
    <t>THERMEX Kelpie 150 F</t>
  </si>
  <si>
    <t>THERMEX Kelpie 200 F</t>
  </si>
  <si>
    <t>THERMEX Kelpie 300 F</t>
  </si>
  <si>
    <t>ЭдЭБ04033</t>
  </si>
  <si>
    <t>ЭдЭБ04034</t>
  </si>
  <si>
    <t>ЭдЭБ04035</t>
  </si>
  <si>
    <t>Новинка Thermex Kelpie</t>
  </si>
  <si>
    <t>ARIS</t>
  </si>
  <si>
    <t>Новинка Thermex Aris</t>
  </si>
  <si>
    <t>THERMEX Aris 30</t>
  </si>
  <si>
    <t>THERMEX Aris 50</t>
  </si>
  <si>
    <t>THERMEX Aris 80</t>
  </si>
  <si>
    <t>THERMEX Aris 100</t>
  </si>
  <si>
    <t>ЭдЭБ04014</t>
  </si>
  <si>
    <t>ЭдЭБ04015</t>
  </si>
  <si>
    <t>ЭдЭБ04016</t>
  </si>
  <si>
    <t>ЭдЭБ04017</t>
  </si>
  <si>
    <t xml:space="preserve">Суперплоская конструкция по технологии Double Tank, Универсальная установка – вертикально или горизонтально, Внутренний бак с покрытием Биостеклофарфор, Сухой нагревательный элемент InoxDryHeat, Механическое управление, 3 режима мощности модели 50/80/100 л - 0,8кВт/1,2 кВт/2,0кВт; для 30 л модели - 0,75кВт/0,75 кВт/1,5кВ, Быстрый нагрев, Высокоплотная теплоизоляция – низкие теплопотери, УЗО – надежная защита от поражения током, 5 лет гарантии на внутренний бак
</t>
  </si>
  <si>
    <t>универ.</t>
  </si>
  <si>
    <t>514 х 290 х 1010</t>
  </si>
  <si>
    <t>520 x 584 x 1864</t>
  </si>
  <si>
    <t>520 x 584 x 1361</t>
  </si>
  <si>
    <t>520 x 584 x 1085</t>
  </si>
  <si>
    <t>ИК-обогреватели</t>
  </si>
  <si>
    <t>Новинка Thermex Greta 1200</t>
  </si>
  <si>
    <t>Новинка Thermex V</t>
  </si>
  <si>
    <t>Новинка Thermex Sirius</t>
  </si>
  <si>
    <t>Насосные станции</t>
  </si>
  <si>
    <t>SAFEDRY PRO - ERD PRO</t>
  </si>
  <si>
    <t>Покрытие внутреннего бака Биостеклофарфор, "сухой" ТЭН CeramicHeat, УЗО, металлический корпус, оптимальный нагрев (1,5 кВт),  механическое управление, экономичность, комфортная эксплуатация, гарантия 5 лет на внутренний бак, полная гарантия 2 года.</t>
  </si>
  <si>
    <t>365 x 378 x 722</t>
  </si>
  <si>
    <t>THERMEX ESD 50 V (pro)</t>
  </si>
  <si>
    <t>ЭдЭБ00643</t>
  </si>
  <si>
    <t>THERMEX ERD 80 V (pro)</t>
  </si>
  <si>
    <t>ЭдЭБ00269</t>
  </si>
  <si>
    <t>THERMEX ERD 100 V (pro)</t>
  </si>
  <si>
    <t>ЭдЭБ00270</t>
  </si>
  <si>
    <t>445 x 459 x 1283</t>
  </si>
  <si>
    <t>THERMEX Nova 150 V</t>
  </si>
  <si>
    <t>ЭдЭБ00265</t>
  </si>
  <si>
    <t>815 x 225 x 500</t>
  </si>
  <si>
    <t>Монолитный ТЭН X-Prof, регулировка мощности, обогрев инверторного типа, электронное управление, пульт ДУ, многоуровневая система безопасности MultiSafe, регулировка температуры нагрева, настенная и напольная установка, таймер 24 часа, гарантия 3 года</t>
  </si>
  <si>
    <t>THERMEX Varenna 2000E</t>
  </si>
  <si>
    <t>ЭдЭБ04313</t>
  </si>
  <si>
    <t>Новинка Thermex Espejo 900</t>
  </si>
  <si>
    <t>THERMEX Dorio 1500E</t>
  </si>
  <si>
    <t>ЭдЭБ04312</t>
  </si>
  <si>
    <t>800 x 225 x 500</t>
  </si>
  <si>
    <t>Автоматическая регулировка мощности, монолитный ТЭН X-Prof, MonoBlock Design: скрытый вывод окон конвекции, сенсорное управление, 2 режима мощности, установка точной температуры нагрева от 5 до 35 градусов, пульт ДУ в комплекте, таймер 24 часа, многоуровневая система безопасности MultiSafe, настенная и напольная установка, гарантия 3 года</t>
  </si>
  <si>
    <t>Новинка Thermex Dorio E</t>
  </si>
  <si>
    <t>VARENNA E</t>
  </si>
  <si>
    <t>DORIO E</t>
  </si>
  <si>
    <t>Новинка Thermex Varenna E</t>
  </si>
  <si>
    <t>ALTO Wi-Fi</t>
  </si>
  <si>
    <t>Автоматическая регулировка мощности, Wi-Fi Motion: управление через приложение Thermex Home, алюминиевый нагревательный элемент, сенсорное управление, 2 режима мощности, регулировка температуры от 10 до 45 градусов, авто рестарт, защита от замерзания, многоуровневая система безопасности MultiSafe, пульт ДУ в комплекте, таймер 24 часа, напольная установка, гарантия 3 года</t>
  </si>
  <si>
    <t>Новинка Thermex Alto Wi-Fi</t>
  </si>
  <si>
    <t>THERMEX Alto 1500 Wi-Fi</t>
  </si>
  <si>
    <t>ЭдЭБ04298</t>
  </si>
  <si>
    <t>THERMEX Alto 2000 Wi-Fi</t>
  </si>
  <si>
    <t>ЭдЭБ04299</t>
  </si>
  <si>
    <t>495 x 255 x 615</t>
  </si>
  <si>
    <t>575 x 255 x 615</t>
  </si>
  <si>
    <t>HITCH</t>
  </si>
  <si>
    <t>Встраивается в систему водоснабжения, индикация нагрева, спиральный нагревательный элемент, компактные размеры, защита от перегрева и включения без воды, подключение к обычной розетке, оптимальная мощность 3500Вт</t>
  </si>
  <si>
    <t>Новинка Thermex Hitch</t>
  </si>
  <si>
    <t>THERMEX Hitch 3500</t>
  </si>
  <si>
    <t>ЭдЭБ03853</t>
  </si>
  <si>
    <t>THERMEX Stern 4-12 (тип B) 9 кВт</t>
  </si>
  <si>
    <t>ЭдЭБ04123</t>
  </si>
  <si>
    <t>5 / 8 / 10 / 12</t>
  </si>
  <si>
    <t>3 / 6 / 9</t>
  </si>
  <si>
    <t>280 х 185 х 450</t>
  </si>
  <si>
    <t>STERN</t>
  </si>
  <si>
    <t>30 - 90</t>
  </si>
  <si>
    <t>3 варианта мощности - 3, 6 и 9 кВт, однофазное и трехфазное подключение, высокоэффективный теплообменник из алюминиево-магниевого сплава, теплообменник сухого нагрева для защиты от накипи и коррозии, механическое управление, регулировка температуры нагрева до 85 градусов, самодиагностика, 2 года гарантии на теплообменник, площадь отопления до 90 кв.м, возможность подключения проводного термостата</t>
  </si>
  <si>
    <t>Новинка Thermex Stern</t>
  </si>
  <si>
    <t>FREYA</t>
  </si>
  <si>
    <t>Электронный контроль пламени, поддержание температуры воды с точностью до градуса, усиленный теплообменник из меди с защитным покрытием, надежный водогазовый узел, современный дизайн, работа при низком давлении воды, индикация температуры, увеличенный дисплей, высокий КПД, многоступенчатая система безопасности, гарантия 2 года, самодиагностика</t>
  </si>
  <si>
    <t xml:space="preserve">THERMEX F 20 MD </t>
  </si>
  <si>
    <t>ЭдЭБ04296</t>
  </si>
  <si>
    <t>Новинка Thermex Freya</t>
  </si>
  <si>
    <t>Термостаты</t>
  </si>
  <si>
    <t>AXIOMA Wi-Fi</t>
  </si>
  <si>
    <t>Управление по сети Wi-Fi через приложение Thermex Home, совместимость с техникой Thermex Wi-Fi Motion, совместим с отопительными котлами без Wi-Fi, совместим с техникой Thermex и оборудованием бругих брендов, индикация температуры в помещении, пользовательские настройки, создание сценария работы по предустановленным временным периодам, Датчик температуры - NTC, точность измерения температуры +-0,1 грудус, ЖК-дисплей</t>
  </si>
  <si>
    <t>+5°С - +60°С</t>
  </si>
  <si>
    <t>Уровень защиты</t>
  </si>
  <si>
    <t>IP20</t>
  </si>
  <si>
    <t>87 x 10 x 87</t>
  </si>
  <si>
    <t>Параметры сети, В/А</t>
  </si>
  <si>
    <t>Новинка Thermex Axioma Wi-Fi</t>
  </si>
  <si>
    <t>Термостат проводной комнатный THERMEX Axioma Wi-Fi</t>
  </si>
  <si>
    <t>ЭдЭБ04121</t>
  </si>
  <si>
    <t>OCTAGON Wi-Fi</t>
  </si>
  <si>
    <t>Термостат комнатный THERMEX Octagon Wi-Fi</t>
  </si>
  <si>
    <t>ЭдЭБ04439</t>
  </si>
  <si>
    <t>Управление по сети Wi-Fi через приложение Thermex Home, совместимость с техникой Thermex Wi-Fi Motion, индикация температуры в помещении, индикация влажности, индикация уровня освещения, реализация погодозависимого управления для отопительной техники Thermex Wi-Fi Motion</t>
  </si>
  <si>
    <t>Частота, ГГц</t>
  </si>
  <si>
    <t>-10°С - +50°С</t>
  </si>
  <si>
    <t>Тип батареек</t>
  </si>
  <si>
    <t>2 х АА</t>
  </si>
  <si>
    <t>84 х 32 х 55</t>
  </si>
  <si>
    <t>Новинка Thermex Octagon Wi-Fi</t>
  </si>
  <si>
    <t>DREAM</t>
  </si>
  <si>
    <t>Нержавеющий внутренний бак G.5, высокая мощность 2000 Вт для быстрого нагрева, суперплоская конструкция, универсальный монтаж, УЗО, механическое управление с электронной индикацией работы, высокоплотная теплоизоляция Super Foam, медный ТЭН, гарантия 7 лет.</t>
  </si>
  <si>
    <t>ARTFLOW</t>
  </si>
  <si>
    <t>Для нескольких точек водоразбора, ТЭН и колба из нержавеющей стали, однофазное и трехфахное подключение, механическое  управление, три режима мощности на каждой модели, моментальная подача воды, гарантия 2 года.</t>
  </si>
  <si>
    <t>Технология Wi-Fi Motion, Нержавеющий внутренний бак G.5, суперплоская конструкция, сухой ТЭН InoxDryHeat, универсальный монтаж, три режима нагрева, электронное управление, LED-дисплей, защита от замерзания, энергонезависимая память, система самодиагностики, оригинальный дизайн корпуса, функция энергосбережения</t>
  </si>
  <si>
    <t>FORA PRO Wi-Fi</t>
  </si>
  <si>
    <t>2,0 / 1,2 / 0,8</t>
  </si>
  <si>
    <t>434 x 250 x 580</t>
  </si>
  <si>
    <t>434 x 250 x 870</t>
  </si>
  <si>
    <t>514 x 290 x 984</t>
  </si>
  <si>
    <t>514 x 290 x 1184</t>
  </si>
  <si>
    <t>THERMEX Fora 30 (pro) Wi-Fi</t>
  </si>
  <si>
    <t>ЭдЭБ04156</t>
  </si>
  <si>
    <t>THERMEX Fora 50 (pro) Wi-Fi</t>
  </si>
  <si>
    <t>ЭдЭБ04157</t>
  </si>
  <si>
    <t>THERMEX Fora 80 (pro) Wi-Fi</t>
  </si>
  <si>
    <t>ЭдЭБ04158</t>
  </si>
  <si>
    <t>THERMEX Fora 100 (pro) Wi-Fi</t>
  </si>
  <si>
    <t>ЭдЭБ04159</t>
  </si>
  <si>
    <t>Новинка Thermex Fora Pro Wi-Fi</t>
  </si>
  <si>
    <t>Новинка Thermex Tesoro</t>
  </si>
  <si>
    <t>Новинка Thermex Runa</t>
  </si>
  <si>
    <t>Новинка Edisson Cora</t>
  </si>
  <si>
    <t>Новинка Thermex Nord</t>
  </si>
  <si>
    <t>Новинка Edisson Bruni</t>
  </si>
  <si>
    <t>BRUNI</t>
  </si>
  <si>
    <t>CORA</t>
  </si>
  <si>
    <t>NORD</t>
  </si>
  <si>
    <t>RUNA</t>
  </si>
  <si>
    <t>TESORO</t>
  </si>
  <si>
    <t>THERMEX Runa 3000</t>
  </si>
  <si>
    <t>ЭдЭБ04417</t>
  </si>
  <si>
    <t>THERMEX Tesoro 3500</t>
  </si>
  <si>
    <t>ЭдЭБ03851</t>
  </si>
  <si>
    <t>THERMEX Nord 3500</t>
  </si>
  <si>
    <t>ЭдЭБ04419</t>
  </si>
  <si>
    <t>EDISSON Bruni 3500</t>
  </si>
  <si>
    <t>ЭдЭБ04415</t>
  </si>
  <si>
    <t>EDISSON Cora 3000</t>
  </si>
  <si>
    <t>ЭдЭБ04413</t>
  </si>
  <si>
    <t>190 x 90 x 340</t>
  </si>
  <si>
    <t>130 x 65 x 145</t>
  </si>
  <si>
    <t>185 x 105 x 220</t>
  </si>
  <si>
    <t>Для одной точки водоразбора, насадка устанавливается на стационарный кран любого диаметра, набор крепежей в комплекте, нержавеющий ТЭН, индикатор нагрева, керамический картридж на миллион циклов, моментальная подача воды, гарантия 1 год</t>
  </si>
  <si>
    <t>Для одной точки водоразбора, нержавеющий ТЭН, индикатор нагрева, керамический картридж на миллион циклов, двойная защитная трубка,   моментальная подача воды, гарантия 1 год.</t>
  </si>
  <si>
    <t>Для одной точки водоразбора, поворотный гибкий носик из меди, два режима распыления воды, евровилка с УЗО в комплекте, ТЭН TitaniumHeat на основе титана, индикатор температуры нагрева, керамический картридж на миллион циклов, двойная защитная трубка,  моментальная подача воды, гарантия 2 года</t>
  </si>
  <si>
    <t>Для одной точки водоразбора, корпус и излив из нерж. стали,  сенсорное управление, 3 режима нагрева, евровилка с УЗО в комплекте, ТЭН TitaniumHeat на основе титана, индикатор температуры нагрева, керамический картридж на миллион циклов, моментальная подача воды, гарантия 2 года</t>
  </si>
  <si>
    <t>Для одной точки водоразбора, насадка устанавливается на стационарный кран любого диаметра, набор крепежей и евровилка с УЗО в комплекте, ТЭН TitaniumHeat на основе титана, индикатор температуры нагрева, керамический картридж на миллион циклов, моментальная подача воды, гарантия 2 года</t>
  </si>
  <si>
    <t>Нержавеющий внутренний бак G.5, прочный корпус – ударопрочный пластик для моделей объемом 150/200 л, металлический корпус для модели объемом 300 л, 3 режима мощности, удобное механическое управление, медный нагревательный элемент, однофазное и трехфазное подключение, предохранительный клапан и группа безопасности в комплекте, патрубок рециркуляции, высокоплотная теплоизоляция Super Foam, 10 лет гарантии на внутренний бак</t>
  </si>
  <si>
    <t>Нержавеющий внутренний бак и тепл. G.5, ТЭН TitaniumHeat на основе титана, быстрый нагрев (6,0 / 4,0 / 2,0 кВт), теплообменник 8 витков - 24 кВт (S=0,7 m2), гнездо для темп. датчика котла, патрубок рециркуляции, металл/ корпус, мех.управление, высокоплотная теплоизоляция Super Foam, гарантия 7 лет</t>
  </si>
  <si>
    <t>Нержавеющий внутренний бак и тепл. G.5, ТЭН TitaniumHeat на основе титана, быстрый нагрев (6,0 / 4,0 / 2,0 кВт), два теплообменника по 8 витков - 24 + 24 кВт (S=1,4 m2), гнездо для темп. датчика котла, патрубок рециркуляции, металл/ корпус, мех.управление, высокоплотная теплоизоляция Super Foam, гарантия 7 лет</t>
  </si>
  <si>
    <r>
      <t xml:space="preserve">Теплообменник  весом от 2,2 кг из </t>
    </r>
    <r>
      <rPr>
        <b/>
        <sz val="8"/>
        <color theme="1"/>
        <rFont val="Arial"/>
        <family val="2"/>
        <charset val="204"/>
      </rPr>
      <t>бескислородной меди</t>
    </r>
    <r>
      <rPr>
        <sz val="8"/>
        <color theme="1"/>
        <rFont val="Arial"/>
        <family val="2"/>
        <charset val="204"/>
      </rPr>
      <t>,  эксклюзивный дизайн , дисплей, электронный розжиг горелки, многоступ. система защиты, мех. управление,  индикация заряда батареи, надежный водогазовый узел, гарантия 2 года и увеличенный срок службы до 12 лет.</t>
    </r>
  </si>
  <si>
    <r>
      <t xml:space="preserve">Теплообменник весом 1,9 кг из </t>
    </r>
    <r>
      <rPr>
        <b/>
        <sz val="8"/>
        <color theme="1"/>
        <rFont val="Arial"/>
        <family val="2"/>
        <charset val="204"/>
      </rPr>
      <t>бескислородной меди</t>
    </r>
    <r>
      <rPr>
        <sz val="8"/>
        <color theme="1"/>
        <rFont val="Arial"/>
        <family val="2"/>
        <charset val="204"/>
      </rPr>
      <t>, дисплей, электронный розжиг горелки, многоступ. система защиты, мех. управление, индикация заряда батареи, надежный водогазовый узел, гарантия 2 года.</t>
    </r>
  </si>
  <si>
    <t>Монолитный нагревательный элемент X-PROF, Wi-Fi motion, голосовое управление с помощью Алисы от Яндекс, MonoBlock Design, два режима регулировки мощности, многоуровневая система безопасности MultiSafe, защита от детей, LED-дисплей, таймер до 24 ч, напольное и настенное размещение, пульт ДУ в комплекте, гарантия 36 меc.</t>
  </si>
  <si>
    <t>Новинка Thermex Plus</t>
  </si>
  <si>
    <t>LODI</t>
  </si>
  <si>
    <t>THERMEX Lodi 10 O</t>
  </si>
  <si>
    <t>ЭдЭБ04448</t>
  </si>
  <si>
    <t>THERMEX Lodi 10 U</t>
  </si>
  <si>
    <t>ЭдЭБ04449</t>
  </si>
  <si>
    <t>THERMEX Lodi 15 O</t>
  </si>
  <si>
    <t>ЭдЭБ04450</t>
  </si>
  <si>
    <t>THERMEX Lodi 15 U</t>
  </si>
  <si>
    <t>ЭдЭБ04451</t>
  </si>
  <si>
    <t>THERMEX Lodi 30 O</t>
  </si>
  <si>
    <t>ЭдЭБ04452</t>
  </si>
  <si>
    <t>THERMEX Lodi 30 U</t>
  </si>
  <si>
    <t>ЭдЭБ04453</t>
  </si>
  <si>
    <t>349 х 280 х 349</t>
  </si>
  <si>
    <t>389 х 302 х 389</t>
  </si>
  <si>
    <t>439 х 372 х 439</t>
  </si>
  <si>
    <t>Новинка Thermex Lodi</t>
  </si>
  <si>
    <t>Надежное покрытие внутреннего бака Биостеклофарфор, ТЭН TitaniumHeat, механическое управление, оптимальная мощность 1500 Вт, высокоплотная теплоизоляция, УЗО, 7 лет гарантии на внутренний бак, оригинальный дизайн корпуса и панели управления, функция ионизации</t>
  </si>
  <si>
    <t>Новинка Thermex Cometa 6-12 Wi-Fi</t>
  </si>
  <si>
    <t>COMETA</t>
  </si>
  <si>
    <t>THERMEX Cometa 6-12 Wi-Fi</t>
  </si>
  <si>
    <t>ЭдЭБ04536</t>
  </si>
  <si>
    <t>60 - 120</t>
  </si>
  <si>
    <t>0,1 - 0,15</t>
  </si>
  <si>
    <t>402 x 250 x 660</t>
  </si>
  <si>
    <t>Возможность подключения трехходового клапана, технология Wi-Fi Motion, усиленные ТЭНы и теплообменник из нержавеющей стали, латунный датчик протока, однофазное и трехфазное подключение, тиристорная регулировка мощности, встроенный насос Grundfos, расширительный бак объемом 6 литров, режимы работы: радиаторы и теплый пол, электронное управление, защита от замерзания, система самодиагностики, данные о погоде на улице через интернет, подключение проводного и беспроводного термостата, 2 года гарантии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</si>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</sst>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-;\-* #,##0.00_-;_-* &quot;-&quot;??_-;_-@_-"/>
    <numFmt numFmtId="165" formatCode="_-* #,##0.00&quot;р.&quot;_-;\-* #,##0.00&quot;р.&quot;_-;_-* &quot;-&quot;??&quot;р.&quot;_-;_-@_-"/>
    <numFmt numFmtId="166" formatCode="_-* #,##0&quot;р.&quot;_-;\-* #,##0&quot;р.&quot;_-;_-* &quot;-&quot;??&quot;р.&quot;_-;_-@_-"/>
    <numFmt numFmtId="167" formatCode="#,##0_ ;[Red]\-#,##0\ "/>
    <numFmt numFmtId="168" formatCode="0.0"/>
    <numFmt numFmtId="169" formatCode="_-* #,##0\ _₽_-;\-* #,##0\ _₽_-;_-* &quot;-&quot;??\ _₽_-;_-@_-"/>
    <numFmt numFmtId="170" formatCode="_-* #,##0.00\ _р_._-;\-* #,##0.00\ _р_._-;_-* &quot;-&quot;??\ _р_._-;_-@_-"/>
    <numFmt numFmtId="171" formatCode="0.0%"/>
  </numFmts>
  <fonts count="7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sz val="14"/>
      <name val="Arial"/>
      <family val="2"/>
      <charset val="204"/>
    </font>
    <font>
      <b/>
      <sz val="12"/>
      <color theme="1" tint="0.14999847407452621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color theme="1" tint="0.14999847407452621"/>
      <name val="Arial"/>
      <family val="2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9"/>
      <color theme="1" tint="0.1499984740745262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20"/>
      <name val="Arial"/>
      <family val="2"/>
      <charset val="204"/>
    </font>
    <font>
      <b/>
      <sz val="10"/>
      <color rgb="FF333F50"/>
      <name val="Arial"/>
      <family val="2"/>
      <charset val="204"/>
    </font>
    <font>
      <b/>
      <sz val="9"/>
      <name val="Arial"/>
      <family val="2"/>
      <charset val="204"/>
    </font>
    <font>
      <sz val="8"/>
      <color theme="1"/>
      <name val="Arial"/>
      <family val="2"/>
      <charset val="204"/>
    </font>
    <font>
      <b/>
      <sz val="9"/>
      <name val="Arial Narrow"/>
      <family val="2"/>
      <charset val="204"/>
    </font>
    <font>
      <b/>
      <sz val="12"/>
      <color rgb="FFC00000"/>
      <name val="Arial"/>
      <family val="2"/>
      <charset val="204"/>
    </font>
    <font>
      <b/>
      <sz val="26"/>
      <name val="Arial"/>
      <family val="2"/>
      <charset val="204"/>
    </font>
    <font>
      <b/>
      <sz val="14"/>
      <color rgb="FFC00000"/>
      <name val="Arial"/>
      <family val="2"/>
      <charset val="204"/>
    </font>
    <font>
      <b/>
      <sz val="22"/>
      <name val="Arial"/>
      <family val="2"/>
      <charset val="204"/>
    </font>
    <font>
      <b/>
      <sz val="22"/>
      <color theme="1"/>
      <name val="Arial"/>
      <family val="2"/>
      <charset val="204"/>
    </font>
    <font>
      <b/>
      <sz val="11"/>
      <name val="Calibri"/>
      <family val="2"/>
      <charset val="204"/>
    </font>
    <font>
      <b/>
      <sz val="16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u/>
      <sz val="12"/>
      <color theme="10"/>
      <name val="Calibri"/>
      <family val="2"/>
      <charset val="204"/>
      <scheme val="minor"/>
    </font>
    <font>
      <sz val="11"/>
      <color theme="1" tint="0.14999847407452621"/>
      <name val="Arial"/>
      <family val="2"/>
      <charset val="204"/>
    </font>
    <font>
      <sz val="8"/>
      <color theme="1"/>
      <name val="Calibri"/>
      <family val="2"/>
      <charset val="204"/>
    </font>
    <font>
      <b/>
      <sz val="10"/>
      <color theme="1" tint="0.14999847407452621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4"/>
      <color indexed="54"/>
      <name val="Arial"/>
      <family val="1"/>
      <charset val="204"/>
    </font>
    <font>
      <sz val="11"/>
      <color theme="1"/>
      <name val="Calibri"/>
      <family val="2"/>
      <scheme val="minor"/>
    </font>
    <font>
      <sz val="10"/>
      <color indexed="54"/>
      <name val="Arial"/>
      <family val="1"/>
      <charset val="204"/>
    </font>
    <font>
      <b/>
      <u/>
      <sz val="14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1"/>
      <color theme="1" tint="4.9989318521683403E-2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b/>
      <u/>
      <sz val="11"/>
      <color theme="10"/>
      <name val="Calibri"/>
      <family val="2"/>
      <charset val="204"/>
      <scheme val="minor"/>
    </font>
    <font>
      <b/>
      <sz val="8"/>
      <color theme="1"/>
      <name val="Arial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theme="0"/>
      </patternFill>
    </fill>
  </fills>
  <borders count="4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indexed="64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/>
      </right>
      <top/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dotted">
        <color indexed="64"/>
      </bottom>
      <diagonal/>
    </border>
  </borders>
  <cellStyleXfs count="454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9" fontId="8" fillId="3" borderId="0">
      <alignment horizontal="center" vertical="center" wrapText="1"/>
      <protection locked="0"/>
    </xf>
    <xf numFmtId="0" fontId="10" fillId="0" borderId="1">
      <alignment horizontal="center" vertical="center" wrapText="1"/>
      <protection locked="0"/>
    </xf>
    <xf numFmtId="0" fontId="2" fillId="0" borderId="0"/>
    <xf numFmtId="0" fontId="10" fillId="0" borderId="1">
      <alignment horizontal="left" vertical="center" wrapText="1"/>
      <protection locked="0"/>
    </xf>
    <xf numFmtId="0" fontId="13" fillId="0" borderId="1">
      <alignment horizontal="center" vertical="center" wrapText="1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12" applyNumberFormat="0" applyFill="0" applyAlignment="0" applyProtection="0"/>
    <xf numFmtId="0" fontId="23" fillId="0" borderId="13" applyNumberFormat="0" applyFill="0" applyAlignment="0" applyProtection="0"/>
    <xf numFmtId="0" fontId="24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15" applyNumberFormat="0" applyAlignment="0" applyProtection="0"/>
    <xf numFmtId="0" fontId="29" fillId="10" borderId="16" applyNumberFormat="0" applyAlignment="0" applyProtection="0"/>
    <xf numFmtId="0" fontId="30" fillId="10" borderId="15" applyNumberFormat="0" applyAlignment="0" applyProtection="0"/>
    <xf numFmtId="0" fontId="31" fillId="0" borderId="17" applyNumberFormat="0" applyFill="0" applyAlignment="0" applyProtection="0"/>
    <xf numFmtId="0" fontId="32" fillId="11" borderId="18" applyNumberFormat="0" applyAlignment="0" applyProtection="0"/>
    <xf numFmtId="0" fontId="1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20" applyNumberFormat="0" applyFill="0" applyAlignment="0" applyProtection="0"/>
    <xf numFmtId="0" fontId="34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4" fillId="36" borderId="0" applyNumberFormat="0" applyBorder="0" applyAlignment="0" applyProtection="0"/>
    <xf numFmtId="0" fontId="35" fillId="0" borderId="0"/>
    <xf numFmtId="0" fontId="1" fillId="0" borderId="0"/>
    <xf numFmtId="0" fontId="36" fillId="0" borderId="0"/>
    <xf numFmtId="0" fontId="36" fillId="0" borderId="0"/>
    <xf numFmtId="0" fontId="37" fillId="0" borderId="0"/>
    <xf numFmtId="0" fontId="1" fillId="0" borderId="0"/>
    <xf numFmtId="0" fontId="38" fillId="0" borderId="0" applyNumberFormat="0" applyFill="0" applyBorder="0" applyAlignment="0" applyProtection="0"/>
    <xf numFmtId="0" fontId="1" fillId="12" borderId="19" applyNumberFormat="0" applyFont="0" applyAlignment="0" applyProtection="0"/>
    <xf numFmtId="0" fontId="1" fillId="0" borderId="0"/>
    <xf numFmtId="0" fontId="36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3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</cellStyleXfs>
  <cellXfs count="648">
    <xf numFmtId="0" fontId="0" fillId="0" borderId="0" xfId="0"/>
    <xf numFmtId="0" fontId="3" fillId="0" borderId="0" xfId="2" applyFont="1" applyAlignment="1">
      <alignment horizontal="left" vertical="center"/>
    </xf>
    <xf numFmtId="0" fontId="3" fillId="2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 applyProtection="1">
      <alignment horizontal="left" vertical="center"/>
    </xf>
    <xf numFmtId="0" fontId="3" fillId="0" borderId="0" xfId="2" applyFont="1" applyBorder="1" applyAlignment="1" applyProtection="1">
      <alignment horizontal="left" vertical="center"/>
    </xf>
    <xf numFmtId="0" fontId="3" fillId="0" borderId="0" xfId="2" applyFont="1" applyAlignment="1" applyProtection="1">
      <alignment horizontal="left" vertical="center"/>
    </xf>
    <xf numFmtId="0" fontId="4" fillId="0" borderId="0" xfId="2" applyFont="1" applyAlignment="1" applyProtection="1">
      <alignment horizontal="left" vertical="center"/>
    </xf>
    <xf numFmtId="0" fontId="5" fillId="0" borderId="0" xfId="2" applyFont="1" applyFill="1" applyAlignment="1" applyProtection="1">
      <alignment horizontal="left" vertical="center" wrapText="1"/>
    </xf>
    <xf numFmtId="166" fontId="5" fillId="0" borderId="0" xfId="3" applyNumberFormat="1" applyFont="1" applyAlignment="1" applyProtection="1">
      <alignment horizontal="left" vertical="center"/>
    </xf>
    <xf numFmtId="166" fontId="5" fillId="0" borderId="0" xfId="3" applyNumberFormat="1" applyFont="1" applyFill="1" applyAlignment="1" applyProtection="1">
      <alignment horizontal="left" vertical="center"/>
    </xf>
    <xf numFmtId="0" fontId="3" fillId="2" borderId="0" xfId="2" applyFont="1" applyFill="1" applyBorder="1" applyAlignment="1" applyProtection="1">
      <alignment vertical="center"/>
    </xf>
    <xf numFmtId="4" fontId="6" fillId="0" borderId="0" xfId="2" applyNumberFormat="1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left"/>
    </xf>
    <xf numFmtId="169" fontId="19" fillId="0" borderId="4" xfId="9" applyNumberFormat="1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169" fontId="19" fillId="0" borderId="9" xfId="9" applyNumberFormat="1" applyFont="1" applyBorder="1" applyAlignment="1">
      <alignment horizontal="center"/>
    </xf>
    <xf numFmtId="169" fontId="19" fillId="0" borderId="11" xfId="9" applyNumberFormat="1" applyFont="1" applyBorder="1" applyAlignment="1">
      <alignment horizontal="center"/>
    </xf>
    <xf numFmtId="0" fontId="16" fillId="5" borderId="5" xfId="0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 wrapText="1"/>
    </xf>
    <xf numFmtId="4" fontId="6" fillId="2" borderId="0" xfId="2" applyNumberFormat="1" applyFont="1" applyFill="1" applyAlignment="1" applyProtection="1">
      <alignment horizontal="center" vertical="center"/>
      <protection locked="0"/>
    </xf>
    <xf numFmtId="49" fontId="6" fillId="0" borderId="0" xfId="6" applyNumberFormat="1" applyFont="1" applyFill="1" applyBorder="1" applyAlignment="1" applyProtection="1">
      <alignment vertical="center" wrapText="1"/>
      <protection locked="0"/>
    </xf>
    <xf numFmtId="0" fontId="7" fillId="0" borderId="0" xfId="7" applyFont="1" applyFill="1" applyBorder="1" applyAlignment="1" applyProtection="1">
      <alignment horizontal="left" vertical="center" wrapText="1" indent="1"/>
      <protection locked="0"/>
    </xf>
    <xf numFmtId="4" fontId="9" fillId="0" borderId="0" xfId="2" applyNumberFormat="1" applyFont="1" applyAlignment="1" applyProtection="1">
      <alignment horizontal="center" vertical="center"/>
      <protection locked="0"/>
    </xf>
    <xf numFmtId="4" fontId="9" fillId="0" borderId="0" xfId="2" applyNumberFormat="1" applyFont="1" applyFill="1" applyBorder="1" applyAlignment="1" applyProtection="1">
      <alignment horizontal="center" vertical="center"/>
      <protection locked="0"/>
    </xf>
    <xf numFmtId="167" fontId="9" fillId="0" borderId="0" xfId="2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4" applyFont="1" applyFill="1" applyBorder="1" applyAlignment="1" applyProtection="1">
      <alignment vertical="center" wrapText="1"/>
    </xf>
    <xf numFmtId="0" fontId="3" fillId="0" borderId="0" xfId="2" applyFont="1" applyFill="1" applyBorder="1" applyAlignment="1">
      <alignment horizontal="left" vertical="center"/>
    </xf>
    <xf numFmtId="0" fontId="0" fillId="0" borderId="0" xfId="0" applyFill="1"/>
    <xf numFmtId="169" fontId="19" fillId="4" borderId="9" xfId="9" applyNumberFormat="1" applyFont="1" applyFill="1" applyBorder="1" applyAlignment="1">
      <alignment horizontal="center"/>
    </xf>
    <xf numFmtId="3" fontId="12" fillId="0" borderId="0" xfId="5" applyNumberFormat="1" applyFont="1" applyFill="1" applyBorder="1" applyAlignment="1" applyProtection="1">
      <alignment horizontal="center" vertical="top"/>
      <protection locked="0"/>
    </xf>
    <xf numFmtId="4" fontId="12" fillId="2" borderId="0" xfId="2" applyNumberFormat="1" applyFont="1" applyFill="1" applyAlignment="1" applyProtection="1">
      <alignment horizontal="center" vertical="center"/>
      <protection locked="0"/>
    </xf>
    <xf numFmtId="0" fontId="11" fillId="0" borderId="0" xfId="2" applyFont="1" applyBorder="1" applyAlignment="1" applyProtection="1">
      <alignment horizontal="right" vertical="center"/>
    </xf>
    <xf numFmtId="0" fontId="11" fillId="0" borderId="0" xfId="2" applyFont="1" applyAlignment="1" applyProtection="1">
      <alignment horizontal="right" vertical="center"/>
    </xf>
    <xf numFmtId="166" fontId="11" fillId="0" borderId="0" xfId="3" applyNumberFormat="1" applyFont="1" applyAlignment="1" applyProtection="1">
      <alignment horizontal="right" vertical="center"/>
    </xf>
    <xf numFmtId="166" fontId="11" fillId="0" borderId="0" xfId="3" applyNumberFormat="1" applyFont="1" applyFill="1" applyAlignment="1" applyProtection="1">
      <alignment horizontal="right" vertical="center"/>
      <protection locked="0"/>
    </xf>
    <xf numFmtId="4" fontId="11" fillId="0" borderId="0" xfId="2" applyNumberFormat="1" applyFont="1" applyAlignment="1" applyProtection="1">
      <alignment horizontal="right" vertical="center"/>
      <protection locked="0"/>
    </xf>
    <xf numFmtId="0" fontId="11" fillId="0" borderId="0" xfId="2" applyFont="1" applyAlignment="1">
      <alignment horizontal="right" vertical="center"/>
    </xf>
    <xf numFmtId="4" fontId="12" fillId="2" borderId="0" xfId="2" applyNumberFormat="1" applyFont="1" applyFill="1" applyBorder="1" applyAlignment="1" applyProtection="1">
      <alignment horizontal="center" vertical="center"/>
      <protection locked="0"/>
    </xf>
    <xf numFmtId="0" fontId="3" fillId="0" borderId="0" xfId="2" applyFont="1" applyAlignment="1">
      <alignment horizontal="left" vertical="center" wrapText="1"/>
    </xf>
    <xf numFmtId="0" fontId="42" fillId="0" borderId="0" xfId="0" applyFont="1" applyAlignment="1">
      <alignment horizontal="right" vertical="center"/>
    </xf>
    <xf numFmtId="0" fontId="3" fillId="0" borderId="0" xfId="2" applyFont="1" applyBorder="1" applyAlignment="1" applyProtection="1">
      <alignment horizontal="left" vertical="top"/>
    </xf>
    <xf numFmtId="166" fontId="20" fillId="0" borderId="0" xfId="3" applyNumberFormat="1" applyFont="1" applyFill="1" applyAlignment="1" applyProtection="1">
      <alignment horizontal="left" vertical="top"/>
      <protection locked="0"/>
    </xf>
    <xf numFmtId="4" fontId="6" fillId="0" borderId="0" xfId="2" applyNumberFormat="1" applyFont="1" applyAlignment="1" applyProtection="1">
      <alignment horizontal="center" vertical="top"/>
      <protection locked="0"/>
    </xf>
    <xf numFmtId="0" fontId="3" fillId="0" borderId="0" xfId="2" applyFont="1" applyAlignment="1">
      <alignment horizontal="left" vertical="top"/>
    </xf>
    <xf numFmtId="0" fontId="15" fillId="0" borderId="0" xfId="2" applyFont="1" applyAlignment="1" applyProtection="1">
      <alignment horizontal="left" vertical="center"/>
    </xf>
    <xf numFmtId="49" fontId="43" fillId="0" borderId="0" xfId="4" applyFont="1" applyFill="1" applyBorder="1" applyAlignment="1" applyProtection="1">
      <alignment horizontal="left" vertical="center" wrapText="1"/>
    </xf>
    <xf numFmtId="3" fontId="21" fillId="2" borderId="0" xfId="5" applyNumberFormat="1" applyFont="1" applyFill="1" applyBorder="1" applyAlignment="1" applyProtection="1">
      <alignment horizontal="left" vertical="center" wrapText="1"/>
    </xf>
    <xf numFmtId="166" fontId="45" fillId="0" borderId="0" xfId="3" applyNumberFormat="1" applyFont="1" applyAlignment="1" applyProtection="1">
      <alignment horizontal="left" vertical="center"/>
    </xf>
    <xf numFmtId="0" fontId="5" fillId="0" borderId="0" xfId="2" applyFont="1" applyBorder="1" applyAlignment="1" applyProtection="1">
      <alignment horizontal="left" vertical="center"/>
    </xf>
    <xf numFmtId="167" fontId="48" fillId="0" borderId="25" xfId="2" applyNumberFormat="1" applyFont="1" applyFill="1" applyBorder="1" applyAlignment="1" applyProtection="1">
      <alignment horizontal="center" vertical="center" wrapText="1"/>
    </xf>
    <xf numFmtId="167" fontId="5" fillId="0" borderId="0" xfId="2" applyNumberFormat="1" applyFont="1" applyFill="1" applyBorder="1" applyAlignment="1" applyProtection="1">
      <alignment horizontal="left" vertical="center" wrapText="1"/>
    </xf>
    <xf numFmtId="49" fontId="5" fillId="0" borderId="0" xfId="4" applyFont="1" applyFill="1" applyBorder="1" applyAlignment="1" applyProtection="1">
      <alignment horizontal="left" vertical="center" wrapText="1" indent="3"/>
    </xf>
    <xf numFmtId="167" fontId="48" fillId="0" borderId="29" xfId="2" applyNumberFormat="1" applyFont="1" applyFill="1" applyBorder="1" applyAlignment="1" applyProtection="1">
      <alignment horizontal="center" vertical="center" wrapText="1"/>
    </xf>
    <xf numFmtId="166" fontId="11" fillId="0" borderId="0" xfId="3" applyNumberFormat="1" applyFont="1" applyAlignment="1" applyProtection="1">
      <alignment horizontal="left" vertical="center"/>
    </xf>
    <xf numFmtId="49" fontId="3" fillId="0" borderId="28" xfId="4" applyFont="1" applyFill="1" applyBorder="1" applyAlignment="1" applyProtection="1">
      <alignment horizontal="center" vertical="center" wrapText="1"/>
    </xf>
    <xf numFmtId="167" fontId="13" fillId="0" borderId="22" xfId="7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67" fontId="14" fillId="0" borderId="22" xfId="7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2" fillId="2" borderId="0" xfId="2" applyFont="1" applyFill="1" applyBorder="1" applyAlignment="1" applyProtection="1">
      <alignment horizontal="left" vertical="center"/>
    </xf>
    <xf numFmtId="0" fontId="12" fillId="0" borderId="0" xfId="2" applyFont="1" applyAlignment="1">
      <alignment horizontal="left" vertical="center"/>
    </xf>
    <xf numFmtId="14" fontId="41" fillId="2" borderId="0" xfId="2" applyNumberFormat="1" applyFont="1" applyFill="1" applyBorder="1" applyAlignment="1" applyProtection="1">
      <alignment horizontal="left" vertical="center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14" fillId="0" borderId="22" xfId="8" applyFont="1" applyFill="1" applyBorder="1" applyAlignment="1" applyProtection="1">
      <alignment horizontal="left" vertical="center" wrapText="1"/>
    </xf>
    <xf numFmtId="0" fontId="3" fillId="0" borderId="2" xfId="2" applyFont="1" applyBorder="1" applyAlignment="1" applyProtection="1">
      <alignment horizontal="left" vertical="center"/>
    </xf>
    <xf numFmtId="49" fontId="14" fillId="0" borderId="32" xfId="8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67" fontId="14" fillId="0" borderId="32" xfId="7" applyNumberFormat="1" applyFont="1" applyFill="1" applyBorder="1" applyAlignment="1" applyProtection="1">
      <alignment horizontal="left" vertical="center" wrapText="1"/>
    </xf>
    <xf numFmtId="0" fontId="3" fillId="2" borderId="21" xfId="2" applyFont="1" applyFill="1" applyBorder="1" applyAlignment="1" applyProtection="1">
      <alignment vertical="center"/>
    </xf>
    <xf numFmtId="49" fontId="49" fillId="0" borderId="31" xfId="4" applyFont="1" applyFill="1" applyBorder="1" applyAlignment="1" applyProtection="1">
      <alignment vertical="center"/>
    </xf>
    <xf numFmtId="49" fontId="5" fillId="0" borderId="30" xfId="6" applyNumberFormat="1" applyFont="1" applyFill="1" applyBorder="1" applyAlignment="1" applyProtection="1">
      <alignment vertical="center" wrapText="1"/>
    </xf>
    <xf numFmtId="14" fontId="41" fillId="2" borderId="21" xfId="2" applyNumberFormat="1" applyFont="1" applyFill="1" applyBorder="1" applyAlignment="1" applyProtection="1">
      <alignment vertical="center"/>
    </xf>
    <xf numFmtId="14" fontId="41" fillId="2" borderId="0" xfId="2" applyNumberFormat="1" applyFont="1" applyFill="1" applyBorder="1" applyAlignment="1" applyProtection="1">
      <alignment vertical="center"/>
    </xf>
    <xf numFmtId="44" fontId="3" fillId="2" borderId="0" xfId="2" applyNumberFormat="1" applyFont="1" applyFill="1" applyBorder="1" applyAlignment="1" applyProtection="1">
      <alignment vertical="center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3" fontId="13" fillId="0" borderId="22" xfId="8" applyNumberFormat="1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left" vertical="center" wrapText="1"/>
    </xf>
    <xf numFmtId="49" fontId="49" fillId="0" borderId="31" xfId="4" applyFont="1" applyFill="1" applyBorder="1" applyAlignment="1" applyProtection="1">
      <alignment horizontal="left" vertical="center"/>
    </xf>
    <xf numFmtId="0" fontId="3" fillId="2" borderId="23" xfId="2" applyFont="1" applyFill="1" applyBorder="1" applyAlignment="1" applyProtection="1">
      <alignment vertical="center"/>
    </xf>
    <xf numFmtId="49" fontId="50" fillId="0" borderId="31" xfId="4" applyFont="1" applyFill="1" applyBorder="1" applyAlignment="1" applyProtection="1">
      <alignment vertical="center"/>
    </xf>
    <xf numFmtId="49" fontId="50" fillId="0" borderId="31" xfId="4" applyFont="1" applyFill="1" applyBorder="1" applyAlignment="1" applyProtection="1">
      <alignment horizontal="left" vertical="center"/>
    </xf>
    <xf numFmtId="167" fontId="14" fillId="0" borderId="34" xfId="7" applyNumberFormat="1" applyFont="1" applyFill="1" applyBorder="1" applyAlignment="1" applyProtection="1">
      <alignment horizontal="left" vertical="center" wrapText="1"/>
    </xf>
    <xf numFmtId="167" fontId="14" fillId="5" borderId="22" xfId="2" applyNumberFormat="1" applyFont="1" applyFill="1" applyBorder="1" applyAlignment="1" applyProtection="1">
      <alignment horizontal="left" vertical="center" wrapText="1"/>
    </xf>
    <xf numFmtId="167" fontId="46" fillId="5" borderId="22" xfId="8" applyNumberFormat="1" applyFont="1" applyFill="1" applyBorder="1" applyAlignment="1" applyProtection="1">
      <alignment horizontal="left" vertical="center" wrapText="1"/>
    </xf>
    <xf numFmtId="167" fontId="14" fillId="5" borderId="32" xfId="2" applyNumberFormat="1" applyFont="1" applyFill="1" applyBorder="1" applyAlignment="1" applyProtection="1">
      <alignment horizontal="left" vertical="center" wrapText="1"/>
    </xf>
    <xf numFmtId="167" fontId="46" fillId="5" borderId="32" xfId="8" applyNumberFormat="1" applyFont="1" applyFill="1" applyBorder="1" applyAlignment="1" applyProtection="1">
      <alignment horizontal="left" vertical="center" wrapText="1"/>
    </xf>
    <xf numFmtId="49" fontId="52" fillId="0" borderId="30" xfId="6" applyNumberFormat="1" applyFont="1" applyFill="1" applyBorder="1" applyAlignment="1" applyProtection="1">
      <alignment vertical="center"/>
    </xf>
    <xf numFmtId="14" fontId="41" fillId="2" borderId="36" xfId="2" applyNumberFormat="1" applyFont="1" applyFill="1" applyBorder="1" applyAlignment="1" applyProtection="1">
      <alignment horizontal="left" vertical="center"/>
    </xf>
    <xf numFmtId="14" fontId="41" fillId="2" borderId="36" xfId="2" applyNumberFormat="1" applyFont="1" applyFill="1" applyBorder="1" applyAlignment="1" applyProtection="1">
      <alignment vertical="center"/>
    </xf>
    <xf numFmtId="169" fontId="19" fillId="0" borderId="9" xfId="9" applyNumberFormat="1" applyFont="1" applyFill="1" applyBorder="1" applyAlignment="1">
      <alignment horizontal="center"/>
    </xf>
    <xf numFmtId="14" fontId="41" fillId="2" borderId="33" xfId="2" applyNumberFormat="1" applyFont="1" applyFill="1" applyBorder="1" applyAlignment="1" applyProtection="1">
      <alignment vertical="center"/>
    </xf>
    <xf numFmtId="0" fontId="5" fillId="0" borderId="0" xfId="2" applyFont="1" applyFill="1" applyBorder="1" applyAlignment="1" applyProtection="1">
      <alignment horizontal="left" vertical="center" wrapText="1"/>
    </xf>
    <xf numFmtId="0" fontId="53" fillId="0" borderId="0" xfId="2" applyFont="1" applyAlignment="1" applyProtection="1">
      <alignment horizontal="left"/>
    </xf>
    <xf numFmtId="0" fontId="54" fillId="0" borderId="0" xfId="2" applyFont="1" applyAlignment="1" applyProtection="1">
      <alignment horizontal="right" vertical="center"/>
    </xf>
    <xf numFmtId="14" fontId="53" fillId="0" borderId="0" xfId="2" applyNumberFormat="1" applyFont="1" applyAlignment="1" applyProtection="1">
      <alignment horizontal="left"/>
    </xf>
    <xf numFmtId="14" fontId="7" fillId="0" borderId="0" xfId="2" applyNumberFormat="1" applyFont="1" applyAlignment="1" applyProtection="1">
      <alignment horizontal="left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67" fontId="12" fillId="37" borderId="22" xfId="8" applyNumberFormat="1" applyFont="1" applyFill="1" applyBorder="1" applyAlignment="1" applyProtection="1">
      <alignment horizontal="left" vertical="center" wrapText="1"/>
    </xf>
    <xf numFmtId="167" fontId="12" fillId="37" borderId="3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4" fontId="41" fillId="2" borderId="33" xfId="2" applyNumberFormat="1" applyFont="1" applyFill="1" applyBorder="1" applyAlignment="1" applyProtection="1">
      <alignment horizontal="left" vertical="center"/>
    </xf>
    <xf numFmtId="0" fontId="3" fillId="0" borderId="33" xfId="2" applyFont="1" applyBorder="1" applyAlignment="1" applyProtection="1">
      <alignment horizontal="left" vertical="center"/>
    </xf>
    <xf numFmtId="0" fontId="39" fillId="0" borderId="0" xfId="431" applyFill="1"/>
    <xf numFmtId="0" fontId="3" fillId="0" borderId="0" xfId="2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right"/>
    </xf>
    <xf numFmtId="0" fontId="16" fillId="0" borderId="0" xfId="0" applyFont="1" applyFill="1"/>
    <xf numFmtId="0" fontId="6" fillId="0" borderId="0" xfId="2" applyFont="1" applyAlignment="1" applyProtection="1">
      <alignment vertical="center"/>
    </xf>
    <xf numFmtId="0" fontId="47" fillId="0" borderId="0" xfId="2" applyFont="1" applyAlignment="1" applyProtection="1"/>
    <xf numFmtId="0" fontId="7" fillId="0" borderId="0" xfId="2" applyFont="1" applyAlignment="1" applyProtection="1">
      <alignment horizontal="left"/>
    </xf>
    <xf numFmtId="0" fontId="55" fillId="0" borderId="0" xfId="2" applyFont="1" applyAlignment="1" applyProtection="1">
      <alignment horizontal="left"/>
    </xf>
    <xf numFmtId="0" fontId="56" fillId="0" borderId="0" xfId="2" applyFont="1" applyAlignment="1" applyProtection="1">
      <alignment horizontal="left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9" fillId="0" borderId="10" xfId="0" applyNumberFormat="1" applyFont="1" applyBorder="1" applyAlignment="1">
      <alignment horizontal="center"/>
    </xf>
    <xf numFmtId="0" fontId="18" fillId="0" borderId="0" xfId="0" applyNumberFormat="1" applyFont="1" applyAlignment="1">
      <alignment horizontal="center" vertical="center"/>
    </xf>
    <xf numFmtId="0" fontId="16" fillId="5" borderId="5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171" fontId="0" fillId="0" borderId="25" xfId="0" applyNumberFormat="1" applyFill="1" applyBorder="1"/>
    <xf numFmtId="171" fontId="48" fillId="0" borderId="25" xfId="1" applyNumberFormat="1" applyFont="1" applyFill="1" applyBorder="1" applyAlignment="1" applyProtection="1">
      <alignment horizontal="center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0" fillId="0" borderId="22" xfId="7" applyFont="1" applyFill="1" applyBorder="1" applyAlignment="1" applyProtection="1">
      <alignment vertical="center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6" fillId="0" borderId="0" xfId="2" applyFont="1" applyAlignment="1" applyProtection="1">
      <alignment horizontal="left" vertical="center"/>
    </xf>
    <xf numFmtId="0" fontId="13" fillId="0" borderId="0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6" fillId="0" borderId="0" xfId="2" applyFont="1" applyAlignment="1" applyProtection="1">
      <alignment horizontal="left" vertical="center"/>
    </xf>
    <xf numFmtId="44" fontId="5" fillId="0" borderId="23" xfId="2" applyNumberFormat="1" applyFont="1" applyFill="1" applyBorder="1" applyAlignment="1" applyProtection="1">
      <alignment horizontal="center" vertical="center"/>
    </xf>
    <xf numFmtId="0" fontId="10" fillId="0" borderId="22" xfId="7" applyFont="1" applyFill="1" applyBorder="1" applyAlignment="1" applyProtection="1">
      <alignment vertical="center" wrapText="1"/>
    </xf>
    <xf numFmtId="0" fontId="12" fillId="0" borderId="22" xfId="7" applyFont="1" applyFill="1" applyBorder="1" applyAlignment="1" applyProtection="1">
      <alignment vertical="center" wrapText="1"/>
    </xf>
    <xf numFmtId="0" fontId="12" fillId="0" borderId="32" xfId="7" applyFont="1" applyFill="1" applyBorder="1" applyAlignment="1" applyProtection="1">
      <alignment vertical="center" wrapText="1"/>
    </xf>
    <xf numFmtId="0" fontId="12" fillId="0" borderId="32" xfId="7" applyFont="1" applyFill="1" applyBorder="1" applyAlignment="1" applyProtection="1">
      <alignment vertical="center"/>
    </xf>
    <xf numFmtId="0" fontId="5" fillId="0" borderId="22" xfId="7" applyFont="1" applyFill="1" applyBorder="1" applyAlignment="1" applyProtection="1">
      <alignment vertical="center" wrapText="1"/>
    </xf>
    <xf numFmtId="3" fontId="12" fillId="0" borderId="22" xfId="7" applyNumberFormat="1" applyFont="1" applyFill="1" applyBorder="1" applyAlignment="1" applyProtection="1">
      <alignment vertical="center" wrapText="1"/>
    </xf>
    <xf numFmtId="0" fontId="10" fillId="0" borderId="0" xfId="8" applyFont="1" applyFill="1" applyBorder="1" applyAlignment="1" applyProtection="1">
      <alignment horizontal="left" vertical="center" wrapText="1"/>
    </xf>
    <xf numFmtId="0" fontId="10" fillId="0" borderId="22" xfId="8" applyFont="1" applyFill="1" applyBorder="1" applyAlignment="1" applyProtection="1">
      <alignment horizontal="left" vertical="center" wrapText="1"/>
    </xf>
    <xf numFmtId="0" fontId="10" fillId="0" borderId="32" xfId="7" applyFont="1" applyFill="1" applyBorder="1" applyAlignment="1" applyProtection="1">
      <alignment vertical="center" wrapText="1"/>
    </xf>
    <xf numFmtId="0" fontId="10" fillId="0" borderId="34" xfId="8" applyFont="1" applyFill="1" applyBorder="1" applyAlignment="1" applyProtection="1">
      <alignment horizontal="left" vertical="center" wrapText="1"/>
    </xf>
    <xf numFmtId="3" fontId="3" fillId="0" borderId="0" xfId="2" applyNumberFormat="1" applyFont="1" applyAlignment="1">
      <alignment horizontal="left" vertical="center"/>
    </xf>
    <xf numFmtId="3" fontId="3" fillId="0" borderId="0" xfId="2" applyNumberFormat="1" applyFont="1" applyFill="1" applyBorder="1" applyAlignment="1">
      <alignment horizontal="left" vertical="center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69" fontId="19" fillId="0" borderId="0" xfId="9" applyNumberFormat="1" applyFont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169" fontId="18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 wrapText="1"/>
    </xf>
    <xf numFmtId="169" fontId="19" fillId="0" borderId="4" xfId="9" applyNumberFormat="1" applyFont="1" applyFill="1" applyBorder="1" applyAlignment="1">
      <alignment horizontal="center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2" fillId="0" borderId="0" xfId="7" applyFont="1" applyFill="1" applyBorder="1" applyAlignment="1" applyProtection="1">
      <alignment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9" fillId="0" borderId="3" xfId="0" applyFont="1" applyFill="1" applyBorder="1" applyAlignment="1">
      <alignment horizontal="left"/>
    </xf>
    <xf numFmtId="169" fontId="0" fillId="0" borderId="0" xfId="0" applyNumberFormat="1"/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1" fillId="0" borderId="22" xfId="7" applyFont="1" applyFill="1" applyBorder="1" applyAlignment="1" applyProtection="1">
      <alignment vertical="center" wrapText="1"/>
    </xf>
    <xf numFmtId="3" fontId="0" fillId="0" borderId="0" xfId="0" applyNumberFormat="1"/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5" fillId="0" borderId="32" xfId="7" applyFont="1" applyFill="1" applyBorder="1" applyAlignment="1" applyProtection="1">
      <alignment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39" fillId="0" borderId="31" xfId="431" applyNumberFormat="1" applyFill="1" applyBorder="1" applyAlignment="1" applyProtection="1">
      <alignment horizontal="left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168" fontId="14" fillId="0" borderId="32" xfId="8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67" fontId="14" fillId="0" borderId="22" xfId="7" applyNumberFormat="1" applyFont="1" applyFill="1" applyBorder="1" applyAlignment="1" applyProtection="1">
      <alignment horizontal="center" vertical="center" wrapText="1"/>
    </xf>
    <xf numFmtId="167" fontId="12" fillId="0" borderId="22" xfId="7" applyNumberFormat="1" applyFont="1" applyFill="1" applyBorder="1" applyAlignment="1" applyProtection="1">
      <alignment horizontal="center" vertical="center" wrapText="1"/>
    </xf>
    <xf numFmtId="167" fontId="12" fillId="0" borderId="32" xfId="7" applyNumberFormat="1" applyFont="1" applyFill="1" applyBorder="1" applyAlignment="1" applyProtection="1">
      <alignment horizontal="center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7" fillId="0" borderId="31" xfId="431" applyNumberFormat="1" applyFont="1" applyFill="1" applyBorder="1" applyAlignment="1" applyProtection="1">
      <alignment horizontal="left"/>
    </xf>
    <xf numFmtId="49" fontId="57" fillId="0" borderId="31" xfId="431" applyNumberFormat="1" applyFont="1" applyFill="1" applyBorder="1" applyAlignment="1" applyProtection="1">
      <alignment horizontal="left" vertical="center"/>
    </xf>
    <xf numFmtId="0" fontId="13" fillId="0" borderId="22" xfId="8" applyFont="1" applyFill="1" applyBorder="1" applyAlignment="1" applyProtection="1">
      <alignment horizontal="left" vertical="center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58" fillId="0" borderId="22" xfId="8" applyFont="1" applyFill="1" applyBorder="1" applyAlignment="1" applyProtection="1">
      <alignment horizontal="left" vertical="center" wrapText="1"/>
    </xf>
    <xf numFmtId="49" fontId="12" fillId="0" borderId="30" xfId="6" applyNumberFormat="1" applyFont="1" applyFill="1" applyBorder="1" applyAlignment="1" applyProtection="1">
      <alignment horizontal="right" vertical="center"/>
    </xf>
    <xf numFmtId="49" fontId="12" fillId="0" borderId="30" xfId="6" applyNumberFormat="1" applyFont="1" applyFill="1" applyBorder="1" applyAlignment="1" applyProtection="1">
      <alignment horizontal="left" vertical="center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0" fontId="3" fillId="2" borderId="33" xfId="2" applyFont="1" applyFill="1" applyBorder="1" applyAlignment="1" applyProtection="1">
      <alignment vertical="center"/>
    </xf>
    <xf numFmtId="0" fontId="53" fillId="0" borderId="22" xfId="7" applyFont="1" applyFill="1" applyBorder="1" applyAlignment="1" applyProtection="1">
      <alignment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6" fillId="0" borderId="0" xfId="2" applyFont="1" applyAlignment="1" applyProtection="1">
      <alignment horizontal="left" vertical="center"/>
    </xf>
    <xf numFmtId="49" fontId="49" fillId="0" borderId="30" xfId="4" applyFont="1" applyFill="1" applyBorder="1" applyAlignment="1" applyProtection="1">
      <alignment horizontal="left" vertical="center"/>
    </xf>
    <xf numFmtId="169" fontId="18" fillId="0" borderId="0" xfId="0" applyNumberFormat="1" applyFont="1" applyAlignment="1">
      <alignment horizontal="center" vertical="center"/>
    </xf>
    <xf numFmtId="49" fontId="5" fillId="0" borderId="23" xfId="4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6" fillId="5" borderId="37" xfId="0" applyFont="1" applyFill="1" applyBorder="1" applyAlignment="1">
      <alignment horizontal="center" vertical="center" wrapText="1"/>
    </xf>
    <xf numFmtId="3" fontId="3" fillId="0" borderId="0" xfId="2" applyNumberFormat="1" applyFont="1" applyAlignment="1" applyProtection="1">
      <alignment horizontal="left" vertical="center"/>
    </xf>
    <xf numFmtId="167" fontId="46" fillId="5" borderId="34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" fontId="13" fillId="0" borderId="0" xfId="8" applyNumberFormat="1" applyFont="1" applyFill="1" applyBorder="1" applyAlignment="1" applyProtection="1">
      <alignment horizontal="left" vertical="center" wrapText="1"/>
    </xf>
    <xf numFmtId="1" fontId="11" fillId="0" borderId="0" xfId="2" applyNumberFormat="1" applyFont="1" applyAlignment="1" applyProtection="1">
      <alignment horizontal="right" vertical="center"/>
      <protection locked="0"/>
    </xf>
    <xf numFmtId="1" fontId="6" fillId="0" borderId="0" xfId="2" applyNumberFormat="1" applyFont="1" applyAlignment="1" applyProtection="1">
      <alignment horizontal="center" vertical="top"/>
      <protection locked="0"/>
    </xf>
    <xf numFmtId="1" fontId="13" fillId="0" borderId="22" xfId="8" applyNumberFormat="1" applyFont="1" applyFill="1" applyBorder="1" applyAlignment="1" applyProtection="1">
      <alignment horizontal="left" vertical="center" wrapText="1"/>
    </xf>
    <xf numFmtId="1" fontId="12" fillId="2" borderId="0" xfId="2" applyNumberFormat="1" applyFont="1" applyFill="1" applyAlignment="1" applyProtection="1">
      <alignment horizontal="center" vertical="center"/>
      <protection locked="0"/>
    </xf>
    <xf numFmtId="1" fontId="9" fillId="0" borderId="0" xfId="2" applyNumberFormat="1" applyFont="1" applyFill="1" applyBorder="1" applyAlignment="1" applyProtection="1">
      <alignment horizontal="center" vertical="center"/>
      <protection locked="0"/>
    </xf>
    <xf numFmtId="1" fontId="9" fillId="0" borderId="0" xfId="2" applyNumberFormat="1" applyFont="1" applyAlignment="1" applyProtection="1">
      <alignment horizontal="center" vertical="center"/>
      <protection locked="0"/>
    </xf>
    <xf numFmtId="1" fontId="13" fillId="0" borderId="22" xfId="8" applyNumberFormat="1" applyFont="1" applyFill="1" applyBorder="1" applyAlignment="1" applyProtection="1">
      <alignment horizontal="left" vertical="center"/>
    </xf>
    <xf numFmtId="1" fontId="6" fillId="0" borderId="0" xfId="2" applyNumberFormat="1" applyFont="1" applyAlignment="1">
      <alignment horizontal="center" vertical="center"/>
    </xf>
    <xf numFmtId="1" fontId="13" fillId="0" borderId="22" xfId="8" applyNumberFormat="1" applyFont="1" applyFill="1" applyBorder="1" applyAlignment="1" applyProtection="1">
      <alignment horizontal="center" vertical="center" wrapText="1"/>
    </xf>
    <xf numFmtId="49" fontId="61" fillId="0" borderId="0" xfId="4" applyFont="1" applyFill="1" applyBorder="1" applyAlignment="1" applyProtection="1">
      <alignment horizontal="center" vertical="center"/>
    </xf>
    <xf numFmtId="49" fontId="61" fillId="0" borderId="0" xfId="4" applyFont="1" applyFill="1" applyBorder="1" applyAlignment="1" applyProtection="1">
      <alignment horizontal="left" vertical="center"/>
    </xf>
    <xf numFmtId="49" fontId="62" fillId="0" borderId="0" xfId="4" applyFont="1" applyFill="1" applyBorder="1" applyAlignment="1" applyProtection="1">
      <alignment horizont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53" fillId="0" borderId="32" xfId="7" applyFont="1" applyFill="1" applyBorder="1" applyAlignment="1" applyProtection="1">
      <alignment vertical="center" wrapText="1"/>
    </xf>
    <xf numFmtId="0" fontId="10" fillId="0" borderId="32" xfId="8" applyFont="1" applyFill="1" applyBorder="1" applyAlignment="1" applyProtection="1">
      <alignment horizontal="left" vertical="center" wrapText="1"/>
    </xf>
    <xf numFmtId="44" fontId="3" fillId="2" borderId="21" xfId="2" applyNumberFormat="1" applyFont="1" applyFill="1" applyBorder="1" applyAlignment="1" applyProtection="1">
      <alignment vertical="center"/>
    </xf>
    <xf numFmtId="0" fontId="19" fillId="0" borderId="3" xfId="0" applyFont="1" applyFill="1" applyBorder="1" applyAlignment="1">
      <alignment horizontal="center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4" fillId="0" borderId="22" xfId="7" applyFont="1" applyFill="1" applyBorder="1" applyAlignment="1" applyProtection="1">
      <alignment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68" fontId="14" fillId="0" borderId="3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34" fillId="0" borderId="0" xfId="0" applyFont="1"/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6" fillId="0" borderId="0" xfId="2" applyFont="1" applyAlignment="1" applyProtection="1">
      <alignment horizontal="left" vertical="center"/>
    </xf>
    <xf numFmtId="0" fontId="13" fillId="0" borderId="34" xfId="8" applyFont="1" applyFill="1" applyBorder="1" applyAlignment="1" applyProtection="1">
      <alignment horizontal="left" vertical="center" wrapText="1"/>
    </xf>
    <xf numFmtId="1" fontId="13" fillId="0" borderId="34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49" fontId="3" fillId="0" borderId="0" xfId="4" applyFont="1" applyFill="1" applyBorder="1" applyAlignment="1" applyProtection="1">
      <alignment horizontal="center" vertical="center" wrapText="1"/>
    </xf>
    <xf numFmtId="0" fontId="12" fillId="0" borderId="34" xfId="7" applyFont="1" applyFill="1" applyBorder="1" applyAlignment="1" applyProtection="1">
      <alignment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9" fillId="0" borderId="38" xfId="0" applyFont="1" applyBorder="1" applyAlignment="1">
      <alignment horizontal="center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6" fillId="0" borderId="0" xfId="2" applyFont="1" applyAlignment="1" applyProtection="1">
      <alignment horizontal="left" vertical="center"/>
    </xf>
    <xf numFmtId="0" fontId="16" fillId="5" borderId="39" xfId="0" applyFont="1" applyFill="1" applyBorder="1" applyAlignment="1">
      <alignment horizontal="center" vertical="center" wrapText="1"/>
    </xf>
    <xf numFmtId="49" fontId="5" fillId="0" borderId="0" xfId="6" applyNumberFormat="1" applyFont="1" applyFill="1" applyBorder="1" applyAlignment="1" applyProtection="1">
      <alignment vertical="center" wrapText="1"/>
    </xf>
    <xf numFmtId="167" fontId="14" fillId="0" borderId="0" xfId="2" applyNumberFormat="1" applyFont="1" applyFill="1" applyBorder="1" applyAlignment="1" applyProtection="1">
      <alignment horizontal="left" vertical="center" wrapText="1"/>
    </xf>
    <xf numFmtId="167" fontId="14" fillId="0" borderId="0" xfId="8" applyNumberFormat="1" applyFont="1" applyFill="1" applyBorder="1" applyAlignment="1" applyProtection="1">
      <alignment horizontal="left" vertical="center" wrapText="1"/>
    </xf>
    <xf numFmtId="0" fontId="3" fillId="2" borderId="30" xfId="2" applyFont="1" applyFill="1" applyBorder="1" applyAlignment="1" applyProtection="1">
      <alignment vertical="center"/>
    </xf>
    <xf numFmtId="0" fontId="63" fillId="0" borderId="0" xfId="0" applyFont="1" applyAlignment="1">
      <alignment horizontal="left" vertical="top"/>
    </xf>
    <xf numFmtId="49" fontId="39" fillId="0" borderId="2" xfId="431" applyNumberFormat="1" applyFill="1" applyBorder="1" applyAlignment="1" applyProtection="1">
      <alignment horizontal="left"/>
    </xf>
    <xf numFmtId="0" fontId="41" fillId="0" borderId="0" xfId="2" applyFont="1" applyBorder="1" applyAlignment="1" applyProtection="1">
      <alignment horizontal="left" vertical="center"/>
    </xf>
    <xf numFmtId="0" fontId="14" fillId="0" borderId="22" xfId="8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9" fillId="0" borderId="38" xfId="0" applyFont="1" applyFill="1" applyBorder="1" applyAlignment="1">
      <alignment horizontal="center"/>
    </xf>
    <xf numFmtId="49" fontId="49" fillId="0" borderId="2" xfId="4" applyFont="1" applyFill="1" applyBorder="1" applyAlignment="1" applyProtection="1">
      <alignment horizontal="left" vertical="center"/>
    </xf>
    <xf numFmtId="0" fontId="19" fillId="2" borderId="3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0" fillId="0" borderId="0" xfId="0" applyAlignment="1">
      <alignment horizontal="center"/>
    </xf>
    <xf numFmtId="0" fontId="19" fillId="0" borderId="3" xfId="0" applyFont="1" applyBorder="1" applyAlignment="1">
      <alignment horizontal="center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58" fillId="0" borderId="3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3" fontId="19" fillId="0" borderId="8" xfId="0" applyNumberFormat="1" applyFont="1" applyBorder="1" applyAlignment="1">
      <alignment horizontal="center"/>
    </xf>
    <xf numFmtId="0" fontId="13" fillId="0" borderId="22" xfId="8" applyFont="1" applyFill="1" applyBorder="1" applyAlignment="1" applyProtection="1">
      <alignment horizontal="left" vertical="center" wrapText="1"/>
    </xf>
    <xf numFmtId="0" fontId="13" fillId="0" borderId="32" xfId="8" applyFont="1" applyFill="1" applyBorder="1" applyAlignment="1" applyProtection="1">
      <alignment horizontal="left" vertical="center" wrapText="1"/>
    </xf>
    <xf numFmtId="0" fontId="65" fillId="0" borderId="0" xfId="0" applyFont="1" applyAlignment="1">
      <alignment horizontal="left" vertical="top"/>
    </xf>
    <xf numFmtId="171" fontId="18" fillId="0" borderId="0" xfId="1" applyNumberFormat="1" applyFont="1" applyBorder="1" applyAlignment="1">
      <alignment horizontal="center" vertical="center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49" fontId="50" fillId="0" borderId="2" xfId="4" applyFont="1" applyFill="1" applyBorder="1" applyAlignment="1" applyProtection="1">
      <alignment horizontal="left" vertical="center"/>
    </xf>
    <xf numFmtId="0" fontId="10" fillId="0" borderId="32" xfId="7" applyFont="1" applyFill="1" applyBorder="1" applyAlignment="1" applyProtection="1">
      <alignment vertical="center"/>
    </xf>
    <xf numFmtId="0" fontId="13" fillId="0" borderId="3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67" fontId="13" fillId="0" borderId="32" xfId="7" applyNumberFormat="1" applyFont="1" applyFill="1" applyBorder="1" applyAlignment="1" applyProtection="1">
      <alignment horizontal="left" vertical="center" wrapText="1"/>
    </xf>
    <xf numFmtId="0" fontId="11" fillId="0" borderId="32" xfId="7" applyFont="1" applyFill="1" applyBorder="1" applyAlignment="1" applyProtection="1">
      <alignment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3" fillId="0" borderId="32" xfId="8" applyFont="1" applyFill="1" applyBorder="1" applyAlignment="1" applyProtection="1">
      <alignment horizontal="left" vertical="center" wrapText="1"/>
    </xf>
    <xf numFmtId="49" fontId="57" fillId="0" borderId="2" xfId="431" applyNumberFormat="1" applyFont="1" applyFill="1" applyBorder="1" applyAlignment="1" applyProtection="1">
      <alignment horizontal="left"/>
    </xf>
    <xf numFmtId="169" fontId="19" fillId="0" borderId="4" xfId="9" applyNumberFormat="1" applyFont="1" applyFill="1" applyBorder="1" applyAlignment="1">
      <alignment horizontal="center"/>
    </xf>
    <xf numFmtId="9" fontId="0" fillId="0" borderId="37" xfId="1" applyFont="1" applyBorder="1"/>
    <xf numFmtId="0" fontId="13" fillId="0" borderId="3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2" fillId="0" borderId="33" xfId="7" applyFont="1" applyFill="1" applyBorder="1" applyAlignment="1" applyProtection="1">
      <alignment vertical="center" wrapText="1"/>
    </xf>
    <xf numFmtId="0" fontId="11" fillId="0" borderId="0" xfId="2" applyFont="1" applyBorder="1" applyAlignment="1" applyProtection="1">
      <alignment horizontal="center" vertical="center"/>
    </xf>
    <xf numFmtId="171" fontId="0" fillId="0" borderId="0" xfId="0" applyNumberFormat="1" applyFill="1" applyBorder="1"/>
    <xf numFmtId="0" fontId="0" fillId="39" borderId="0" xfId="0" applyFill="1"/>
    <xf numFmtId="0" fontId="0" fillId="39" borderId="0" xfId="0" applyFill="1" applyAlignment="1">
      <alignment horizontal="center" vertical="center"/>
    </xf>
    <xf numFmtId="0" fontId="60" fillId="0" borderId="22" xfId="7" applyFont="1" applyFill="1" applyBorder="1" applyAlignment="1" applyProtection="1">
      <alignment vertical="center"/>
    </xf>
    <xf numFmtId="167" fontId="5" fillId="5" borderId="41" xfId="2" applyNumberFormat="1" applyFont="1" applyFill="1" applyBorder="1" applyAlignment="1" applyProtection="1">
      <alignment horizontal="center" vertical="center" wrapText="1"/>
    </xf>
    <xf numFmtId="167" fontId="5" fillId="5" borderId="42" xfId="2" applyNumberFormat="1" applyFont="1" applyFill="1" applyBorder="1" applyAlignment="1" applyProtection="1">
      <alignment horizontal="center" vertical="center" wrapText="1"/>
    </xf>
    <xf numFmtId="0" fontId="66" fillId="0" borderId="0" xfId="2" applyFont="1" applyAlignment="1" applyProtection="1">
      <alignment horizontal="left"/>
    </xf>
    <xf numFmtId="0" fontId="0" fillId="0" borderId="0" xfId="0" applyFont="1" applyAlignment="1">
      <alignment vertical="center"/>
    </xf>
    <xf numFmtId="0" fontId="67" fillId="40" borderId="25" xfId="431" applyFont="1" applyFill="1" applyBorder="1" applyAlignment="1">
      <alignment horizontal="center" vertical="center"/>
    </xf>
    <xf numFmtId="0" fontId="68" fillId="0" borderId="0" xfId="0" applyFont="1" applyBorder="1" applyAlignment="1"/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60" fillId="0" borderId="0" xfId="7" applyFont="1" applyFill="1" applyBorder="1" applyAlignment="1" applyProtection="1">
      <alignment vertical="center"/>
    </xf>
    <xf numFmtId="0" fontId="14" fillId="0" borderId="32" xfId="8" applyFont="1" applyFill="1" applyBorder="1" applyAlignment="1" applyProtection="1">
      <alignment horizontal="left" vertical="center" wrapText="1"/>
    </xf>
    <xf numFmtId="3" fontId="12" fillId="0" borderId="32" xfId="7" applyNumberFormat="1" applyFont="1" applyFill="1" applyBorder="1" applyAlignment="1" applyProtection="1">
      <alignment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68" fontId="14" fillId="0" borderId="32" xfId="8" applyNumberFormat="1" applyFont="1" applyFill="1" applyBorder="1" applyAlignment="1" applyProtection="1">
      <alignment horizontal="left" vertical="center" wrapText="1"/>
    </xf>
    <xf numFmtId="167" fontId="12" fillId="5" borderId="22" xfId="8" applyNumberFormat="1" applyFont="1" applyFill="1" applyBorder="1" applyAlignment="1" applyProtection="1">
      <alignment horizontal="left" vertical="center" wrapText="1"/>
    </xf>
    <xf numFmtId="167" fontId="12" fillId="5" borderId="32" xfId="8" applyNumberFormat="1" applyFont="1" applyFill="1" applyBorder="1" applyAlignment="1" applyProtection="1">
      <alignment horizontal="left" vertical="center" wrapText="1"/>
    </xf>
    <xf numFmtId="167" fontId="69" fillId="5" borderId="41" xfId="2" applyNumberFormat="1" applyFont="1" applyFill="1" applyBorder="1" applyAlignment="1" applyProtection="1">
      <alignment horizontal="center" vertical="center" wrapText="1"/>
    </xf>
    <xf numFmtId="167" fontId="14" fillId="0" borderId="32" xfId="7" applyNumberFormat="1" applyFont="1" applyFill="1" applyBorder="1" applyAlignment="1" applyProtection="1">
      <alignment horizontal="center" vertical="center" wrapText="1"/>
    </xf>
    <xf numFmtId="14" fontId="0" fillId="0" borderId="25" xfId="0" applyNumberFormat="1" applyFont="1" applyFill="1" applyBorder="1"/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34" xfId="8" applyFont="1" applyFill="1" applyBorder="1" applyAlignment="1" applyProtection="1">
      <alignment horizontal="left" vertical="center" wrapText="1"/>
    </xf>
    <xf numFmtId="167" fontId="14" fillId="5" borderId="34" xfId="2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39" fillId="0" borderId="0" xfId="431" applyFont="1"/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3" fontId="13" fillId="0" borderId="22" xfId="8" applyNumberFormat="1" applyFont="1" applyFill="1" applyBorder="1" applyAlignment="1" applyProtection="1">
      <alignment horizontal="left" vertical="center"/>
    </xf>
    <xf numFmtId="0" fontId="19" fillId="2" borderId="38" xfId="0" applyFont="1" applyFill="1" applyBorder="1" applyAlignment="1">
      <alignment horizontal="center"/>
    </xf>
    <xf numFmtId="0" fontId="19" fillId="2" borderId="10" xfId="0" applyNumberFormat="1" applyFont="1" applyFill="1" applyBorder="1" applyAlignment="1">
      <alignment horizontal="center"/>
    </xf>
    <xf numFmtId="169" fontId="19" fillId="2" borderId="11" xfId="9" applyNumberFormat="1" applyFont="1" applyFill="1" applyBorder="1" applyAlignment="1">
      <alignment horizontal="center"/>
    </xf>
    <xf numFmtId="169" fontId="19" fillId="2" borderId="9" xfId="9" applyNumberFormat="1" applyFont="1" applyFill="1" applyBorder="1" applyAlignment="1">
      <alignment horizontal="center"/>
    </xf>
    <xf numFmtId="169" fontId="19" fillId="2" borderId="4" xfId="9" applyNumberFormat="1" applyFont="1" applyFill="1" applyBorder="1" applyAlignment="1">
      <alignment horizontal="center"/>
    </xf>
    <xf numFmtId="169" fontId="19" fillId="2" borderId="0" xfId="9" applyNumberFormat="1" applyFont="1" applyFill="1" applyBorder="1" applyAlignment="1">
      <alignment horizontal="center"/>
    </xf>
    <xf numFmtId="0" fontId="0" fillId="2" borderId="0" xfId="0" applyFill="1"/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39" fillId="0" borderId="0" xfId="431" applyFont="1" applyFill="1"/>
    <xf numFmtId="0" fontId="0" fillId="0" borderId="0" xfId="0" applyFont="1" applyFill="1"/>
    <xf numFmtId="0" fontId="13" fillId="0" borderId="22" xfId="8" applyFont="1" applyFill="1" applyBorder="1" applyAlignment="1" applyProtection="1">
      <alignment horizontal="left" vertical="center" wrapText="1"/>
    </xf>
    <xf numFmtId="0" fontId="70" fillId="0" borderId="0" xfId="431" applyFont="1" applyFill="1"/>
    <xf numFmtId="0" fontId="14" fillId="0" borderId="3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68" fontId="14" fillId="0" borderId="32" xfId="8" applyNumberFormat="1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0" fontId="14" fillId="0" borderId="3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9" fontId="0" fillId="0" borderId="0" xfId="0" applyNumberFormat="1"/>
    <xf numFmtId="9" fontId="16" fillId="38" borderId="40" xfId="0" applyNumberFormat="1" applyFont="1" applyFill="1" applyBorder="1" applyAlignment="1">
      <alignment horizontal="center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9" fontId="3" fillId="0" borderId="30" xfId="4" applyFont="1" applyFill="1" applyBorder="1" applyAlignment="1" applyProtection="1">
      <alignment horizontal="center" vertical="center" wrapText="1"/>
    </xf>
    <xf numFmtId="167" fontId="12" fillId="5" borderId="34" xfId="8" applyNumberFormat="1" applyFont="1" applyFill="1" applyBorder="1" applyAlignment="1" applyProtection="1">
      <alignment horizontal="left" vertical="center" wrapText="1"/>
    </xf>
    <xf numFmtId="0" fontId="5" fillId="0" borderId="34" xfId="7" applyFont="1" applyFill="1" applyBorder="1" applyAlignment="1" applyProtection="1">
      <alignment vertical="center" wrapText="1"/>
    </xf>
    <xf numFmtId="49" fontId="14" fillId="0" borderId="34" xfId="8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4" fontId="3" fillId="2" borderId="33" xfId="2" applyNumberFormat="1" applyFont="1" applyFill="1" applyBorder="1" applyAlignment="1" applyProtection="1">
      <alignment vertical="center"/>
    </xf>
    <xf numFmtId="0" fontId="14" fillId="0" borderId="2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68" fontId="14" fillId="0" borderId="32" xfId="8" applyNumberFormat="1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168" fontId="14" fillId="0" borderId="32" xfId="8" applyNumberFormat="1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left" vertical="center" wrapText="1"/>
    </xf>
    <xf numFmtId="49" fontId="52" fillId="0" borderId="0" xfId="6" applyNumberFormat="1" applyFont="1" applyFill="1" applyBorder="1" applyAlignment="1" applyProtection="1">
      <alignment vertical="center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3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left" vertical="center" wrapText="1"/>
    </xf>
    <xf numFmtId="0" fontId="39" fillId="0" borderId="0" xfId="431"/>
    <xf numFmtId="3" fontId="19" fillId="0" borderId="38" xfId="0" applyNumberFormat="1" applyFont="1" applyBorder="1" applyAlignment="1">
      <alignment horizontal="center"/>
    </xf>
    <xf numFmtId="0" fontId="13" fillId="0" borderId="22" xfId="8" applyFont="1" applyFill="1" applyBorder="1" applyAlignment="1" applyProtection="1">
      <alignment horizontal="left" vertical="center" wrapText="1"/>
    </xf>
    <xf numFmtId="169" fontId="19" fillId="0" borderId="37" xfId="9" applyNumberFormat="1" applyFont="1" applyFill="1" applyBorder="1" applyAlignment="1">
      <alignment horizontal="center"/>
    </xf>
    <xf numFmtId="169" fontId="19" fillId="0" borderId="37" xfId="9" applyNumberFormat="1" applyFont="1" applyBorder="1" applyAlignment="1">
      <alignment horizontal="center"/>
    </xf>
    <xf numFmtId="169" fontId="19" fillId="4" borderId="37" xfId="9" applyNumberFormat="1" applyFont="1" applyFill="1" applyBorder="1" applyAlignment="1">
      <alignment horizontal="center"/>
    </xf>
    <xf numFmtId="3" fontId="13" fillId="0" borderId="34" xfId="8" applyNumberFormat="1" applyFont="1" applyFill="1" applyBorder="1" applyAlignment="1" applyProtection="1">
      <alignment horizontal="left" vertical="center" wrapText="1"/>
    </xf>
    <xf numFmtId="0" fontId="3" fillId="0" borderId="34" xfId="2" applyFont="1" applyFill="1" applyBorder="1" applyAlignment="1">
      <alignment horizontal="left" vertical="center"/>
    </xf>
    <xf numFmtId="0" fontId="14" fillId="0" borderId="3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3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68" fontId="14" fillId="0" borderId="32" xfId="8" applyNumberFormat="1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49" fontId="14" fillId="0" borderId="3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left" vertical="center" wrapText="1"/>
    </xf>
    <xf numFmtId="4" fontId="9" fillId="0" borderId="34" xfId="2" applyNumberFormat="1" applyFont="1" applyFill="1" applyBorder="1" applyAlignment="1" applyProtection="1">
      <alignment horizontal="center" vertical="center"/>
      <protection locked="0"/>
    </xf>
    <xf numFmtId="0" fontId="50" fillId="0" borderId="31" xfId="4" applyNumberFormat="1" applyFont="1" applyFill="1" applyBorder="1" applyAlignment="1" applyProtection="1">
      <alignment horizontal="left" vertical="center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wrapText="1"/>
    </xf>
    <xf numFmtId="0" fontId="14" fillId="0" borderId="32" xfId="8" applyFont="1" applyFill="1" applyBorder="1" applyAlignment="1" applyProtection="1">
      <alignment horizontal="left" vertical="center" wrapText="1"/>
    </xf>
    <xf numFmtId="49" fontId="14" fillId="0" borderId="32" xfId="8" applyNumberFormat="1" applyFont="1" applyFill="1" applyBorder="1" applyAlignment="1" applyProtection="1">
      <alignment horizontal="left" vertical="center" wrapText="1"/>
    </xf>
    <xf numFmtId="0" fontId="3" fillId="0" borderId="36" xfId="2" applyFont="1" applyBorder="1" applyAlignment="1" applyProtection="1">
      <alignment horizontal="left" vertical="center"/>
    </xf>
    <xf numFmtId="0" fontId="12" fillId="2" borderId="33" xfId="2" applyFont="1" applyFill="1" applyBorder="1" applyAlignment="1" applyProtection="1">
      <alignment horizontal="left" vertical="center"/>
    </xf>
    <xf numFmtId="0" fontId="14" fillId="0" borderId="32" xfId="8" applyFont="1" applyFill="1" applyBorder="1" applyAlignment="1" applyProtection="1">
      <alignment horizontal="left" vertical="center" wrapText="1"/>
    </xf>
    <xf numFmtId="168" fontId="14" fillId="0" borderId="32" xfId="8" applyNumberFormat="1" applyFont="1" applyFill="1" applyBorder="1" applyAlignment="1" applyProtection="1">
      <alignment horizontal="left" vertical="center" wrapText="1"/>
    </xf>
    <xf numFmtId="49" fontId="14" fillId="0" borderId="32" xfId="8" applyNumberFormat="1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center" vertical="center"/>
    </xf>
    <xf numFmtId="49" fontId="14" fillId="0" borderId="32" xfId="8" applyNumberFormat="1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32" xfId="8" applyNumberFormat="1" applyFont="1" applyFill="1" applyBorder="1" applyAlignment="1" applyProtection="1">
      <alignment horizontal="left" vertical="center" wrapText="1"/>
    </xf>
    <xf numFmtId="44" fontId="5" fillId="0" borderId="23" xfId="2" applyNumberFormat="1" applyFont="1" applyFill="1" applyBorder="1" applyAlignment="1" applyProtection="1">
      <alignment horizontal="left" vertical="center" wrapText="1"/>
    </xf>
    <xf numFmtId="0" fontId="11" fillId="0" borderId="0" xfId="2" applyFont="1" applyBorder="1" applyAlignment="1" applyProtection="1">
      <alignment horizontal="center" vertical="center"/>
    </xf>
    <xf numFmtId="0" fontId="44" fillId="0" borderId="24" xfId="7" applyFont="1" applyFill="1" applyBorder="1" applyAlignment="1" applyProtection="1">
      <alignment horizontal="left" vertical="center" wrapText="1"/>
    </xf>
    <xf numFmtId="0" fontId="44" fillId="0" borderId="26" xfId="7" applyFont="1" applyFill="1" applyBorder="1" applyAlignment="1" applyProtection="1">
      <alignment horizontal="left" vertical="center" wrapText="1"/>
    </xf>
    <xf numFmtId="0" fontId="44" fillId="0" borderId="27" xfId="7" applyFont="1" applyFill="1" applyBorder="1" applyAlignment="1" applyProtection="1">
      <alignment horizontal="left" vertical="center" wrapText="1"/>
    </xf>
    <xf numFmtId="49" fontId="5" fillId="0" borderId="35" xfId="4" applyFont="1" applyFill="1" applyBorder="1" applyAlignment="1" applyProtection="1">
      <alignment horizontal="left" vertical="center" wrapText="1"/>
    </xf>
    <xf numFmtId="0" fontId="44" fillId="0" borderId="24" xfId="7" applyFont="1" applyFill="1" applyBorder="1" applyAlignment="1" applyProtection="1">
      <alignment horizontal="left" vertical="top" wrapText="1"/>
    </xf>
    <xf numFmtId="0" fontId="44" fillId="0" borderId="26" xfId="7" applyFont="1" applyFill="1" applyBorder="1" applyAlignment="1" applyProtection="1">
      <alignment horizontal="left" vertical="top" wrapText="1"/>
    </xf>
    <xf numFmtId="0" fontId="44" fillId="0" borderId="27" xfId="7" applyFont="1" applyFill="1" applyBorder="1" applyAlignment="1" applyProtection="1">
      <alignment horizontal="left" vertical="top" wrapText="1"/>
    </xf>
    <xf numFmtId="0" fontId="14" fillId="0" borderId="22" xfId="8" applyFont="1" applyFill="1" applyBorder="1" applyAlignment="1" applyProtection="1">
      <alignment horizontal="left" vertical="center" wrapText="1"/>
    </xf>
    <xf numFmtId="168" fontId="14" fillId="0" borderId="32" xfId="8" applyNumberFormat="1" applyFont="1" applyFill="1" applyBorder="1" applyAlignment="1" applyProtection="1">
      <alignment horizontal="left" vertical="center" wrapText="1"/>
    </xf>
    <xf numFmtId="168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3" fillId="0" borderId="3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44" fillId="0" borderId="23" xfId="7" applyFont="1" applyFill="1" applyBorder="1" applyAlignment="1" applyProtection="1">
      <alignment horizontal="left" vertical="center" wrapText="1"/>
    </xf>
    <xf numFmtId="14" fontId="6" fillId="0" borderId="0" xfId="2" applyNumberFormat="1" applyFont="1" applyFill="1" applyBorder="1" applyAlignment="1" applyProtection="1">
      <alignment horizontal="center" vertical="center"/>
    </xf>
    <xf numFmtId="0" fontId="5" fillId="0" borderId="0" xfId="2" applyFont="1" applyBorder="1" applyAlignment="1" applyProtection="1">
      <alignment horizontal="left" vertical="center"/>
    </xf>
    <xf numFmtId="0" fontId="14" fillId="0" borderId="34" xfId="8" applyFont="1" applyFill="1" applyBorder="1" applyAlignment="1" applyProtection="1">
      <alignment horizontal="left" vertical="center" wrapText="1"/>
    </xf>
    <xf numFmtId="0" fontId="3" fillId="0" borderId="22" xfId="8" applyFont="1" applyFill="1" applyBorder="1" applyAlignment="1" applyProtection="1">
      <alignment horizontal="left" vertical="center" wrapText="1"/>
    </xf>
    <xf numFmtId="49" fontId="52" fillId="0" borderId="30" xfId="6" applyNumberFormat="1" applyFont="1" applyFill="1" applyBorder="1" applyAlignment="1" applyProtection="1">
      <alignment horizontal="left" vertical="center" wrapText="1"/>
    </xf>
    <xf numFmtId="0" fontId="12" fillId="0" borderId="22" xfId="7" applyFont="1" applyFill="1" applyBorder="1" applyAlignment="1" applyProtection="1">
      <alignment horizontal="left" vertical="center" wrapText="1"/>
    </xf>
    <xf numFmtId="44" fontId="5" fillId="0" borderId="35" xfId="2" applyNumberFormat="1" applyFont="1" applyFill="1" applyBorder="1" applyAlignment="1" applyProtection="1">
      <alignment horizontal="left" vertical="center" wrapText="1"/>
    </xf>
    <xf numFmtId="0" fontId="6" fillId="0" borderId="0" xfId="2" applyFont="1" applyAlignment="1" applyProtection="1">
      <alignment horizontal="left" vertical="center"/>
    </xf>
    <xf numFmtId="0" fontId="47" fillId="0" borderId="0" xfId="2" applyFont="1" applyAlignment="1" applyProtection="1">
      <alignment horizontal="left"/>
    </xf>
    <xf numFmtId="0" fontId="12" fillId="0" borderId="32" xfId="7" applyFont="1" applyFill="1" applyBorder="1" applyAlignment="1" applyProtection="1">
      <alignment horizontal="left" vertical="center" wrapText="1"/>
    </xf>
    <xf numFmtId="49" fontId="5" fillId="0" borderId="22" xfId="4" applyFont="1" applyFill="1" applyBorder="1" applyAlignment="1" applyProtection="1">
      <alignment horizontal="left" vertical="center" wrapText="1"/>
    </xf>
    <xf numFmtId="49" fontId="6" fillId="0" borderId="30" xfId="6" applyNumberFormat="1" applyFont="1" applyFill="1" applyBorder="1" applyAlignment="1" applyProtection="1">
      <alignment horizontal="left" vertical="center" wrapText="1"/>
    </xf>
    <xf numFmtId="44" fontId="5" fillId="0" borderId="35" xfId="2" applyNumberFormat="1" applyFont="1" applyFill="1" applyBorder="1" applyAlignment="1" applyProtection="1">
      <alignment horizontal="center" vertical="center"/>
    </xf>
    <xf numFmtId="49" fontId="14" fillId="0" borderId="32" xfId="8" applyNumberFormat="1" applyFont="1" applyFill="1" applyBorder="1" applyAlignment="1" applyProtection="1">
      <alignment horizontal="left" vertical="center" wrapText="1"/>
    </xf>
    <xf numFmtId="49" fontId="6" fillId="0" borderId="0" xfId="6" applyNumberFormat="1" applyFont="1" applyFill="1" applyBorder="1" applyAlignment="1" applyProtection="1">
      <alignment horizontal="left" vertical="center" wrapText="1"/>
    </xf>
  </cellXfs>
  <cellStyles count="454">
    <cellStyle name="20% - Акцент1" xfId="27" builtinId="30" customBuiltin="1"/>
    <cellStyle name="20% - Акцент1 2" xfId="110"/>
    <cellStyle name="20% — акцент1 2" xfId="60"/>
    <cellStyle name="20% - Акцент1 2 2" xfId="207"/>
    <cellStyle name="20% — акцент1 2 2" xfId="125"/>
    <cellStyle name="20% - Акцент1 2 2 2" xfId="401"/>
    <cellStyle name="20% — акцент1 2 2 2" xfId="222"/>
    <cellStyle name="20% — акцент1 2 2 2 2" xfId="416"/>
    <cellStyle name="20% — акцент1 2 2 3" xfId="319"/>
    <cellStyle name="20% - Акцент1 2 3" xfId="304"/>
    <cellStyle name="20% — акцент1 2 3" xfId="93"/>
    <cellStyle name="20% — акцент1 2 3 2" xfId="190"/>
    <cellStyle name="20% — акцент1 2 3 2 2" xfId="384"/>
    <cellStyle name="20% — акцент1 2 3 3" xfId="287"/>
    <cellStyle name="20% — акцент1 2 4" xfId="157"/>
    <cellStyle name="20% — акцент1 2 4 2" xfId="351"/>
    <cellStyle name="20% — акцент1 2 5" xfId="254"/>
    <cellStyle name="20% — акцент1 3" xfId="77"/>
    <cellStyle name="20% — акцент1 3 2" xfId="174"/>
    <cellStyle name="20% — акцент1 3 2 2" xfId="368"/>
    <cellStyle name="20% — акцент1 3 3" xfId="271"/>
    <cellStyle name="20% — акцент1 4" xfId="141"/>
    <cellStyle name="20% — акцент1 4 2" xfId="335"/>
    <cellStyle name="20% — акцент1 5" xfId="238"/>
    <cellStyle name="20% - Акцент2" xfId="31" builtinId="34" customBuiltin="1"/>
    <cellStyle name="20% - Акцент2 2" xfId="112"/>
    <cellStyle name="20% — акцент2 2" xfId="62"/>
    <cellStyle name="20% - Акцент2 2 2" xfId="209"/>
    <cellStyle name="20% — акцент2 2 2" xfId="127"/>
    <cellStyle name="20% - Акцент2 2 2 2" xfId="403"/>
    <cellStyle name="20% — акцент2 2 2 2" xfId="224"/>
    <cellStyle name="20% — акцент2 2 2 2 2" xfId="418"/>
    <cellStyle name="20% — акцент2 2 2 3" xfId="321"/>
    <cellStyle name="20% - Акцент2 2 3" xfId="306"/>
    <cellStyle name="20% — акцент2 2 3" xfId="95"/>
    <cellStyle name="20% — акцент2 2 3 2" xfId="192"/>
    <cellStyle name="20% — акцент2 2 3 2 2" xfId="386"/>
    <cellStyle name="20% — акцент2 2 3 3" xfId="289"/>
    <cellStyle name="20% — акцент2 2 4" xfId="159"/>
    <cellStyle name="20% — акцент2 2 4 2" xfId="353"/>
    <cellStyle name="20% — акцент2 2 5" xfId="256"/>
    <cellStyle name="20% — акцент2 3" xfId="79"/>
    <cellStyle name="20% — акцент2 3 2" xfId="176"/>
    <cellStyle name="20% — акцент2 3 2 2" xfId="370"/>
    <cellStyle name="20% — акцент2 3 3" xfId="273"/>
    <cellStyle name="20% — акцент2 4" xfId="143"/>
    <cellStyle name="20% — акцент2 4 2" xfId="337"/>
    <cellStyle name="20% — акцент2 5" xfId="240"/>
    <cellStyle name="20% - Акцент3" xfId="35" builtinId="38" customBuiltin="1"/>
    <cellStyle name="20% - Акцент3 2" xfId="114"/>
    <cellStyle name="20% — акцент3 2" xfId="64"/>
    <cellStyle name="20% - Акцент3 2 2" xfId="211"/>
    <cellStyle name="20% — акцент3 2 2" xfId="129"/>
    <cellStyle name="20% - Акцент3 2 2 2" xfId="405"/>
    <cellStyle name="20% — акцент3 2 2 2" xfId="226"/>
    <cellStyle name="20% — акцент3 2 2 2 2" xfId="420"/>
    <cellStyle name="20% — акцент3 2 2 3" xfId="323"/>
    <cellStyle name="20% - Акцент3 2 3" xfId="308"/>
    <cellStyle name="20% — акцент3 2 3" xfId="97"/>
    <cellStyle name="20% — акцент3 2 3 2" xfId="194"/>
    <cellStyle name="20% — акцент3 2 3 2 2" xfId="388"/>
    <cellStyle name="20% — акцент3 2 3 3" xfId="291"/>
    <cellStyle name="20% — акцент3 2 4" xfId="161"/>
    <cellStyle name="20% — акцент3 2 4 2" xfId="355"/>
    <cellStyle name="20% — акцент3 2 5" xfId="258"/>
    <cellStyle name="20% — акцент3 3" xfId="81"/>
    <cellStyle name="20% — акцент3 3 2" xfId="178"/>
    <cellStyle name="20% — акцент3 3 2 2" xfId="372"/>
    <cellStyle name="20% — акцент3 3 3" xfId="275"/>
    <cellStyle name="20% — акцент3 4" xfId="145"/>
    <cellStyle name="20% — акцент3 4 2" xfId="339"/>
    <cellStyle name="20% — акцент3 5" xfId="242"/>
    <cellStyle name="20% - Акцент4" xfId="39" builtinId="42" customBuiltin="1"/>
    <cellStyle name="20% - Акцент4 2" xfId="116"/>
    <cellStyle name="20% — акцент4 2" xfId="66"/>
    <cellStyle name="20% - Акцент4 2 2" xfId="213"/>
    <cellStyle name="20% — акцент4 2 2" xfId="131"/>
    <cellStyle name="20% - Акцент4 2 2 2" xfId="407"/>
    <cellStyle name="20% — акцент4 2 2 2" xfId="228"/>
    <cellStyle name="20% — акцент4 2 2 2 2" xfId="422"/>
    <cellStyle name="20% — акцент4 2 2 3" xfId="325"/>
    <cellStyle name="20% - Акцент4 2 3" xfId="310"/>
    <cellStyle name="20% — акцент4 2 3" xfId="99"/>
    <cellStyle name="20% — акцент4 2 3 2" xfId="196"/>
    <cellStyle name="20% — акцент4 2 3 2 2" xfId="390"/>
    <cellStyle name="20% — акцент4 2 3 3" xfId="293"/>
    <cellStyle name="20% — акцент4 2 4" xfId="163"/>
    <cellStyle name="20% — акцент4 2 4 2" xfId="357"/>
    <cellStyle name="20% — акцент4 2 5" xfId="260"/>
    <cellStyle name="20% — акцент4 3" xfId="83"/>
    <cellStyle name="20% — акцент4 3 2" xfId="180"/>
    <cellStyle name="20% — акцент4 3 2 2" xfId="374"/>
    <cellStyle name="20% — акцент4 3 3" xfId="277"/>
    <cellStyle name="20% — акцент4 4" xfId="147"/>
    <cellStyle name="20% — акцент4 4 2" xfId="341"/>
    <cellStyle name="20% — акцент4 5" xfId="244"/>
    <cellStyle name="20% - Акцент5" xfId="43" builtinId="46" customBuiltin="1"/>
    <cellStyle name="20% - Акцент5 2" xfId="118"/>
    <cellStyle name="20% — акцент5 2" xfId="68"/>
    <cellStyle name="20% - Акцент5 2 2" xfId="215"/>
    <cellStyle name="20% — акцент5 2 2" xfId="133"/>
    <cellStyle name="20% - Акцент5 2 2 2" xfId="409"/>
    <cellStyle name="20% — акцент5 2 2 2" xfId="230"/>
    <cellStyle name="20% — акцент5 2 2 2 2" xfId="424"/>
    <cellStyle name="20% — акцент5 2 2 3" xfId="327"/>
    <cellStyle name="20% - Акцент5 2 3" xfId="312"/>
    <cellStyle name="20% — акцент5 2 3" xfId="101"/>
    <cellStyle name="20% — акцент5 2 3 2" xfId="198"/>
    <cellStyle name="20% — акцент5 2 3 2 2" xfId="392"/>
    <cellStyle name="20% — акцент5 2 3 3" xfId="295"/>
    <cellStyle name="20% — акцент5 2 4" xfId="165"/>
    <cellStyle name="20% — акцент5 2 4 2" xfId="359"/>
    <cellStyle name="20% — акцент5 2 5" xfId="262"/>
    <cellStyle name="20% — акцент5 3" xfId="85"/>
    <cellStyle name="20% — акцент5 3 2" xfId="182"/>
    <cellStyle name="20% — акцент5 3 2 2" xfId="376"/>
    <cellStyle name="20% — акцент5 3 3" xfId="279"/>
    <cellStyle name="20% — акцент5 4" xfId="149"/>
    <cellStyle name="20% — акцент5 4 2" xfId="343"/>
    <cellStyle name="20% — акцент5 5" xfId="246"/>
    <cellStyle name="20% - Акцент6" xfId="47" builtinId="50" customBuiltin="1"/>
    <cellStyle name="20% - Акцент6 2" xfId="120"/>
    <cellStyle name="20% — акцент6 2" xfId="70"/>
    <cellStyle name="20% - Акцент6 2 2" xfId="217"/>
    <cellStyle name="20% — акцент6 2 2" xfId="135"/>
    <cellStyle name="20% - Акцент6 2 2 2" xfId="411"/>
    <cellStyle name="20% — акцент6 2 2 2" xfId="232"/>
    <cellStyle name="20% — акцент6 2 2 2 2" xfId="426"/>
    <cellStyle name="20% — акцент6 2 2 3" xfId="329"/>
    <cellStyle name="20% - Акцент6 2 3" xfId="314"/>
    <cellStyle name="20% — акцент6 2 3" xfId="103"/>
    <cellStyle name="20% — акцент6 2 3 2" xfId="200"/>
    <cellStyle name="20% — акцент6 2 3 2 2" xfId="394"/>
    <cellStyle name="20% — акцент6 2 3 3" xfId="297"/>
    <cellStyle name="20% — акцент6 2 4" xfId="167"/>
    <cellStyle name="20% — акцент6 2 4 2" xfId="361"/>
    <cellStyle name="20% — акцент6 2 5" xfId="264"/>
    <cellStyle name="20% — акцент6 3" xfId="87"/>
    <cellStyle name="20% — акцент6 3 2" xfId="184"/>
    <cellStyle name="20% — акцент6 3 2 2" xfId="378"/>
    <cellStyle name="20% — акцент6 3 3" xfId="281"/>
    <cellStyle name="20% — акцент6 4" xfId="151"/>
    <cellStyle name="20% — акцент6 4 2" xfId="345"/>
    <cellStyle name="20% — акцент6 5" xfId="248"/>
    <cellStyle name="40% - Акцент1" xfId="28" builtinId="31" customBuiltin="1"/>
    <cellStyle name="40% - Акцент1 2" xfId="111"/>
    <cellStyle name="40% — акцент1 2" xfId="61"/>
    <cellStyle name="40% - Акцент1 2 2" xfId="208"/>
    <cellStyle name="40% — акцент1 2 2" xfId="126"/>
    <cellStyle name="40% - Акцент1 2 2 2" xfId="402"/>
    <cellStyle name="40% — акцент1 2 2 2" xfId="223"/>
    <cellStyle name="40% — акцент1 2 2 2 2" xfId="417"/>
    <cellStyle name="40% — акцент1 2 2 3" xfId="320"/>
    <cellStyle name="40% - Акцент1 2 3" xfId="305"/>
    <cellStyle name="40% — акцент1 2 3" xfId="94"/>
    <cellStyle name="40% — акцент1 2 3 2" xfId="191"/>
    <cellStyle name="40% — акцент1 2 3 2 2" xfId="385"/>
    <cellStyle name="40% — акцент1 2 3 3" xfId="288"/>
    <cellStyle name="40% — акцент1 2 4" xfId="158"/>
    <cellStyle name="40% — акцент1 2 4 2" xfId="352"/>
    <cellStyle name="40% — акцент1 2 5" xfId="255"/>
    <cellStyle name="40% — акцент1 3" xfId="78"/>
    <cellStyle name="40% — акцент1 3 2" xfId="175"/>
    <cellStyle name="40% — акцент1 3 2 2" xfId="369"/>
    <cellStyle name="40% — акцент1 3 3" xfId="272"/>
    <cellStyle name="40% — акцент1 4" xfId="142"/>
    <cellStyle name="40% — акцент1 4 2" xfId="336"/>
    <cellStyle name="40% — акцент1 5" xfId="239"/>
    <cellStyle name="40% - Акцент2" xfId="32" builtinId="35" customBuiltin="1"/>
    <cellStyle name="40% - Акцент2 2" xfId="113"/>
    <cellStyle name="40% — акцент2 2" xfId="63"/>
    <cellStyle name="40% - Акцент2 2 2" xfId="210"/>
    <cellStyle name="40% — акцент2 2 2" xfId="128"/>
    <cellStyle name="40% - Акцент2 2 2 2" xfId="404"/>
    <cellStyle name="40% — акцент2 2 2 2" xfId="225"/>
    <cellStyle name="40% — акцент2 2 2 2 2" xfId="419"/>
    <cellStyle name="40% — акцент2 2 2 3" xfId="322"/>
    <cellStyle name="40% - Акцент2 2 3" xfId="307"/>
    <cellStyle name="40% — акцент2 2 3" xfId="96"/>
    <cellStyle name="40% — акцент2 2 3 2" xfId="193"/>
    <cellStyle name="40% — акцент2 2 3 2 2" xfId="387"/>
    <cellStyle name="40% — акцент2 2 3 3" xfId="290"/>
    <cellStyle name="40% — акцент2 2 4" xfId="160"/>
    <cellStyle name="40% — акцент2 2 4 2" xfId="354"/>
    <cellStyle name="40% — акцент2 2 5" xfId="257"/>
    <cellStyle name="40% — акцент2 3" xfId="80"/>
    <cellStyle name="40% — акцент2 3 2" xfId="177"/>
    <cellStyle name="40% — акцент2 3 2 2" xfId="371"/>
    <cellStyle name="40% — акцент2 3 3" xfId="274"/>
    <cellStyle name="40% — акцент2 4" xfId="144"/>
    <cellStyle name="40% — акцент2 4 2" xfId="338"/>
    <cellStyle name="40% — акцент2 5" xfId="241"/>
    <cellStyle name="40% - Акцент3" xfId="36" builtinId="39" customBuiltin="1"/>
    <cellStyle name="40% - Акцент3 2" xfId="115"/>
    <cellStyle name="40% — акцент3 2" xfId="65"/>
    <cellStyle name="40% - Акцент3 2 2" xfId="212"/>
    <cellStyle name="40% — акцент3 2 2" xfId="130"/>
    <cellStyle name="40% - Акцент3 2 2 2" xfId="406"/>
    <cellStyle name="40% — акцент3 2 2 2" xfId="227"/>
    <cellStyle name="40% — акцент3 2 2 2 2" xfId="421"/>
    <cellStyle name="40% — акцент3 2 2 3" xfId="324"/>
    <cellStyle name="40% - Акцент3 2 3" xfId="309"/>
    <cellStyle name="40% — акцент3 2 3" xfId="98"/>
    <cellStyle name="40% — акцент3 2 3 2" xfId="195"/>
    <cellStyle name="40% — акцент3 2 3 2 2" xfId="389"/>
    <cellStyle name="40% — акцент3 2 3 3" xfId="292"/>
    <cellStyle name="40% — акцент3 2 4" xfId="162"/>
    <cellStyle name="40% — акцент3 2 4 2" xfId="356"/>
    <cellStyle name="40% — акцент3 2 5" xfId="259"/>
    <cellStyle name="40% — акцент3 3" xfId="82"/>
    <cellStyle name="40% — акцент3 3 2" xfId="179"/>
    <cellStyle name="40% — акцент3 3 2 2" xfId="373"/>
    <cellStyle name="40% — акцент3 3 3" xfId="276"/>
    <cellStyle name="40% — акцент3 4" xfId="146"/>
    <cellStyle name="40% — акцент3 4 2" xfId="340"/>
    <cellStyle name="40% — акцент3 5" xfId="243"/>
    <cellStyle name="40% - Акцент4" xfId="40" builtinId="43" customBuiltin="1"/>
    <cellStyle name="40% - Акцент4 2" xfId="117"/>
    <cellStyle name="40% — акцент4 2" xfId="67"/>
    <cellStyle name="40% - Акцент4 2 2" xfId="214"/>
    <cellStyle name="40% — акцент4 2 2" xfId="132"/>
    <cellStyle name="40% - Акцент4 2 2 2" xfId="408"/>
    <cellStyle name="40% — акцент4 2 2 2" xfId="229"/>
    <cellStyle name="40% — акцент4 2 2 2 2" xfId="423"/>
    <cellStyle name="40% — акцент4 2 2 3" xfId="326"/>
    <cellStyle name="40% - Акцент4 2 3" xfId="311"/>
    <cellStyle name="40% — акцент4 2 3" xfId="100"/>
    <cellStyle name="40% — акцент4 2 3 2" xfId="197"/>
    <cellStyle name="40% — акцент4 2 3 2 2" xfId="391"/>
    <cellStyle name="40% — акцент4 2 3 3" xfId="294"/>
    <cellStyle name="40% — акцент4 2 4" xfId="164"/>
    <cellStyle name="40% — акцент4 2 4 2" xfId="358"/>
    <cellStyle name="40% — акцент4 2 5" xfId="261"/>
    <cellStyle name="40% — акцент4 3" xfId="84"/>
    <cellStyle name="40% — акцент4 3 2" xfId="181"/>
    <cellStyle name="40% — акцент4 3 2 2" xfId="375"/>
    <cellStyle name="40% — акцент4 3 3" xfId="278"/>
    <cellStyle name="40% — акцент4 4" xfId="148"/>
    <cellStyle name="40% — акцент4 4 2" xfId="342"/>
    <cellStyle name="40% — акцент4 5" xfId="245"/>
    <cellStyle name="40% - Акцент5" xfId="44" builtinId="47" customBuiltin="1"/>
    <cellStyle name="40% - Акцент5 2" xfId="119"/>
    <cellStyle name="40% — акцент5 2" xfId="69"/>
    <cellStyle name="40% - Акцент5 2 2" xfId="216"/>
    <cellStyle name="40% — акцент5 2 2" xfId="134"/>
    <cellStyle name="40% - Акцент5 2 2 2" xfId="410"/>
    <cellStyle name="40% — акцент5 2 2 2" xfId="231"/>
    <cellStyle name="40% — акцент5 2 2 2 2" xfId="425"/>
    <cellStyle name="40% — акцент5 2 2 3" xfId="328"/>
    <cellStyle name="40% - Акцент5 2 3" xfId="313"/>
    <cellStyle name="40% — акцент5 2 3" xfId="102"/>
    <cellStyle name="40% — акцент5 2 3 2" xfId="199"/>
    <cellStyle name="40% — акцент5 2 3 2 2" xfId="393"/>
    <cellStyle name="40% — акцент5 2 3 3" xfId="296"/>
    <cellStyle name="40% — акцент5 2 4" xfId="166"/>
    <cellStyle name="40% — акцент5 2 4 2" xfId="360"/>
    <cellStyle name="40% — акцент5 2 5" xfId="263"/>
    <cellStyle name="40% — акцент5 3" xfId="86"/>
    <cellStyle name="40% — акцент5 3 2" xfId="183"/>
    <cellStyle name="40% — акцент5 3 2 2" xfId="377"/>
    <cellStyle name="40% — акцент5 3 3" xfId="280"/>
    <cellStyle name="40% — акцент5 4" xfId="150"/>
    <cellStyle name="40% — акцент5 4 2" xfId="344"/>
    <cellStyle name="40% — акцент5 5" xfId="247"/>
    <cellStyle name="40% - Акцент6" xfId="48" builtinId="51" customBuiltin="1"/>
    <cellStyle name="40% - Акцент6 2" xfId="121"/>
    <cellStyle name="40% — акцент6 2" xfId="71"/>
    <cellStyle name="40% - Акцент6 2 2" xfId="218"/>
    <cellStyle name="40% — акцент6 2 2" xfId="136"/>
    <cellStyle name="40% - Акцент6 2 2 2" xfId="412"/>
    <cellStyle name="40% — акцент6 2 2 2" xfId="233"/>
    <cellStyle name="40% — акцент6 2 2 2 2" xfId="427"/>
    <cellStyle name="40% — акцент6 2 2 3" xfId="330"/>
    <cellStyle name="40% - Акцент6 2 3" xfId="315"/>
    <cellStyle name="40% — акцент6 2 3" xfId="104"/>
    <cellStyle name="40% — акцент6 2 3 2" xfId="201"/>
    <cellStyle name="40% — акцент6 2 3 2 2" xfId="395"/>
    <cellStyle name="40% — акцент6 2 3 3" xfId="298"/>
    <cellStyle name="40% — акцент6 2 4" xfId="168"/>
    <cellStyle name="40% — акцент6 2 4 2" xfId="362"/>
    <cellStyle name="40% — акцент6 2 5" xfId="265"/>
    <cellStyle name="40% — акцент6 3" xfId="88"/>
    <cellStyle name="40% — акцент6 3 2" xfId="185"/>
    <cellStyle name="40% — акцент6 3 2 2" xfId="379"/>
    <cellStyle name="40% — акцент6 3 3" xfId="282"/>
    <cellStyle name="40% — акцент6 4" xfId="152"/>
    <cellStyle name="40% — акцент6 4 2" xfId="346"/>
    <cellStyle name="40% — акцент6 5" xfId="249"/>
    <cellStyle name="60% - Акцент1" xfId="29" builtinId="32" customBuiltin="1"/>
    <cellStyle name="60% - Акцент2" xfId="33" builtinId="36" customBuiltin="1"/>
    <cellStyle name="60% - Акцент3" xfId="37" builtinId="40" customBuiltin="1"/>
    <cellStyle name="60% - Акцент4" xfId="41" builtinId="44" customBuiltin="1"/>
    <cellStyle name="60% - Акцент5" xfId="45" builtinId="48" customBuiltin="1"/>
    <cellStyle name="60% - Акцент6" xfId="49" builtinId="52" customBuiltin="1"/>
    <cellStyle name="Акцент1" xfId="26" builtinId="29" customBuiltin="1"/>
    <cellStyle name="Акцент2" xfId="30" builtinId="33" customBuiltin="1"/>
    <cellStyle name="Акцент3" xfId="34" builtinId="37" customBuiltin="1"/>
    <cellStyle name="Акцент4" xfId="38" builtinId="41" customBuiltin="1"/>
    <cellStyle name="Акцент5" xfId="42" builtinId="45" customBuiltin="1"/>
    <cellStyle name="Акцент6" xfId="46" builtinId="49" customBuiltin="1"/>
    <cellStyle name="Ввод " xfId="18" builtinId="20" customBuiltin="1"/>
    <cellStyle name="Вывод" xfId="19" builtinId="21" customBuiltin="1"/>
    <cellStyle name="Вычисление" xfId="20" builtinId="22" customBuiltin="1"/>
    <cellStyle name="Гиперссылка" xfId="431" builtinId="8"/>
    <cellStyle name="Денежный 2" xfId="3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25" builtinId="25" customBuiltin="1"/>
    <cellStyle name="Контрольная ячейка" xfId="22" builtinId="23" customBuiltin="1"/>
    <cellStyle name="Название 2" xfId="56"/>
    <cellStyle name="Нейтральный" xfId="17" builtinId="28" customBuiltin="1"/>
    <cellStyle name="Обычный" xfId="0" builtinId="0"/>
    <cellStyle name="Обычный 2" xfId="2"/>
    <cellStyle name="Обычный 2 2" xfId="52"/>
    <cellStyle name="Обычный 2 2 2" xfId="434"/>
    <cellStyle name="Обычный 3" xfId="51"/>
    <cellStyle name="Обычный 3 2" xfId="58"/>
    <cellStyle name="Обычный 3 2 2" xfId="124"/>
    <cellStyle name="Обычный 3 2 2 2" xfId="221"/>
    <cellStyle name="Обычный 3 2 2 2 2" xfId="415"/>
    <cellStyle name="Обычный 3 2 2 3" xfId="318"/>
    <cellStyle name="Обычный 3 2 3" xfId="92"/>
    <cellStyle name="Обычный 3 2 3 2" xfId="189"/>
    <cellStyle name="Обычный 3 2 3 2 2" xfId="383"/>
    <cellStyle name="Обычный 3 2 3 3" xfId="286"/>
    <cellStyle name="Обычный 3 2 4" xfId="156"/>
    <cellStyle name="Обычный 3 2 4 2" xfId="350"/>
    <cellStyle name="Обычный 3 2 5" xfId="253"/>
    <cellStyle name="Обычный 3 3" xfId="109"/>
    <cellStyle name="Обычный 3 3 2" xfId="206"/>
    <cellStyle name="Обычный 3 3 2 2" xfId="400"/>
    <cellStyle name="Обычный 3 3 3" xfId="303"/>
    <cellStyle name="Обычный 3 4" xfId="76"/>
    <cellStyle name="Обычный 3 4 2" xfId="173"/>
    <cellStyle name="Обычный 3 4 2 2" xfId="367"/>
    <cellStyle name="Обычный 3 4 3" xfId="270"/>
    <cellStyle name="Обычный 3 5" xfId="140"/>
    <cellStyle name="Обычный 3 5 2" xfId="334"/>
    <cellStyle name="Обычный 3 6" xfId="237"/>
    <cellStyle name="Обычный 4" xfId="53"/>
    <cellStyle name="Обычный 4 2" xfId="59"/>
    <cellStyle name="Обычный 4 2 2" xfId="436"/>
    <cellStyle name="Обычный 4 3" xfId="435"/>
    <cellStyle name="Обычный 5" xfId="54"/>
    <cellStyle name="Обычный 6" xfId="55"/>
    <cellStyle name="Обычный 6 2" xfId="72"/>
    <cellStyle name="Обычный 6 2 2" xfId="137"/>
    <cellStyle name="Обычный 6 2 2 2" xfId="234"/>
    <cellStyle name="Обычный 6 2 2 2 2" xfId="428"/>
    <cellStyle name="Обычный 6 2 2 3" xfId="331"/>
    <cellStyle name="Обычный 6 2 3" xfId="105"/>
    <cellStyle name="Обычный 6 2 3 2" xfId="202"/>
    <cellStyle name="Обычный 6 2 3 2 2" xfId="396"/>
    <cellStyle name="Обычный 6 2 3 3" xfId="299"/>
    <cellStyle name="Обычный 6 2 4" xfId="169"/>
    <cellStyle name="Обычный 6 2 4 2" xfId="363"/>
    <cellStyle name="Обычный 6 2 5" xfId="266"/>
    <cellStyle name="Обычный 6 3" xfId="122"/>
    <cellStyle name="Обычный 6 3 2" xfId="219"/>
    <cellStyle name="Обычный 6 3 2 2" xfId="413"/>
    <cellStyle name="Обычный 6 3 3" xfId="316"/>
    <cellStyle name="Обычный 6 4" xfId="89"/>
    <cellStyle name="Обычный 6 4 2" xfId="186"/>
    <cellStyle name="Обычный 6 4 2 2" xfId="380"/>
    <cellStyle name="Обычный 6 4 3" xfId="283"/>
    <cellStyle name="Обычный 6 5" xfId="153"/>
    <cellStyle name="Обычный 6 5 2" xfId="347"/>
    <cellStyle name="Обычный 6 6" xfId="250"/>
    <cellStyle name="Обычный 7" xfId="75"/>
    <cellStyle name="Обычный 7 2" xfId="139"/>
    <cellStyle name="Обычный 7 2 2" xfId="236"/>
    <cellStyle name="Обычный 7 2 2 2" xfId="430"/>
    <cellStyle name="Обычный 7 2 3" xfId="333"/>
    <cellStyle name="Обычный 7 3" xfId="108"/>
    <cellStyle name="Обычный 7 3 2" xfId="205"/>
    <cellStyle name="Обычный 7 3 2 2" xfId="399"/>
    <cellStyle name="Обычный 7 3 3" xfId="302"/>
    <cellStyle name="Обычный 7 4" xfId="172"/>
    <cellStyle name="Обычный 7 4 2" xfId="366"/>
    <cellStyle name="Обычный 7 5" xfId="269"/>
    <cellStyle name="Обычный 8" xfId="50"/>
    <cellStyle name="Обычный_Aquatherm 2007_ALL products" xfId="6"/>
    <cellStyle name="Плохой" xfId="16" builtinId="27" customBuiltin="1"/>
    <cellStyle name="Пояснение" xfId="24" builtinId="53" customBuiltin="1"/>
    <cellStyle name="Примечание 2" xfId="57"/>
    <cellStyle name="Примечание 2 2" xfId="73"/>
    <cellStyle name="Примечание 2 2 2" xfId="138"/>
    <cellStyle name="Примечание 2 2 2 2" xfId="235"/>
    <cellStyle name="Примечание 2 2 2 2 2" xfId="429"/>
    <cellStyle name="Примечание 2 2 2 3" xfId="332"/>
    <cellStyle name="Примечание 2 2 3" xfId="106"/>
    <cellStyle name="Примечание 2 2 3 2" xfId="203"/>
    <cellStyle name="Примечание 2 2 3 2 2" xfId="397"/>
    <cellStyle name="Примечание 2 2 3 3" xfId="300"/>
    <cellStyle name="Примечание 2 2 4" xfId="170"/>
    <cellStyle name="Примечание 2 2 4 2" xfId="364"/>
    <cellStyle name="Примечание 2 2 5" xfId="267"/>
    <cellStyle name="Примечание 2 3" xfId="123"/>
    <cellStyle name="Примечание 2 3 2" xfId="220"/>
    <cellStyle name="Примечание 2 3 2 2" xfId="414"/>
    <cellStyle name="Примечание 2 3 3" xfId="317"/>
    <cellStyle name="Примечание 2 4" xfId="90"/>
    <cellStyle name="Примечание 2 4 2" xfId="187"/>
    <cellStyle name="Примечание 2 4 2 2" xfId="381"/>
    <cellStyle name="Примечание 2 4 3" xfId="284"/>
    <cellStyle name="Примечание 2 5" xfId="154"/>
    <cellStyle name="Примечание 2 5 2" xfId="348"/>
    <cellStyle name="Примечание 2 6" xfId="251"/>
    <cellStyle name="Процентный" xfId="1" builtinId="5"/>
    <cellStyle name="Связанная ячейка" xfId="21" builtinId="24" customBuiltin="1"/>
    <cellStyle name="Таблица литраж цена прайс" xfId="5"/>
    <cellStyle name="Таблица наименование прайс" xfId="7"/>
    <cellStyle name="Таблица описание прайс" xfId="8"/>
    <cellStyle name="Текст предупреждения" xfId="23" builtinId="11" customBuiltin="1"/>
    <cellStyle name="Финансовый" xfId="9" builtinId="3"/>
    <cellStyle name="Финансовый 2" xfId="10"/>
    <cellStyle name="Финансовый 2 2" xfId="107"/>
    <cellStyle name="Финансовый 2 2 2" xfId="204"/>
    <cellStyle name="Финансовый 2 2 2 2" xfId="398"/>
    <cellStyle name="Финансовый 2 2 2 2 2" xfId="451"/>
    <cellStyle name="Финансовый 2 2 2 3" xfId="443"/>
    <cellStyle name="Финансовый 2 2 3" xfId="301"/>
    <cellStyle name="Финансовый 2 2 3 2" xfId="447"/>
    <cellStyle name="Финансовый 2 2 4" xfId="439"/>
    <cellStyle name="Финансовый 2 3" xfId="171"/>
    <cellStyle name="Финансовый 2 3 2" xfId="365"/>
    <cellStyle name="Финансовый 2 3 2 2" xfId="449"/>
    <cellStyle name="Финансовый 2 3 3" xfId="441"/>
    <cellStyle name="Финансовый 2 4" xfId="268"/>
    <cellStyle name="Финансовый 2 4 2" xfId="445"/>
    <cellStyle name="Финансовый 2 5" xfId="74"/>
    <cellStyle name="Финансовый 2 5 2" xfId="437"/>
    <cellStyle name="Финансовый 2 6" xfId="433"/>
    <cellStyle name="Финансовый 3" xfId="91"/>
    <cellStyle name="Финансовый 3 2" xfId="188"/>
    <cellStyle name="Финансовый 3 2 2" xfId="382"/>
    <cellStyle name="Финансовый 3 2 2 2" xfId="450"/>
    <cellStyle name="Финансовый 3 2 3" xfId="442"/>
    <cellStyle name="Финансовый 3 3" xfId="285"/>
    <cellStyle name="Финансовый 3 3 2" xfId="446"/>
    <cellStyle name="Финансовый 3 4" xfId="438"/>
    <cellStyle name="Финансовый 4" xfId="155"/>
    <cellStyle name="Финансовый 4 2" xfId="349"/>
    <cellStyle name="Финансовый 4 2 2" xfId="448"/>
    <cellStyle name="Финансовый 4 3" xfId="440"/>
    <cellStyle name="Финансовый 5" xfId="252"/>
    <cellStyle name="Финансовый 5 2" xfId="444"/>
    <cellStyle name="Финансовый 6" xfId="432"/>
    <cellStyle name="Финансовый 7" xfId="452"/>
    <cellStyle name="Финансовый 7 2" xfId="453"/>
    <cellStyle name="Хороший" xfId="15" builtinId="26" customBuiltin="1"/>
    <cellStyle name="Шапка таблицы прайс" xfId="4"/>
  </cellStyles>
  <dxfs count="4"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9A87D"/>
      <color rgb="FFFF5B5B"/>
      <color rgb="FFFF6161"/>
      <color rgb="FFFF4343"/>
      <color rgb="FFEE8544"/>
      <color rgb="FFDFF4DC"/>
      <color rgb="FFFFFF66"/>
      <color rgb="FF99FF99"/>
      <color rgb="FFD1FF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png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hyperlink" Target="https://www.youtube.com/c/Thermex1949/videos" TargetMode="External"/><Relationship Id="rId12" Type="http://schemas.openxmlformats.org/officeDocument/2006/relationships/hyperlink" Target="https://www.youtube.com/watch?v=hHipJ9qFJVQ" TargetMode="External"/><Relationship Id="rId17" Type="http://schemas.openxmlformats.org/officeDocument/2006/relationships/image" Target="../media/image11.png"/><Relationship Id="rId2" Type="http://schemas.microsoft.com/office/2007/relationships/hdphoto" Target="../media/hdphoto1.wdp"/><Relationship Id="rId16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11" Type="http://schemas.openxmlformats.org/officeDocument/2006/relationships/image" Target="../media/image7.png"/><Relationship Id="rId5" Type="http://schemas.openxmlformats.org/officeDocument/2006/relationships/image" Target="../media/image4.png"/><Relationship Id="rId15" Type="http://schemas.openxmlformats.org/officeDocument/2006/relationships/image" Target="../media/image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hyperlink" Target="https://drive.google.com/drive/folders/1OYK9NgVAAvEDlpS1yVT1-uWlibJFX2Bx" TargetMode="External"/><Relationship Id="rId14" Type="http://schemas.openxmlformats.org/officeDocument/2006/relationships/hyperlink" Target="https://www.youtube.com/watch?v=KXzf4D9I5jk" TargetMode="External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9.png"/><Relationship Id="rId21" Type="http://schemas.openxmlformats.org/officeDocument/2006/relationships/image" Target="../media/image70.png"/><Relationship Id="rId34" Type="http://schemas.openxmlformats.org/officeDocument/2006/relationships/image" Target="../media/image99.png"/><Relationship Id="rId42" Type="http://schemas.openxmlformats.org/officeDocument/2006/relationships/image" Target="../media/image406.png"/><Relationship Id="rId47" Type="http://schemas.openxmlformats.org/officeDocument/2006/relationships/image" Target="../media/image209.png"/><Relationship Id="rId50" Type="http://schemas.openxmlformats.org/officeDocument/2006/relationships/image" Target="../media/image212.png"/><Relationship Id="rId55" Type="http://schemas.openxmlformats.org/officeDocument/2006/relationships/image" Target="../media/image214.png"/><Relationship Id="rId63" Type="http://schemas.openxmlformats.org/officeDocument/2006/relationships/image" Target="../media/image221.png"/><Relationship Id="rId68" Type="http://schemas.openxmlformats.org/officeDocument/2006/relationships/image" Target="../media/image409.png"/><Relationship Id="rId76" Type="http://schemas.openxmlformats.org/officeDocument/2006/relationships/image" Target="../media/image410.png"/><Relationship Id="rId84" Type="http://schemas.openxmlformats.org/officeDocument/2006/relationships/image" Target="../media/image415.png"/><Relationship Id="rId89" Type="http://schemas.openxmlformats.org/officeDocument/2006/relationships/image" Target="../media/image420.png"/><Relationship Id="rId97" Type="http://schemas.openxmlformats.org/officeDocument/2006/relationships/image" Target="../media/image426.png"/><Relationship Id="rId7" Type="http://schemas.openxmlformats.org/officeDocument/2006/relationships/image" Target="../media/image46.png"/><Relationship Id="rId71" Type="http://schemas.openxmlformats.org/officeDocument/2006/relationships/image" Target="../media/image173.png"/><Relationship Id="rId92" Type="http://schemas.openxmlformats.org/officeDocument/2006/relationships/image" Target="../media/image423.png"/><Relationship Id="rId2" Type="http://schemas.openxmlformats.org/officeDocument/2006/relationships/image" Target="../media/image41.png"/><Relationship Id="rId16" Type="http://schemas.openxmlformats.org/officeDocument/2006/relationships/image" Target="../media/image404.png"/><Relationship Id="rId29" Type="http://schemas.openxmlformats.org/officeDocument/2006/relationships/image" Target="../media/image63.png"/><Relationship Id="rId11" Type="http://schemas.openxmlformats.org/officeDocument/2006/relationships/image" Target="../media/image50.png"/><Relationship Id="rId24" Type="http://schemas.openxmlformats.org/officeDocument/2006/relationships/image" Target="../media/image405.png"/><Relationship Id="rId32" Type="http://schemas.openxmlformats.org/officeDocument/2006/relationships/image" Target="../media/image66.png"/><Relationship Id="rId37" Type="http://schemas.openxmlformats.org/officeDocument/2006/relationships/image" Target="../media/image72.png"/><Relationship Id="rId40" Type="http://schemas.openxmlformats.org/officeDocument/2006/relationships/image" Target="../media/image103.png"/><Relationship Id="rId45" Type="http://schemas.openxmlformats.org/officeDocument/2006/relationships/image" Target="../media/image77.png"/><Relationship Id="rId53" Type="http://schemas.openxmlformats.org/officeDocument/2006/relationships/image" Target="../media/image215.png"/><Relationship Id="rId58" Type="http://schemas.openxmlformats.org/officeDocument/2006/relationships/image" Target="../media/image217.png"/><Relationship Id="rId66" Type="http://schemas.openxmlformats.org/officeDocument/2006/relationships/image" Target="../media/image230.png"/><Relationship Id="rId74" Type="http://schemas.openxmlformats.org/officeDocument/2006/relationships/image" Target="../media/image180.png"/><Relationship Id="rId79" Type="http://schemas.openxmlformats.org/officeDocument/2006/relationships/image" Target="../media/image295.png"/><Relationship Id="rId87" Type="http://schemas.openxmlformats.org/officeDocument/2006/relationships/image" Target="../media/image418.png"/><Relationship Id="rId5" Type="http://schemas.openxmlformats.org/officeDocument/2006/relationships/image" Target="../media/image44.png"/><Relationship Id="rId61" Type="http://schemas.openxmlformats.org/officeDocument/2006/relationships/image" Target="../media/image218.png"/><Relationship Id="rId82" Type="http://schemas.openxmlformats.org/officeDocument/2006/relationships/image" Target="../media/image414.png"/><Relationship Id="rId90" Type="http://schemas.openxmlformats.org/officeDocument/2006/relationships/image" Target="../media/image421.png"/><Relationship Id="rId95" Type="http://schemas.openxmlformats.org/officeDocument/2006/relationships/image" Target="../media/image80.png"/><Relationship Id="rId19" Type="http://schemas.openxmlformats.org/officeDocument/2006/relationships/image" Target="../media/image69.png"/><Relationship Id="rId14" Type="http://schemas.openxmlformats.org/officeDocument/2006/relationships/image" Target="../media/image133.png"/><Relationship Id="rId22" Type="http://schemas.openxmlformats.org/officeDocument/2006/relationships/image" Target="../media/image55.png"/><Relationship Id="rId27" Type="http://schemas.openxmlformats.org/officeDocument/2006/relationships/image" Target="../media/image95.png"/><Relationship Id="rId30" Type="http://schemas.openxmlformats.org/officeDocument/2006/relationships/image" Target="../media/image64.png"/><Relationship Id="rId35" Type="http://schemas.openxmlformats.org/officeDocument/2006/relationships/image" Target="../media/image100.png"/><Relationship Id="rId43" Type="http://schemas.openxmlformats.org/officeDocument/2006/relationships/image" Target="../media/image71.png"/><Relationship Id="rId48" Type="http://schemas.openxmlformats.org/officeDocument/2006/relationships/image" Target="../media/image210.png"/><Relationship Id="rId56" Type="http://schemas.openxmlformats.org/officeDocument/2006/relationships/image" Target="../media/image407.png"/><Relationship Id="rId64" Type="http://schemas.openxmlformats.org/officeDocument/2006/relationships/image" Target="../media/image222.png"/><Relationship Id="rId69" Type="http://schemas.openxmlformats.org/officeDocument/2006/relationships/image" Target="../media/image131.png"/><Relationship Id="rId77" Type="http://schemas.openxmlformats.org/officeDocument/2006/relationships/image" Target="../media/image411.png"/><Relationship Id="rId8" Type="http://schemas.openxmlformats.org/officeDocument/2006/relationships/image" Target="../media/image47.png"/><Relationship Id="rId51" Type="http://schemas.openxmlformats.org/officeDocument/2006/relationships/image" Target="../media/image213.png"/><Relationship Id="rId72" Type="http://schemas.openxmlformats.org/officeDocument/2006/relationships/image" Target="../media/image174.png"/><Relationship Id="rId80" Type="http://schemas.openxmlformats.org/officeDocument/2006/relationships/image" Target="../media/image413.png"/><Relationship Id="rId85" Type="http://schemas.openxmlformats.org/officeDocument/2006/relationships/image" Target="../media/image416.png"/><Relationship Id="rId93" Type="http://schemas.openxmlformats.org/officeDocument/2006/relationships/image" Target="../media/image424.png"/><Relationship Id="rId98" Type="http://schemas.openxmlformats.org/officeDocument/2006/relationships/image" Target="../media/image370.png"/><Relationship Id="rId3" Type="http://schemas.openxmlformats.org/officeDocument/2006/relationships/image" Target="../media/image42.png"/><Relationship Id="rId12" Type="http://schemas.openxmlformats.org/officeDocument/2006/relationships/image" Target="../media/image403.png"/><Relationship Id="rId17" Type="http://schemas.openxmlformats.org/officeDocument/2006/relationships/image" Target="../media/image89.png"/><Relationship Id="rId25" Type="http://schemas.openxmlformats.org/officeDocument/2006/relationships/image" Target="../media/image59.png"/><Relationship Id="rId33" Type="http://schemas.openxmlformats.org/officeDocument/2006/relationships/image" Target="../media/image68.png"/><Relationship Id="rId38" Type="http://schemas.openxmlformats.org/officeDocument/2006/relationships/image" Target="../media/image97.png"/><Relationship Id="rId46" Type="http://schemas.openxmlformats.org/officeDocument/2006/relationships/image" Target="../media/image75.png"/><Relationship Id="rId59" Type="http://schemas.openxmlformats.org/officeDocument/2006/relationships/image" Target="../media/image246.png"/><Relationship Id="rId67" Type="http://schemas.openxmlformats.org/officeDocument/2006/relationships/image" Target="../media/image219.png"/><Relationship Id="rId20" Type="http://schemas.openxmlformats.org/officeDocument/2006/relationships/image" Target="../media/image54.png"/><Relationship Id="rId41" Type="http://schemas.openxmlformats.org/officeDocument/2006/relationships/image" Target="../media/image73.png"/><Relationship Id="rId54" Type="http://schemas.openxmlformats.org/officeDocument/2006/relationships/image" Target="../media/image242.png"/><Relationship Id="rId62" Type="http://schemas.openxmlformats.org/officeDocument/2006/relationships/image" Target="../media/image220.png"/><Relationship Id="rId70" Type="http://schemas.openxmlformats.org/officeDocument/2006/relationships/image" Target="../media/image170.png"/><Relationship Id="rId75" Type="http://schemas.openxmlformats.org/officeDocument/2006/relationships/image" Target="../media/image181.png"/><Relationship Id="rId83" Type="http://schemas.openxmlformats.org/officeDocument/2006/relationships/image" Target="../media/image299.png"/><Relationship Id="rId88" Type="http://schemas.openxmlformats.org/officeDocument/2006/relationships/image" Target="../media/image419.png"/><Relationship Id="rId91" Type="http://schemas.openxmlformats.org/officeDocument/2006/relationships/image" Target="../media/image422.png"/><Relationship Id="rId96" Type="http://schemas.openxmlformats.org/officeDocument/2006/relationships/image" Target="../media/image425.png"/><Relationship Id="rId1" Type="http://schemas.openxmlformats.org/officeDocument/2006/relationships/image" Target="../media/image402.png"/><Relationship Id="rId6" Type="http://schemas.openxmlformats.org/officeDocument/2006/relationships/image" Target="../media/image45.png"/><Relationship Id="rId15" Type="http://schemas.openxmlformats.org/officeDocument/2006/relationships/image" Target="../media/image132.png"/><Relationship Id="rId23" Type="http://schemas.openxmlformats.org/officeDocument/2006/relationships/image" Target="../media/image58.png"/><Relationship Id="rId28" Type="http://schemas.openxmlformats.org/officeDocument/2006/relationships/image" Target="../media/image67.png"/><Relationship Id="rId36" Type="http://schemas.openxmlformats.org/officeDocument/2006/relationships/image" Target="../media/image96.png"/><Relationship Id="rId49" Type="http://schemas.openxmlformats.org/officeDocument/2006/relationships/image" Target="../media/image211.png"/><Relationship Id="rId57" Type="http://schemas.openxmlformats.org/officeDocument/2006/relationships/image" Target="../media/image408.png"/><Relationship Id="rId10" Type="http://schemas.openxmlformats.org/officeDocument/2006/relationships/image" Target="../media/image49.png"/><Relationship Id="rId31" Type="http://schemas.openxmlformats.org/officeDocument/2006/relationships/image" Target="../media/image65.png"/><Relationship Id="rId44" Type="http://schemas.openxmlformats.org/officeDocument/2006/relationships/image" Target="../media/image74.png"/><Relationship Id="rId52" Type="http://schemas.openxmlformats.org/officeDocument/2006/relationships/image" Target="../media/image241.png"/><Relationship Id="rId60" Type="http://schemas.openxmlformats.org/officeDocument/2006/relationships/image" Target="../media/image216.png"/><Relationship Id="rId65" Type="http://schemas.openxmlformats.org/officeDocument/2006/relationships/image" Target="../media/image229.png"/><Relationship Id="rId73" Type="http://schemas.openxmlformats.org/officeDocument/2006/relationships/image" Target="../media/image182.png"/><Relationship Id="rId78" Type="http://schemas.openxmlformats.org/officeDocument/2006/relationships/image" Target="../media/image412.png"/><Relationship Id="rId81" Type="http://schemas.openxmlformats.org/officeDocument/2006/relationships/image" Target="../media/image297.png"/><Relationship Id="rId86" Type="http://schemas.openxmlformats.org/officeDocument/2006/relationships/image" Target="../media/image417.png"/><Relationship Id="rId94" Type="http://schemas.openxmlformats.org/officeDocument/2006/relationships/image" Target="../media/image91.png"/><Relationship Id="rId4" Type="http://schemas.openxmlformats.org/officeDocument/2006/relationships/image" Target="../media/image43.png"/><Relationship Id="rId9" Type="http://schemas.openxmlformats.org/officeDocument/2006/relationships/image" Target="../media/image48.png"/><Relationship Id="rId13" Type="http://schemas.openxmlformats.org/officeDocument/2006/relationships/image" Target="../media/image130.png"/><Relationship Id="rId18" Type="http://schemas.openxmlformats.org/officeDocument/2006/relationships/image" Target="../media/image83.png"/><Relationship Id="rId39" Type="http://schemas.openxmlformats.org/officeDocument/2006/relationships/image" Target="../media/image102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7.png"/><Relationship Id="rId117" Type="http://schemas.openxmlformats.org/officeDocument/2006/relationships/image" Target="../media/image123.emf"/><Relationship Id="rId21" Type="http://schemas.openxmlformats.org/officeDocument/2006/relationships/image" Target="../media/image32.jpeg"/><Relationship Id="rId42" Type="http://schemas.openxmlformats.org/officeDocument/2006/relationships/image" Target="../media/image53.png"/><Relationship Id="rId47" Type="http://schemas.openxmlformats.org/officeDocument/2006/relationships/image" Target="../media/image58.png"/><Relationship Id="rId63" Type="http://schemas.openxmlformats.org/officeDocument/2006/relationships/image" Target="../media/image74.png"/><Relationship Id="rId68" Type="http://schemas.openxmlformats.org/officeDocument/2006/relationships/image" Target="../media/image79.png"/><Relationship Id="rId84" Type="http://schemas.openxmlformats.org/officeDocument/2006/relationships/image" Target="../media/image91.png"/><Relationship Id="rId89" Type="http://schemas.openxmlformats.org/officeDocument/2006/relationships/image" Target="../media/image96.png"/><Relationship Id="rId112" Type="http://schemas.openxmlformats.org/officeDocument/2006/relationships/image" Target="../media/image118.png"/><Relationship Id="rId133" Type="http://schemas.openxmlformats.org/officeDocument/2006/relationships/image" Target="../media/image136.png"/><Relationship Id="rId138" Type="http://schemas.microsoft.com/office/2007/relationships/hdphoto" Target="../media/hdphoto2.wdp"/><Relationship Id="rId154" Type="http://schemas.openxmlformats.org/officeDocument/2006/relationships/image" Target="../media/image149.png"/><Relationship Id="rId159" Type="http://schemas.openxmlformats.org/officeDocument/2006/relationships/hyperlink" Target="#&#1050;&#1086;&#1085;&#1074;&#1077;&#1082;&#1090;&#1086;&#1088;&#1099;!A1"/><Relationship Id="rId175" Type="http://schemas.openxmlformats.org/officeDocument/2006/relationships/image" Target="../media/image153.PNG"/><Relationship Id="rId170" Type="http://schemas.openxmlformats.org/officeDocument/2006/relationships/hyperlink" Target="#&#1048;&#1050;_&#1086;&#1073;&#1086;&#1075;&#1088;&#1077;&#1074;&#1072;&#1090;&#1077;&#1083;&#1080;"/><Relationship Id="rId16" Type="http://schemas.openxmlformats.org/officeDocument/2006/relationships/image" Target="../media/image27.png"/><Relationship Id="rId107" Type="http://schemas.openxmlformats.org/officeDocument/2006/relationships/image" Target="../media/image113.png"/><Relationship Id="rId11" Type="http://schemas.openxmlformats.org/officeDocument/2006/relationships/image" Target="../media/image22.png"/><Relationship Id="rId32" Type="http://schemas.openxmlformats.org/officeDocument/2006/relationships/image" Target="../media/image43.png"/><Relationship Id="rId37" Type="http://schemas.openxmlformats.org/officeDocument/2006/relationships/image" Target="../media/image48.png"/><Relationship Id="rId53" Type="http://schemas.openxmlformats.org/officeDocument/2006/relationships/image" Target="../media/image64.png"/><Relationship Id="rId58" Type="http://schemas.openxmlformats.org/officeDocument/2006/relationships/image" Target="../media/image69.png"/><Relationship Id="rId74" Type="http://schemas.openxmlformats.org/officeDocument/2006/relationships/image" Target="../media/image83.png"/><Relationship Id="rId79" Type="http://schemas.microsoft.com/office/2007/relationships/hdphoto" Target="../media/hdphoto7.wdp"/><Relationship Id="rId102" Type="http://schemas.openxmlformats.org/officeDocument/2006/relationships/image" Target="../media/image108.png"/><Relationship Id="rId123" Type="http://schemas.openxmlformats.org/officeDocument/2006/relationships/image" Target="../media/image129.emf"/><Relationship Id="rId128" Type="http://schemas.openxmlformats.org/officeDocument/2006/relationships/image" Target="../media/image131.png"/><Relationship Id="rId144" Type="http://schemas.openxmlformats.org/officeDocument/2006/relationships/image" Target="../media/image139.png"/><Relationship Id="rId149" Type="http://schemas.openxmlformats.org/officeDocument/2006/relationships/image" Target="../media/image144.png"/><Relationship Id="rId5" Type="http://schemas.openxmlformats.org/officeDocument/2006/relationships/image" Target="../media/image16.jpeg"/><Relationship Id="rId90" Type="http://schemas.openxmlformats.org/officeDocument/2006/relationships/image" Target="../media/image97.png"/><Relationship Id="rId95" Type="http://schemas.openxmlformats.org/officeDocument/2006/relationships/image" Target="../media/image102.png"/><Relationship Id="rId160" Type="http://schemas.openxmlformats.org/officeDocument/2006/relationships/hyperlink" Target="#&#1058;&#1077;&#1087;&#1083;&#1086;&#1074;&#1077;&#1085;&#1090;&#1080;&#1083;&#1103;&#1090;&#1086;&#1088;&#1099;!A1"/><Relationship Id="rId165" Type="http://schemas.openxmlformats.org/officeDocument/2006/relationships/hyperlink" Target="#&#1042;&#1086;&#1079;&#1076;&#1091;&#1093;&#1086;&#1086;&#1095;&#1080;&#1089;&#1090;&#1080;&#1090;&#1077;&#1083;&#1080;!A1"/><Relationship Id="rId181" Type="http://schemas.openxmlformats.org/officeDocument/2006/relationships/image" Target="../media/image159.PNG"/><Relationship Id="rId186" Type="http://schemas.openxmlformats.org/officeDocument/2006/relationships/image" Target="../media/image164.PN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43" Type="http://schemas.openxmlformats.org/officeDocument/2006/relationships/image" Target="../media/image54.png"/><Relationship Id="rId48" Type="http://schemas.openxmlformats.org/officeDocument/2006/relationships/image" Target="../media/image59.png"/><Relationship Id="rId64" Type="http://schemas.openxmlformats.org/officeDocument/2006/relationships/image" Target="../media/image75.png"/><Relationship Id="rId69" Type="http://schemas.openxmlformats.org/officeDocument/2006/relationships/image" Target="../media/image80.png"/><Relationship Id="rId113" Type="http://schemas.openxmlformats.org/officeDocument/2006/relationships/image" Target="../media/image119.png"/><Relationship Id="rId118" Type="http://schemas.openxmlformats.org/officeDocument/2006/relationships/image" Target="../media/image124.png"/><Relationship Id="rId134" Type="http://schemas.openxmlformats.org/officeDocument/2006/relationships/hyperlink" Target="#id"/><Relationship Id="rId139" Type="http://schemas.openxmlformats.org/officeDocument/2006/relationships/hyperlink" Target="#SMART"/><Relationship Id="rId80" Type="http://schemas.openxmlformats.org/officeDocument/2006/relationships/image" Target="../media/image87.png"/><Relationship Id="rId85" Type="http://schemas.openxmlformats.org/officeDocument/2006/relationships/image" Target="../media/image92.png"/><Relationship Id="rId150" Type="http://schemas.openxmlformats.org/officeDocument/2006/relationships/image" Target="../media/image145.png"/><Relationship Id="rId155" Type="http://schemas.openxmlformats.org/officeDocument/2006/relationships/hyperlink" Target="#&#1075;&#1083;&#1072;&#1074;&#1085;&#1072;&#1103;"/><Relationship Id="rId171" Type="http://schemas.openxmlformats.org/officeDocument/2006/relationships/hyperlink" Target="#&#1053;&#1072;&#1089;&#1086;&#1089;&#1085;&#1099;&#1077;_&#1089;&#1090;&#1072;&#1085;&#1094;&#1080;&#1080;"/><Relationship Id="rId176" Type="http://schemas.openxmlformats.org/officeDocument/2006/relationships/image" Target="../media/image154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33" Type="http://schemas.openxmlformats.org/officeDocument/2006/relationships/image" Target="../media/image44.png"/><Relationship Id="rId38" Type="http://schemas.openxmlformats.org/officeDocument/2006/relationships/image" Target="../media/image49.png"/><Relationship Id="rId59" Type="http://schemas.openxmlformats.org/officeDocument/2006/relationships/image" Target="../media/image70.png"/><Relationship Id="rId103" Type="http://schemas.openxmlformats.org/officeDocument/2006/relationships/image" Target="../media/image109.png"/><Relationship Id="rId108" Type="http://schemas.openxmlformats.org/officeDocument/2006/relationships/image" Target="../media/image114.png"/><Relationship Id="rId124" Type="http://schemas.openxmlformats.org/officeDocument/2006/relationships/image" Target="../media/image10.png"/><Relationship Id="rId129" Type="http://schemas.openxmlformats.org/officeDocument/2006/relationships/image" Target="../media/image132.png"/><Relationship Id="rId54" Type="http://schemas.openxmlformats.org/officeDocument/2006/relationships/image" Target="../media/image65.png"/><Relationship Id="rId70" Type="http://schemas.openxmlformats.org/officeDocument/2006/relationships/image" Target="../media/image81.png"/><Relationship Id="rId75" Type="http://schemas.openxmlformats.org/officeDocument/2006/relationships/image" Target="../media/image84.png"/><Relationship Id="rId91" Type="http://schemas.openxmlformats.org/officeDocument/2006/relationships/image" Target="../media/image98.png"/><Relationship Id="rId96" Type="http://schemas.openxmlformats.org/officeDocument/2006/relationships/image" Target="../media/image103.png"/><Relationship Id="rId140" Type="http://schemas.openxmlformats.org/officeDocument/2006/relationships/image" Target="../media/image138.png"/><Relationship Id="rId145" Type="http://schemas.openxmlformats.org/officeDocument/2006/relationships/image" Target="../media/image140.png"/><Relationship Id="rId161" Type="http://schemas.openxmlformats.org/officeDocument/2006/relationships/hyperlink" Target="#'&#1050;&#1086;&#1090;&#1083;&#1099; &#1101;&#1083;.'!A1"/><Relationship Id="rId166" Type="http://schemas.openxmlformats.org/officeDocument/2006/relationships/hyperlink" Target="#&#1058;&#1077;&#1088;&#1084;&#1086;&#1089;&#1090;&#1072;&#1090;&#1099;"/><Relationship Id="rId182" Type="http://schemas.openxmlformats.org/officeDocument/2006/relationships/image" Target="../media/image160.PNG"/><Relationship Id="rId187" Type="http://schemas.openxmlformats.org/officeDocument/2006/relationships/image" Target="../media/image165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23" Type="http://schemas.openxmlformats.org/officeDocument/2006/relationships/image" Target="../media/image34.emf"/><Relationship Id="rId28" Type="http://schemas.openxmlformats.org/officeDocument/2006/relationships/image" Target="../media/image39.png"/><Relationship Id="rId49" Type="http://schemas.openxmlformats.org/officeDocument/2006/relationships/image" Target="../media/image60.png"/><Relationship Id="rId114" Type="http://schemas.openxmlformats.org/officeDocument/2006/relationships/image" Target="../media/image120.emf"/><Relationship Id="rId119" Type="http://schemas.openxmlformats.org/officeDocument/2006/relationships/image" Target="../media/image125.png"/><Relationship Id="rId44" Type="http://schemas.openxmlformats.org/officeDocument/2006/relationships/image" Target="../media/image55.png"/><Relationship Id="rId60" Type="http://schemas.openxmlformats.org/officeDocument/2006/relationships/image" Target="../media/image71.png"/><Relationship Id="rId65" Type="http://schemas.openxmlformats.org/officeDocument/2006/relationships/image" Target="../media/image76.png"/><Relationship Id="rId81" Type="http://schemas.openxmlformats.org/officeDocument/2006/relationships/image" Target="../media/image88.png"/><Relationship Id="rId86" Type="http://schemas.openxmlformats.org/officeDocument/2006/relationships/image" Target="../media/image93.png"/><Relationship Id="rId130" Type="http://schemas.openxmlformats.org/officeDocument/2006/relationships/image" Target="../media/image133.png"/><Relationship Id="rId135" Type="http://schemas.openxmlformats.org/officeDocument/2006/relationships/hyperlink" Target="#OMNIA"/><Relationship Id="rId151" Type="http://schemas.openxmlformats.org/officeDocument/2006/relationships/image" Target="../media/image146.png"/><Relationship Id="rId156" Type="http://schemas.openxmlformats.org/officeDocument/2006/relationships/hyperlink" Target="#&#1092;&#1080;&#1083;&#1100;&#1090;&#1088;"/><Relationship Id="rId177" Type="http://schemas.openxmlformats.org/officeDocument/2006/relationships/image" Target="../media/image155.png"/><Relationship Id="rId172" Type="http://schemas.openxmlformats.org/officeDocument/2006/relationships/image" Target="../media/image150.png"/><Relationship Id="rId13" Type="http://schemas.openxmlformats.org/officeDocument/2006/relationships/image" Target="../media/image24.jpeg"/><Relationship Id="rId18" Type="http://schemas.openxmlformats.org/officeDocument/2006/relationships/image" Target="../media/image29.jpeg"/><Relationship Id="rId39" Type="http://schemas.openxmlformats.org/officeDocument/2006/relationships/image" Target="../media/image50.png"/><Relationship Id="rId109" Type="http://schemas.openxmlformats.org/officeDocument/2006/relationships/image" Target="../media/image115.png"/><Relationship Id="rId34" Type="http://schemas.openxmlformats.org/officeDocument/2006/relationships/image" Target="../media/image45.png"/><Relationship Id="rId50" Type="http://schemas.openxmlformats.org/officeDocument/2006/relationships/image" Target="../media/image61.png"/><Relationship Id="rId55" Type="http://schemas.openxmlformats.org/officeDocument/2006/relationships/image" Target="../media/image66.png"/><Relationship Id="rId76" Type="http://schemas.openxmlformats.org/officeDocument/2006/relationships/image" Target="../media/image85.png"/><Relationship Id="rId97" Type="http://schemas.openxmlformats.org/officeDocument/2006/relationships/image" Target="../media/image104.jpeg"/><Relationship Id="rId104" Type="http://schemas.openxmlformats.org/officeDocument/2006/relationships/image" Target="../media/image110.emf"/><Relationship Id="rId120" Type="http://schemas.openxmlformats.org/officeDocument/2006/relationships/image" Target="../media/image126.jpeg"/><Relationship Id="rId125" Type="http://schemas.openxmlformats.org/officeDocument/2006/relationships/hyperlink" Target="#&#1069;&#1083;&#1077;&#1082;&#1090;&#1088;&#1080;&#1095;&#1077;&#1089;&#1082;&#1080;&#1077;_&#1085;&#1072;&#1082;&#1086;&#1087;&#1080;&#1090;&#1077;&#1083;&#1100;&#1085;&#1099;&#1077;_&#1074;&#1086;&#1076;&#1086;&#1085;&#1072;&#1075;&#1088;&#1077;&#1074;&#1072;&#1090;&#1077;&#1083;&#1080;_&#1087;&#1083;&#1086;&#1089;&#1082;&#1086;&#1081;_&#1092;&#1086;&#1088;&#1084;&#1099;"/><Relationship Id="rId141" Type="http://schemas.openxmlformats.org/officeDocument/2006/relationships/hyperlink" Target="#THERMO"/><Relationship Id="rId146" Type="http://schemas.openxmlformats.org/officeDocument/2006/relationships/image" Target="../media/image141.png"/><Relationship Id="rId167" Type="http://schemas.openxmlformats.org/officeDocument/2006/relationships/hyperlink" Target="#&#1056;&#1072;&#1089;&#1087;&#1088;&#1086;&#1076;&#1072;&#1078;&#1072;!A1"/><Relationship Id="rId188" Type="http://schemas.openxmlformats.org/officeDocument/2006/relationships/image" Target="../media/image166.png"/><Relationship Id="rId7" Type="http://schemas.openxmlformats.org/officeDocument/2006/relationships/image" Target="../media/image18.jpeg"/><Relationship Id="rId71" Type="http://schemas.microsoft.com/office/2007/relationships/hdphoto" Target="../media/hdphoto4.wdp"/><Relationship Id="rId92" Type="http://schemas.openxmlformats.org/officeDocument/2006/relationships/image" Target="../media/image99.png"/><Relationship Id="rId162" Type="http://schemas.openxmlformats.org/officeDocument/2006/relationships/hyperlink" Target="#'&#1053;&#1069;&#1042;&#1053; &#1085;&#1072;&#1087;.'!A1"/><Relationship Id="rId183" Type="http://schemas.openxmlformats.org/officeDocument/2006/relationships/image" Target="../media/image161.PNG"/><Relationship Id="rId2" Type="http://schemas.openxmlformats.org/officeDocument/2006/relationships/image" Target="../media/image14.png"/><Relationship Id="rId29" Type="http://schemas.openxmlformats.org/officeDocument/2006/relationships/image" Target="../media/image40.png"/><Relationship Id="rId24" Type="http://schemas.openxmlformats.org/officeDocument/2006/relationships/image" Target="../media/image35.png"/><Relationship Id="rId40" Type="http://schemas.openxmlformats.org/officeDocument/2006/relationships/image" Target="../media/image51.png"/><Relationship Id="rId45" Type="http://schemas.openxmlformats.org/officeDocument/2006/relationships/image" Target="../media/image56.png"/><Relationship Id="rId66" Type="http://schemas.openxmlformats.org/officeDocument/2006/relationships/image" Target="../media/image77.png"/><Relationship Id="rId87" Type="http://schemas.openxmlformats.org/officeDocument/2006/relationships/image" Target="../media/image94.png"/><Relationship Id="rId110" Type="http://schemas.openxmlformats.org/officeDocument/2006/relationships/image" Target="../media/image116.png"/><Relationship Id="rId115" Type="http://schemas.openxmlformats.org/officeDocument/2006/relationships/image" Target="../media/image121.png"/><Relationship Id="rId131" Type="http://schemas.openxmlformats.org/officeDocument/2006/relationships/image" Target="../media/image134.png"/><Relationship Id="rId136" Type="http://schemas.openxmlformats.org/officeDocument/2006/relationships/image" Target="../media/image137.png"/><Relationship Id="rId157" Type="http://schemas.openxmlformats.org/officeDocument/2006/relationships/hyperlink" Target="#&#1055;&#1069;&#1042;&#1053;!A1"/><Relationship Id="rId178" Type="http://schemas.openxmlformats.org/officeDocument/2006/relationships/image" Target="../media/image156.PNG"/><Relationship Id="rId61" Type="http://schemas.openxmlformats.org/officeDocument/2006/relationships/image" Target="../media/image72.png"/><Relationship Id="rId82" Type="http://schemas.openxmlformats.org/officeDocument/2006/relationships/image" Target="../media/image89.png"/><Relationship Id="rId152" Type="http://schemas.openxmlformats.org/officeDocument/2006/relationships/image" Target="../media/image147.png"/><Relationship Id="rId173" Type="http://schemas.openxmlformats.org/officeDocument/2006/relationships/image" Target="../media/image151.png"/><Relationship Id="rId19" Type="http://schemas.openxmlformats.org/officeDocument/2006/relationships/image" Target="../media/image30.png"/><Relationship Id="rId14" Type="http://schemas.openxmlformats.org/officeDocument/2006/relationships/image" Target="../media/image25.png"/><Relationship Id="rId30" Type="http://schemas.openxmlformats.org/officeDocument/2006/relationships/image" Target="../media/image41.png"/><Relationship Id="rId35" Type="http://schemas.openxmlformats.org/officeDocument/2006/relationships/image" Target="../media/image46.png"/><Relationship Id="rId56" Type="http://schemas.openxmlformats.org/officeDocument/2006/relationships/image" Target="../media/image67.png"/><Relationship Id="rId77" Type="http://schemas.microsoft.com/office/2007/relationships/hdphoto" Target="../media/hdphoto6.wdp"/><Relationship Id="rId100" Type="http://schemas.openxmlformats.org/officeDocument/2006/relationships/image" Target="../media/image106.png"/><Relationship Id="rId105" Type="http://schemas.openxmlformats.org/officeDocument/2006/relationships/image" Target="../media/image111.emf"/><Relationship Id="rId126" Type="http://schemas.openxmlformats.org/officeDocument/2006/relationships/image" Target="../media/image5.png"/><Relationship Id="rId147" Type="http://schemas.openxmlformats.org/officeDocument/2006/relationships/image" Target="../media/image142.png"/><Relationship Id="rId168" Type="http://schemas.openxmlformats.org/officeDocument/2006/relationships/image" Target="../media/image9.png"/><Relationship Id="rId8" Type="http://schemas.openxmlformats.org/officeDocument/2006/relationships/image" Target="../media/image19.jpeg"/><Relationship Id="rId51" Type="http://schemas.openxmlformats.org/officeDocument/2006/relationships/image" Target="../media/image62.png"/><Relationship Id="rId72" Type="http://schemas.openxmlformats.org/officeDocument/2006/relationships/image" Target="../media/image82.png"/><Relationship Id="rId93" Type="http://schemas.openxmlformats.org/officeDocument/2006/relationships/image" Target="../media/image100.png"/><Relationship Id="rId98" Type="http://schemas.openxmlformats.org/officeDocument/2006/relationships/image" Target="../media/image105.png"/><Relationship Id="rId121" Type="http://schemas.openxmlformats.org/officeDocument/2006/relationships/image" Target="../media/image127.png"/><Relationship Id="rId142" Type="http://schemas.openxmlformats.org/officeDocument/2006/relationships/hyperlink" Target="#BLITZ___IBL"/><Relationship Id="rId163" Type="http://schemas.openxmlformats.org/officeDocument/2006/relationships/hyperlink" Target="#&#1050;&#1069;&#1042;&#1053;!A1"/><Relationship Id="rId184" Type="http://schemas.openxmlformats.org/officeDocument/2006/relationships/image" Target="../media/image162.PNG"/><Relationship Id="rId189" Type="http://schemas.openxmlformats.org/officeDocument/2006/relationships/image" Target="../media/image167.png"/><Relationship Id="rId3" Type="http://schemas.openxmlformats.org/officeDocument/2006/relationships/image" Target="../media/image15.png"/><Relationship Id="rId25" Type="http://schemas.openxmlformats.org/officeDocument/2006/relationships/image" Target="../media/image36.png"/><Relationship Id="rId46" Type="http://schemas.openxmlformats.org/officeDocument/2006/relationships/image" Target="../media/image57.png"/><Relationship Id="rId67" Type="http://schemas.openxmlformats.org/officeDocument/2006/relationships/image" Target="../media/image78.png"/><Relationship Id="rId116" Type="http://schemas.openxmlformats.org/officeDocument/2006/relationships/image" Target="../media/image122.png"/><Relationship Id="rId137" Type="http://schemas.openxmlformats.org/officeDocument/2006/relationships/image" Target="../media/image4.png"/><Relationship Id="rId158" Type="http://schemas.openxmlformats.org/officeDocument/2006/relationships/hyperlink" Target="#&#1043;&#1055;&#1042;&#1053;!A1"/><Relationship Id="rId20" Type="http://schemas.openxmlformats.org/officeDocument/2006/relationships/image" Target="../media/image31.png"/><Relationship Id="rId41" Type="http://schemas.openxmlformats.org/officeDocument/2006/relationships/image" Target="../media/image52.png"/><Relationship Id="rId62" Type="http://schemas.openxmlformats.org/officeDocument/2006/relationships/image" Target="../media/image73.png"/><Relationship Id="rId83" Type="http://schemas.openxmlformats.org/officeDocument/2006/relationships/image" Target="../media/image90.png"/><Relationship Id="rId88" Type="http://schemas.openxmlformats.org/officeDocument/2006/relationships/image" Target="../media/image95.png"/><Relationship Id="rId111" Type="http://schemas.openxmlformats.org/officeDocument/2006/relationships/image" Target="../media/image117.png"/><Relationship Id="rId132" Type="http://schemas.openxmlformats.org/officeDocument/2006/relationships/image" Target="../media/image135.png"/><Relationship Id="rId153" Type="http://schemas.openxmlformats.org/officeDocument/2006/relationships/image" Target="../media/image148.png"/><Relationship Id="rId174" Type="http://schemas.openxmlformats.org/officeDocument/2006/relationships/image" Target="../media/image152.png"/><Relationship Id="rId179" Type="http://schemas.openxmlformats.org/officeDocument/2006/relationships/image" Target="../media/image157.PNG"/><Relationship Id="rId15" Type="http://schemas.openxmlformats.org/officeDocument/2006/relationships/image" Target="../media/image26.png"/><Relationship Id="rId36" Type="http://schemas.openxmlformats.org/officeDocument/2006/relationships/image" Target="../media/image47.png"/><Relationship Id="rId57" Type="http://schemas.openxmlformats.org/officeDocument/2006/relationships/image" Target="../media/image68.png"/><Relationship Id="rId106" Type="http://schemas.openxmlformats.org/officeDocument/2006/relationships/image" Target="../media/image112.png"/><Relationship Id="rId127" Type="http://schemas.openxmlformats.org/officeDocument/2006/relationships/image" Target="../media/image130.png"/><Relationship Id="rId10" Type="http://schemas.openxmlformats.org/officeDocument/2006/relationships/image" Target="../media/image21.png"/><Relationship Id="rId31" Type="http://schemas.openxmlformats.org/officeDocument/2006/relationships/image" Target="../media/image42.png"/><Relationship Id="rId52" Type="http://schemas.openxmlformats.org/officeDocument/2006/relationships/image" Target="../media/image63.png"/><Relationship Id="rId73" Type="http://schemas.microsoft.com/office/2007/relationships/hdphoto" Target="../media/hdphoto5.wdp"/><Relationship Id="rId78" Type="http://schemas.openxmlformats.org/officeDocument/2006/relationships/image" Target="../media/image86.png"/><Relationship Id="rId94" Type="http://schemas.openxmlformats.org/officeDocument/2006/relationships/image" Target="../media/image101.png"/><Relationship Id="rId99" Type="http://schemas.microsoft.com/office/2007/relationships/hdphoto" Target="../media/hdphoto8.wdp"/><Relationship Id="rId101" Type="http://schemas.openxmlformats.org/officeDocument/2006/relationships/image" Target="../media/image107.png"/><Relationship Id="rId122" Type="http://schemas.openxmlformats.org/officeDocument/2006/relationships/image" Target="../media/image128.png"/><Relationship Id="rId143" Type="http://schemas.openxmlformats.org/officeDocument/2006/relationships/hyperlink" Target="#SMARTLINE"/><Relationship Id="rId148" Type="http://schemas.openxmlformats.org/officeDocument/2006/relationships/image" Target="../media/image143.png"/><Relationship Id="rId164" Type="http://schemas.openxmlformats.org/officeDocument/2006/relationships/hyperlink" Target="#'&#1058;&#1088;&#1077;&#1093;&#1093;&#1086;&#1076;&#1086;&#1074;&#1099;&#1077; &#1082;&#1083;&#1072;&#1087;&#1072;&#1085;&#1099;'!A1"/><Relationship Id="rId169" Type="http://schemas.openxmlformats.org/officeDocument/2006/relationships/hyperlink" Target="#&#1055;&#1077;&#1095;&#1072;&#1090;&#1100;_&#1079;&#1072;&#1082;&#1072;&#1079;&#1072;_"/><Relationship Id="rId185" Type="http://schemas.openxmlformats.org/officeDocument/2006/relationships/image" Target="../media/image163.PNG"/><Relationship Id="rId4" Type="http://schemas.microsoft.com/office/2007/relationships/hdphoto" Target="../media/hdphoto3.wdp"/><Relationship Id="rId9" Type="http://schemas.openxmlformats.org/officeDocument/2006/relationships/image" Target="../media/image20.jpeg"/><Relationship Id="rId180" Type="http://schemas.openxmlformats.org/officeDocument/2006/relationships/image" Target="../media/image15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171.jpeg"/><Relationship Id="rId18" Type="http://schemas.openxmlformats.org/officeDocument/2006/relationships/image" Target="../media/image174.png"/><Relationship Id="rId26" Type="http://schemas.openxmlformats.org/officeDocument/2006/relationships/hyperlink" Target="#&#1043;&#1055;&#1042;&#1053;!A1"/><Relationship Id="rId39" Type="http://schemas.openxmlformats.org/officeDocument/2006/relationships/hyperlink" Target="#&#1048;&#1050;_&#1086;&#1073;&#1086;&#1075;&#1088;&#1077;&#1074;&#1072;&#1090;&#1077;&#1083;&#1080;"/><Relationship Id="rId3" Type="http://schemas.openxmlformats.org/officeDocument/2006/relationships/image" Target="../media/image169.png"/><Relationship Id="rId21" Type="http://schemas.openxmlformats.org/officeDocument/2006/relationships/hyperlink" Target="#&#1069;&#1083;&#1077;&#1082;&#1090;&#1088;&#1080;&#1095;&#1077;&#1089;&#1082;&#1080;&#1077;_&#1085;&#1072;&#1082;&#1086;&#1087;&#1080;&#1090;&#1077;&#1083;&#1100;&#1085;&#1099;&#1077;_&#1074;&#1086;&#1076;&#1086;&#1085;&#1072;&#1075;&#1088;&#1077;&#1074;&#1072;&#1090;&#1077;&#1083;&#1080;_&#1073;&#1086;&#1083;&#1100;&#1096;&#1086;&#1075;&#1086;_&#1086;&#1073;&#1098;&#1077;&#1084;&#1072;"/><Relationship Id="rId34" Type="http://schemas.openxmlformats.org/officeDocument/2006/relationships/hyperlink" Target="#&#1042;&#1086;&#1079;&#1076;&#1091;&#1093;&#1086;&#1086;&#1095;&#1080;&#1089;&#1090;&#1080;&#1090;&#1077;&#1083;&#1080;!A1"/><Relationship Id="rId7" Type="http://schemas.openxmlformats.org/officeDocument/2006/relationships/image" Target="../media/image95.png"/><Relationship Id="rId12" Type="http://schemas.openxmlformats.org/officeDocument/2006/relationships/image" Target="../media/image24.jpeg"/><Relationship Id="rId17" Type="http://schemas.openxmlformats.org/officeDocument/2006/relationships/image" Target="../media/image173.png"/><Relationship Id="rId25" Type="http://schemas.openxmlformats.org/officeDocument/2006/relationships/hyperlink" Target="#&#1092;&#1080;&#1083;&#1100;&#1090;&#1088;"/><Relationship Id="rId33" Type="http://schemas.openxmlformats.org/officeDocument/2006/relationships/hyperlink" Target="#'&#1058;&#1088;&#1077;&#1093;&#1093;&#1086;&#1076;&#1086;&#1074;&#1099;&#1077; &#1082;&#1083;&#1072;&#1087;&#1072;&#1085;&#1099;'!A1"/><Relationship Id="rId38" Type="http://schemas.openxmlformats.org/officeDocument/2006/relationships/hyperlink" Target="#&#1055;&#1077;&#1095;&#1072;&#1090;&#1100;_&#1079;&#1072;&#1082;&#1072;&#1079;&#1072;_"/><Relationship Id="rId2" Type="http://schemas.openxmlformats.org/officeDocument/2006/relationships/image" Target="../media/image168.emf"/><Relationship Id="rId16" Type="http://schemas.openxmlformats.org/officeDocument/2006/relationships/image" Target="../media/image94.png"/><Relationship Id="rId20" Type="http://schemas.openxmlformats.org/officeDocument/2006/relationships/image" Target="../media/image10.png"/><Relationship Id="rId29" Type="http://schemas.openxmlformats.org/officeDocument/2006/relationships/hyperlink" Target="#'&#1050;&#1086;&#1090;&#1083;&#1099; &#1101;&#1083;.'!A1"/><Relationship Id="rId1" Type="http://schemas.openxmlformats.org/officeDocument/2006/relationships/image" Target="../media/image23.png"/><Relationship Id="rId6" Type="http://schemas.openxmlformats.org/officeDocument/2006/relationships/image" Target="../media/image72.png"/><Relationship Id="rId11" Type="http://schemas.openxmlformats.org/officeDocument/2006/relationships/image" Target="../media/image170.png"/><Relationship Id="rId24" Type="http://schemas.openxmlformats.org/officeDocument/2006/relationships/hyperlink" Target="#&#1075;&#1083;&#1072;&#1074;&#1085;&#1072;&#1103;"/><Relationship Id="rId32" Type="http://schemas.openxmlformats.org/officeDocument/2006/relationships/hyperlink" Target="#&#1050;&#1069;&#1042;&#1053;!A1"/><Relationship Id="rId37" Type="http://schemas.openxmlformats.org/officeDocument/2006/relationships/image" Target="../media/image9.png"/><Relationship Id="rId40" Type="http://schemas.openxmlformats.org/officeDocument/2006/relationships/hyperlink" Target="#&#1053;&#1072;&#1089;&#1086;&#1089;&#1085;&#1099;&#1077;_&#1089;&#1090;&#1072;&#1085;&#1094;&#1080;&#1080;"/><Relationship Id="rId5" Type="http://schemas.openxmlformats.org/officeDocument/2006/relationships/image" Target="../media/image71.png"/><Relationship Id="rId15" Type="http://schemas.microsoft.com/office/2007/relationships/hdphoto" Target="../media/hdphoto10.wdp"/><Relationship Id="rId23" Type="http://schemas.openxmlformats.org/officeDocument/2006/relationships/image" Target="../media/image176.png"/><Relationship Id="rId28" Type="http://schemas.openxmlformats.org/officeDocument/2006/relationships/hyperlink" Target="#&#1050;&#1086;&#1085;&#1074;&#1077;&#1082;&#1090;&#1086;&#1088;&#1099;!A1"/><Relationship Id="rId36" Type="http://schemas.openxmlformats.org/officeDocument/2006/relationships/hyperlink" Target="#&#1056;&#1072;&#1089;&#1087;&#1088;&#1086;&#1076;&#1072;&#1078;&#1072;!A1"/><Relationship Id="rId10" Type="http://schemas.openxmlformats.org/officeDocument/2006/relationships/image" Target="../media/image67.png"/><Relationship Id="rId19" Type="http://schemas.openxmlformats.org/officeDocument/2006/relationships/image" Target="../media/image175.png"/><Relationship Id="rId31" Type="http://schemas.openxmlformats.org/officeDocument/2006/relationships/hyperlink" Target="#&#1053;&#1069;&#1042;&#1053;"/><Relationship Id="rId4" Type="http://schemas.microsoft.com/office/2007/relationships/hdphoto" Target="../media/hdphoto9.wdp"/><Relationship Id="rId9" Type="http://schemas.openxmlformats.org/officeDocument/2006/relationships/image" Target="../media/image74.png"/><Relationship Id="rId14" Type="http://schemas.openxmlformats.org/officeDocument/2006/relationships/image" Target="../media/image172.png"/><Relationship Id="rId22" Type="http://schemas.openxmlformats.org/officeDocument/2006/relationships/image" Target="../media/image5.png"/><Relationship Id="rId27" Type="http://schemas.openxmlformats.org/officeDocument/2006/relationships/hyperlink" Target="#&#1055;&#1069;&#1042;&#1053;!A1"/><Relationship Id="rId30" Type="http://schemas.openxmlformats.org/officeDocument/2006/relationships/hyperlink" Target="#&#1058;&#1077;&#1087;&#1083;&#1086;&#1074;&#1077;&#1085;&#1090;&#1080;&#1083;&#1103;&#1090;&#1086;&#1088;&#1099;!A1"/><Relationship Id="rId35" Type="http://schemas.openxmlformats.org/officeDocument/2006/relationships/hyperlink" Target="#&#1058;&#1077;&#1088;&#1084;&#1086;&#1089;&#1090;&#1072;&#1090;&#1099;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jpeg"/><Relationship Id="rId18" Type="http://schemas.openxmlformats.org/officeDocument/2006/relationships/image" Target="../media/image71.png"/><Relationship Id="rId26" Type="http://schemas.openxmlformats.org/officeDocument/2006/relationships/image" Target="../media/image50.png"/><Relationship Id="rId39" Type="http://schemas.openxmlformats.org/officeDocument/2006/relationships/hyperlink" Target="#&#1053;&#1069;&#1042;&#1053;"/><Relationship Id="rId21" Type="http://schemas.openxmlformats.org/officeDocument/2006/relationships/image" Target="../media/image186.png"/><Relationship Id="rId34" Type="http://schemas.openxmlformats.org/officeDocument/2006/relationships/hyperlink" Target="#&#1043;&#1055;&#1042;&#1053;!A1"/><Relationship Id="rId42" Type="http://schemas.openxmlformats.org/officeDocument/2006/relationships/hyperlink" Target="#&#1042;&#1086;&#1079;&#1076;&#1091;&#1093;&#1086;&#1086;&#1095;&#1080;&#1089;&#1090;&#1080;&#1090;&#1077;&#1083;&#1080;!A1"/><Relationship Id="rId47" Type="http://schemas.openxmlformats.org/officeDocument/2006/relationships/hyperlink" Target="#&#1048;&#1050;_&#1086;&#1073;&#1086;&#1075;&#1088;&#1077;&#1074;&#1072;&#1090;&#1077;&#1083;&#1080;"/><Relationship Id="rId50" Type="http://schemas.openxmlformats.org/officeDocument/2006/relationships/image" Target="../media/image190.PNG"/><Relationship Id="rId55" Type="http://schemas.openxmlformats.org/officeDocument/2006/relationships/image" Target="../media/image156.PNG"/><Relationship Id="rId7" Type="http://schemas.openxmlformats.org/officeDocument/2006/relationships/image" Target="../media/image180.png"/><Relationship Id="rId12" Type="http://schemas.openxmlformats.org/officeDocument/2006/relationships/image" Target="../media/image182.png"/><Relationship Id="rId17" Type="http://schemas.openxmlformats.org/officeDocument/2006/relationships/image" Target="../media/image185.png"/><Relationship Id="rId25" Type="http://schemas.openxmlformats.org/officeDocument/2006/relationships/image" Target="../media/image69.png"/><Relationship Id="rId33" Type="http://schemas.openxmlformats.org/officeDocument/2006/relationships/hyperlink" Target="#&#1092;&#1080;&#1083;&#1100;&#1090;&#1088;"/><Relationship Id="rId38" Type="http://schemas.openxmlformats.org/officeDocument/2006/relationships/hyperlink" Target="#&#1058;&#1077;&#1087;&#1083;&#1086;&#1074;&#1077;&#1085;&#1090;&#1080;&#1083;&#1103;&#1090;&#1086;&#1088;&#1099;!A1"/><Relationship Id="rId46" Type="http://schemas.openxmlformats.org/officeDocument/2006/relationships/hyperlink" Target="#&#1055;&#1077;&#1095;&#1072;&#1090;&#1100;_&#1079;&#1072;&#1082;&#1072;&#1079;&#1072;_"/><Relationship Id="rId2" Type="http://schemas.microsoft.com/office/2007/relationships/hdphoto" Target="../media/hdphoto11.wdp"/><Relationship Id="rId16" Type="http://schemas.microsoft.com/office/2007/relationships/hdphoto" Target="../media/hdphoto13.wdp"/><Relationship Id="rId20" Type="http://schemas.openxmlformats.org/officeDocument/2006/relationships/image" Target="../media/image74.png"/><Relationship Id="rId29" Type="http://schemas.openxmlformats.org/officeDocument/2006/relationships/hyperlink" Target="#&#1069;&#1083;&#1077;&#1082;&#1090;&#1088;&#1080;&#1095;&#1077;&#1089;&#1082;&#1080;&#1077;_&#1085;&#1072;&#1082;&#1086;&#1087;&#1080;&#1090;&#1077;&#1083;&#1100;&#1085;&#1099;&#1077;_&#1082;&#1086;&#1084;&#1073;&#1080;&#1085;&#1080;&#1088;&#1086;&#1074;&#1072;&#1085;&#1085;&#1099;&#1077;_&#1074;&#1086;&#1076;&#1086;&#1085;&#1072;&#1075;&#1088;&#1077;&#1074;&#1072;&#1090;&#1077;&#1083;&#1080;_&#1073;&#1086;&#1083;&#1100;&#1096;&#1086;&#1075;&#1086;_&#1086;&#1073;&#1098;&#1077;&#1084;&#1072;"/><Relationship Id="rId41" Type="http://schemas.openxmlformats.org/officeDocument/2006/relationships/hyperlink" Target="#'&#1058;&#1088;&#1077;&#1093;&#1093;&#1086;&#1076;&#1086;&#1074;&#1099;&#1077; &#1082;&#1083;&#1072;&#1087;&#1072;&#1085;&#1099;'!A1"/><Relationship Id="rId54" Type="http://schemas.openxmlformats.org/officeDocument/2006/relationships/image" Target="../media/image194.PNG"/><Relationship Id="rId1" Type="http://schemas.openxmlformats.org/officeDocument/2006/relationships/image" Target="../media/image177.png"/><Relationship Id="rId6" Type="http://schemas.openxmlformats.org/officeDocument/2006/relationships/image" Target="../media/image179.png"/><Relationship Id="rId11" Type="http://schemas.openxmlformats.org/officeDocument/2006/relationships/image" Target="../media/image170.png"/><Relationship Id="rId24" Type="http://schemas.openxmlformats.org/officeDocument/2006/relationships/image" Target="../media/image41.png"/><Relationship Id="rId32" Type="http://schemas.openxmlformats.org/officeDocument/2006/relationships/hyperlink" Target="#&#1075;&#1083;&#1072;&#1074;&#1085;&#1072;&#1103;"/><Relationship Id="rId37" Type="http://schemas.openxmlformats.org/officeDocument/2006/relationships/hyperlink" Target="#'&#1050;&#1086;&#1090;&#1083;&#1099; &#1101;&#1083;.'!A1"/><Relationship Id="rId40" Type="http://schemas.openxmlformats.org/officeDocument/2006/relationships/hyperlink" Target="#'&#1053;&#1069;&#1042;&#1053; &#1085;&#1072;&#1087;.'!A1"/><Relationship Id="rId45" Type="http://schemas.openxmlformats.org/officeDocument/2006/relationships/image" Target="../media/image9.png"/><Relationship Id="rId53" Type="http://schemas.openxmlformats.org/officeDocument/2006/relationships/image" Target="../media/image193.PNG"/><Relationship Id="rId5" Type="http://schemas.openxmlformats.org/officeDocument/2006/relationships/image" Target="../media/image23.png"/><Relationship Id="rId15" Type="http://schemas.openxmlformats.org/officeDocument/2006/relationships/image" Target="../media/image184.png"/><Relationship Id="rId23" Type="http://schemas.openxmlformats.org/officeDocument/2006/relationships/image" Target="../media/image187.png"/><Relationship Id="rId28" Type="http://schemas.openxmlformats.org/officeDocument/2006/relationships/image" Target="../media/image10.png"/><Relationship Id="rId36" Type="http://schemas.openxmlformats.org/officeDocument/2006/relationships/hyperlink" Target="#&#1050;&#1086;&#1085;&#1074;&#1077;&#1082;&#1090;&#1086;&#1088;&#1099;!A1"/><Relationship Id="rId49" Type="http://schemas.openxmlformats.org/officeDocument/2006/relationships/image" Target="../media/image189.PNG"/><Relationship Id="rId57" Type="http://schemas.openxmlformats.org/officeDocument/2006/relationships/image" Target="../media/image196.PNG"/><Relationship Id="rId10" Type="http://schemas.openxmlformats.org/officeDocument/2006/relationships/image" Target="../media/image67.png"/><Relationship Id="rId19" Type="http://schemas.openxmlformats.org/officeDocument/2006/relationships/image" Target="../media/image95.png"/><Relationship Id="rId31" Type="http://schemas.openxmlformats.org/officeDocument/2006/relationships/image" Target="../media/image188.png"/><Relationship Id="rId44" Type="http://schemas.openxmlformats.org/officeDocument/2006/relationships/hyperlink" Target="#&#1056;&#1072;&#1089;&#1087;&#1088;&#1086;&#1076;&#1072;&#1078;&#1072;!A1"/><Relationship Id="rId52" Type="http://schemas.openxmlformats.org/officeDocument/2006/relationships/image" Target="../media/image192.PNG"/><Relationship Id="rId4" Type="http://schemas.microsoft.com/office/2007/relationships/hdphoto" Target="../media/hdphoto12.wdp"/><Relationship Id="rId9" Type="http://schemas.openxmlformats.org/officeDocument/2006/relationships/image" Target="../media/image181.png"/><Relationship Id="rId14" Type="http://schemas.openxmlformats.org/officeDocument/2006/relationships/image" Target="../media/image183.png"/><Relationship Id="rId22" Type="http://schemas.openxmlformats.org/officeDocument/2006/relationships/image" Target="../media/image94.png"/><Relationship Id="rId27" Type="http://schemas.openxmlformats.org/officeDocument/2006/relationships/image" Target="../media/image100.png"/><Relationship Id="rId30" Type="http://schemas.openxmlformats.org/officeDocument/2006/relationships/image" Target="../media/image5.png"/><Relationship Id="rId35" Type="http://schemas.openxmlformats.org/officeDocument/2006/relationships/hyperlink" Target="#&#1055;&#1069;&#1042;&#1053;!A1"/><Relationship Id="rId43" Type="http://schemas.openxmlformats.org/officeDocument/2006/relationships/hyperlink" Target="#&#1058;&#1077;&#1088;&#1084;&#1086;&#1089;&#1090;&#1072;&#1090;&#1099;"/><Relationship Id="rId48" Type="http://schemas.openxmlformats.org/officeDocument/2006/relationships/hyperlink" Target="#&#1053;&#1072;&#1089;&#1086;&#1089;&#1085;&#1099;&#1077;_&#1089;&#1090;&#1072;&#1085;&#1094;&#1080;&#1080;"/><Relationship Id="rId56" Type="http://schemas.openxmlformats.org/officeDocument/2006/relationships/image" Target="../media/image195.PNG"/><Relationship Id="rId8" Type="http://schemas.openxmlformats.org/officeDocument/2006/relationships/image" Target="../media/image48.png"/><Relationship Id="rId51" Type="http://schemas.openxmlformats.org/officeDocument/2006/relationships/image" Target="../media/image191.PNG"/><Relationship Id="rId3" Type="http://schemas.openxmlformats.org/officeDocument/2006/relationships/image" Target="../media/image178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24.png"/><Relationship Id="rId117" Type="http://schemas.openxmlformats.org/officeDocument/2006/relationships/image" Target="../media/image290.PNG"/><Relationship Id="rId21" Type="http://schemas.openxmlformats.org/officeDocument/2006/relationships/image" Target="../media/image220.png"/><Relationship Id="rId42" Type="http://schemas.openxmlformats.org/officeDocument/2006/relationships/image" Target="../media/image239.png"/><Relationship Id="rId47" Type="http://schemas.openxmlformats.org/officeDocument/2006/relationships/image" Target="../media/image242.png"/><Relationship Id="rId63" Type="http://schemas.openxmlformats.org/officeDocument/2006/relationships/hyperlink" Target="#'&#1050;&#1086;&#1090;&#1083;&#1099; &#1101;&#1083;.'!A1"/><Relationship Id="rId68" Type="http://schemas.openxmlformats.org/officeDocument/2006/relationships/hyperlink" Target="#&#1058;&#1077;&#1088;&#1084;&#1086;&#1089;&#1090;&#1072;&#1090;&#1099;"/><Relationship Id="rId84" Type="http://schemas.openxmlformats.org/officeDocument/2006/relationships/image" Target="../media/image258.png"/><Relationship Id="rId89" Type="http://schemas.openxmlformats.org/officeDocument/2006/relationships/image" Target="../media/image262.PNG"/><Relationship Id="rId112" Type="http://schemas.openxmlformats.org/officeDocument/2006/relationships/image" Target="../media/image285.PNG"/><Relationship Id="rId16" Type="http://schemas.openxmlformats.org/officeDocument/2006/relationships/image" Target="../media/image215.png"/><Relationship Id="rId107" Type="http://schemas.openxmlformats.org/officeDocument/2006/relationships/image" Target="../media/image280.PNG"/><Relationship Id="rId11" Type="http://schemas.openxmlformats.org/officeDocument/2006/relationships/image" Target="../media/image210.png"/><Relationship Id="rId24" Type="http://schemas.openxmlformats.org/officeDocument/2006/relationships/image" Target="../media/image24.jpeg"/><Relationship Id="rId32" Type="http://schemas.openxmlformats.org/officeDocument/2006/relationships/image" Target="../media/image230.png"/><Relationship Id="rId37" Type="http://schemas.openxmlformats.org/officeDocument/2006/relationships/image" Target="../media/image234.png"/><Relationship Id="rId40" Type="http://schemas.openxmlformats.org/officeDocument/2006/relationships/image" Target="../media/image237.png"/><Relationship Id="rId45" Type="http://schemas.openxmlformats.org/officeDocument/2006/relationships/image" Target="../media/image67.png"/><Relationship Id="rId53" Type="http://schemas.openxmlformats.org/officeDocument/2006/relationships/image" Target="../media/image244.png"/><Relationship Id="rId58" Type="http://schemas.openxmlformats.org/officeDocument/2006/relationships/hyperlink" Target="#&#1075;&#1083;&#1072;&#1074;&#1085;&#1072;&#1103;"/><Relationship Id="rId66" Type="http://schemas.openxmlformats.org/officeDocument/2006/relationships/hyperlink" Target="#'&#1053;&#1069;&#1042;&#1053; &#1085;&#1072;&#1087;.'!A1"/><Relationship Id="rId74" Type="http://schemas.openxmlformats.org/officeDocument/2006/relationships/hyperlink" Target="#&#1053;&#1072;&#1089;&#1086;&#1089;&#1085;&#1099;&#1077;_&#1089;&#1090;&#1072;&#1085;&#1094;&#1080;&#1080;"/><Relationship Id="rId79" Type="http://schemas.openxmlformats.org/officeDocument/2006/relationships/image" Target="../media/image253.png"/><Relationship Id="rId87" Type="http://schemas.openxmlformats.org/officeDocument/2006/relationships/image" Target="../media/image260.PNG"/><Relationship Id="rId102" Type="http://schemas.openxmlformats.org/officeDocument/2006/relationships/image" Target="../media/image275.PNG"/><Relationship Id="rId110" Type="http://schemas.openxmlformats.org/officeDocument/2006/relationships/image" Target="../media/image283.PNG"/><Relationship Id="rId115" Type="http://schemas.openxmlformats.org/officeDocument/2006/relationships/image" Target="../media/image288.PNG"/><Relationship Id="rId5" Type="http://schemas.openxmlformats.org/officeDocument/2006/relationships/image" Target="../media/image23.png"/><Relationship Id="rId61" Type="http://schemas.openxmlformats.org/officeDocument/2006/relationships/hyperlink" Target="#&#1050;&#1069;&#1042;&#1053;!A1"/><Relationship Id="rId82" Type="http://schemas.openxmlformats.org/officeDocument/2006/relationships/image" Target="../media/image256.png"/><Relationship Id="rId90" Type="http://schemas.openxmlformats.org/officeDocument/2006/relationships/image" Target="../media/image263.PNG"/><Relationship Id="rId95" Type="http://schemas.openxmlformats.org/officeDocument/2006/relationships/image" Target="../media/image268.PNG"/><Relationship Id="rId19" Type="http://schemas.openxmlformats.org/officeDocument/2006/relationships/image" Target="../media/image218.png"/><Relationship Id="rId14" Type="http://schemas.openxmlformats.org/officeDocument/2006/relationships/image" Target="../media/image213.png"/><Relationship Id="rId22" Type="http://schemas.openxmlformats.org/officeDocument/2006/relationships/image" Target="../media/image221.png"/><Relationship Id="rId27" Type="http://schemas.openxmlformats.org/officeDocument/2006/relationships/image" Target="../media/image225.png"/><Relationship Id="rId30" Type="http://schemas.openxmlformats.org/officeDocument/2006/relationships/image" Target="../media/image228.png"/><Relationship Id="rId35" Type="http://schemas.openxmlformats.org/officeDocument/2006/relationships/image" Target="../media/image232.png"/><Relationship Id="rId43" Type="http://schemas.openxmlformats.org/officeDocument/2006/relationships/image" Target="../media/image240.png"/><Relationship Id="rId48" Type="http://schemas.openxmlformats.org/officeDocument/2006/relationships/image" Target="../media/image47.png"/><Relationship Id="rId56" Type="http://schemas.openxmlformats.org/officeDocument/2006/relationships/image" Target="../media/image247.png"/><Relationship Id="rId64" Type="http://schemas.openxmlformats.org/officeDocument/2006/relationships/hyperlink" Target="#&#1058;&#1077;&#1087;&#1083;&#1086;&#1074;&#1077;&#1085;&#1090;&#1080;&#1083;&#1103;&#1090;&#1086;&#1088;&#1099;!A1"/><Relationship Id="rId69" Type="http://schemas.openxmlformats.org/officeDocument/2006/relationships/hyperlink" Target="#&#1042;&#1086;&#1079;&#1076;&#1091;&#1093;&#1086;&#1086;&#1095;&#1080;&#1089;&#1090;&#1080;&#1090;&#1077;&#1083;&#1080;!A1"/><Relationship Id="rId77" Type="http://schemas.openxmlformats.org/officeDocument/2006/relationships/image" Target="../media/image251.png"/><Relationship Id="rId100" Type="http://schemas.openxmlformats.org/officeDocument/2006/relationships/image" Target="../media/image273.PNG"/><Relationship Id="rId105" Type="http://schemas.openxmlformats.org/officeDocument/2006/relationships/image" Target="../media/image278.PNG"/><Relationship Id="rId113" Type="http://schemas.openxmlformats.org/officeDocument/2006/relationships/image" Target="../media/image286.PNG"/><Relationship Id="rId8" Type="http://schemas.openxmlformats.org/officeDocument/2006/relationships/image" Target="../media/image207.jpeg"/><Relationship Id="rId51" Type="http://schemas.openxmlformats.org/officeDocument/2006/relationships/hyperlink" Target="#&#1069;&#1083;&#1077;&#1082;&#1090;&#1088;&#1080;&#1095;&#1077;&#1089;&#1082;&#1080;&#1077;_&#1087;&#1088;&#1086;&#1090;&#1086;&#1095;&#1085;&#1099;&#1077;_&#1074;&#1086;&#1076;&#1086;&#1085;&#1072;&#1075;&#1088;&#1077;&#1074;&#1072;&#1090;&#1077;&#1083;&#1080;_&#1085;&#1072;&#1087;&#1086;&#1088;&#1085;&#1086;&#1075;&#1086;_&#1090;&#1080;&#1087;&#1072;"/><Relationship Id="rId72" Type="http://schemas.openxmlformats.org/officeDocument/2006/relationships/hyperlink" Target="#&#1055;&#1077;&#1095;&#1072;&#1090;&#1100;_&#1079;&#1072;&#1082;&#1072;&#1079;&#1072;_"/><Relationship Id="rId80" Type="http://schemas.openxmlformats.org/officeDocument/2006/relationships/image" Target="../media/image254.png"/><Relationship Id="rId85" Type="http://schemas.microsoft.com/office/2007/relationships/hdphoto" Target="../media/hdphoto16.wdp"/><Relationship Id="rId93" Type="http://schemas.openxmlformats.org/officeDocument/2006/relationships/image" Target="../media/image266.PNG"/><Relationship Id="rId98" Type="http://schemas.openxmlformats.org/officeDocument/2006/relationships/image" Target="../media/image271.PNG"/><Relationship Id="rId3" Type="http://schemas.openxmlformats.org/officeDocument/2006/relationships/image" Target="../media/image204.png"/><Relationship Id="rId12" Type="http://schemas.openxmlformats.org/officeDocument/2006/relationships/image" Target="../media/image211.png"/><Relationship Id="rId17" Type="http://schemas.openxmlformats.org/officeDocument/2006/relationships/image" Target="../media/image216.png"/><Relationship Id="rId25" Type="http://schemas.openxmlformats.org/officeDocument/2006/relationships/image" Target="../media/image223.png"/><Relationship Id="rId33" Type="http://schemas.openxmlformats.org/officeDocument/2006/relationships/image" Target="../media/image72.png"/><Relationship Id="rId38" Type="http://schemas.openxmlformats.org/officeDocument/2006/relationships/image" Target="../media/image235.png"/><Relationship Id="rId46" Type="http://schemas.openxmlformats.org/officeDocument/2006/relationships/image" Target="../media/image241.png"/><Relationship Id="rId59" Type="http://schemas.openxmlformats.org/officeDocument/2006/relationships/hyperlink" Target="#&#1092;&#1080;&#1083;&#1100;&#1090;&#1088;"/><Relationship Id="rId67" Type="http://schemas.openxmlformats.org/officeDocument/2006/relationships/hyperlink" Target="#'&#1058;&#1088;&#1077;&#1093;&#1093;&#1086;&#1076;&#1086;&#1074;&#1099;&#1077; &#1082;&#1083;&#1072;&#1087;&#1072;&#1085;&#1099;'!A1"/><Relationship Id="rId103" Type="http://schemas.openxmlformats.org/officeDocument/2006/relationships/image" Target="../media/image276.PNG"/><Relationship Id="rId108" Type="http://schemas.openxmlformats.org/officeDocument/2006/relationships/image" Target="../media/image281.PNG"/><Relationship Id="rId116" Type="http://schemas.openxmlformats.org/officeDocument/2006/relationships/image" Target="../media/image289.PNG"/><Relationship Id="rId20" Type="http://schemas.openxmlformats.org/officeDocument/2006/relationships/image" Target="../media/image219.png"/><Relationship Id="rId41" Type="http://schemas.openxmlformats.org/officeDocument/2006/relationships/image" Target="../media/image238.png"/><Relationship Id="rId54" Type="http://schemas.openxmlformats.org/officeDocument/2006/relationships/image" Target="../media/image245.png"/><Relationship Id="rId62" Type="http://schemas.openxmlformats.org/officeDocument/2006/relationships/hyperlink" Target="#&#1050;&#1086;&#1085;&#1074;&#1077;&#1082;&#1090;&#1086;&#1088;&#1099;!A1"/><Relationship Id="rId70" Type="http://schemas.openxmlformats.org/officeDocument/2006/relationships/hyperlink" Target="#&#1056;&#1072;&#1089;&#1087;&#1088;&#1086;&#1076;&#1072;&#1078;&#1072;!A1"/><Relationship Id="rId75" Type="http://schemas.openxmlformats.org/officeDocument/2006/relationships/image" Target="../media/image249.png"/><Relationship Id="rId83" Type="http://schemas.openxmlformats.org/officeDocument/2006/relationships/image" Target="../media/image257.png"/><Relationship Id="rId88" Type="http://schemas.openxmlformats.org/officeDocument/2006/relationships/image" Target="../media/image261.PNG"/><Relationship Id="rId91" Type="http://schemas.openxmlformats.org/officeDocument/2006/relationships/image" Target="../media/image264.PNG"/><Relationship Id="rId96" Type="http://schemas.openxmlformats.org/officeDocument/2006/relationships/image" Target="../media/image269.PNG"/><Relationship Id="rId111" Type="http://schemas.openxmlformats.org/officeDocument/2006/relationships/image" Target="../media/image284.PNG"/><Relationship Id="rId1" Type="http://schemas.openxmlformats.org/officeDocument/2006/relationships/image" Target="../media/image203.png"/><Relationship Id="rId6" Type="http://schemas.openxmlformats.org/officeDocument/2006/relationships/image" Target="../media/image205.png"/><Relationship Id="rId15" Type="http://schemas.openxmlformats.org/officeDocument/2006/relationships/image" Target="../media/image214.png"/><Relationship Id="rId23" Type="http://schemas.openxmlformats.org/officeDocument/2006/relationships/image" Target="../media/image222.png"/><Relationship Id="rId28" Type="http://schemas.openxmlformats.org/officeDocument/2006/relationships/image" Target="../media/image226.png"/><Relationship Id="rId36" Type="http://schemas.openxmlformats.org/officeDocument/2006/relationships/image" Target="../media/image233.png"/><Relationship Id="rId49" Type="http://schemas.openxmlformats.org/officeDocument/2006/relationships/image" Target="../media/image243.png"/><Relationship Id="rId57" Type="http://schemas.openxmlformats.org/officeDocument/2006/relationships/image" Target="../media/image248.png"/><Relationship Id="rId106" Type="http://schemas.openxmlformats.org/officeDocument/2006/relationships/image" Target="../media/image279.PNG"/><Relationship Id="rId114" Type="http://schemas.openxmlformats.org/officeDocument/2006/relationships/image" Target="../media/image287.PNG"/><Relationship Id="rId10" Type="http://schemas.openxmlformats.org/officeDocument/2006/relationships/image" Target="../media/image209.png"/><Relationship Id="rId31" Type="http://schemas.openxmlformats.org/officeDocument/2006/relationships/image" Target="../media/image229.png"/><Relationship Id="rId44" Type="http://schemas.openxmlformats.org/officeDocument/2006/relationships/image" Target="../media/image131.png"/><Relationship Id="rId52" Type="http://schemas.openxmlformats.org/officeDocument/2006/relationships/image" Target="../media/image5.png"/><Relationship Id="rId60" Type="http://schemas.openxmlformats.org/officeDocument/2006/relationships/hyperlink" Target="#&#1043;&#1055;&#1042;&#1053;!A1"/><Relationship Id="rId65" Type="http://schemas.openxmlformats.org/officeDocument/2006/relationships/hyperlink" Target="#&#1053;&#1069;&#1042;&#1053;"/><Relationship Id="rId73" Type="http://schemas.openxmlformats.org/officeDocument/2006/relationships/hyperlink" Target="#&#1048;&#1050;_&#1086;&#1073;&#1086;&#1075;&#1088;&#1077;&#1074;&#1072;&#1090;&#1077;&#1083;&#1080;"/><Relationship Id="rId78" Type="http://schemas.openxmlformats.org/officeDocument/2006/relationships/image" Target="../media/image252.png"/><Relationship Id="rId81" Type="http://schemas.openxmlformats.org/officeDocument/2006/relationships/image" Target="../media/image255.png"/><Relationship Id="rId86" Type="http://schemas.openxmlformats.org/officeDocument/2006/relationships/image" Target="../media/image259.png"/><Relationship Id="rId94" Type="http://schemas.openxmlformats.org/officeDocument/2006/relationships/image" Target="../media/image267.PNG"/><Relationship Id="rId99" Type="http://schemas.openxmlformats.org/officeDocument/2006/relationships/image" Target="../media/image272.PNG"/><Relationship Id="rId101" Type="http://schemas.openxmlformats.org/officeDocument/2006/relationships/image" Target="../media/image274.PNG"/><Relationship Id="rId4" Type="http://schemas.microsoft.com/office/2007/relationships/hdphoto" Target="../media/hdphoto15.wdp"/><Relationship Id="rId9" Type="http://schemas.openxmlformats.org/officeDocument/2006/relationships/image" Target="../media/image208.png"/><Relationship Id="rId13" Type="http://schemas.openxmlformats.org/officeDocument/2006/relationships/image" Target="../media/image212.png"/><Relationship Id="rId18" Type="http://schemas.openxmlformats.org/officeDocument/2006/relationships/image" Target="../media/image217.png"/><Relationship Id="rId39" Type="http://schemas.openxmlformats.org/officeDocument/2006/relationships/image" Target="../media/image236.png"/><Relationship Id="rId109" Type="http://schemas.openxmlformats.org/officeDocument/2006/relationships/image" Target="../media/image282.PNG"/><Relationship Id="rId34" Type="http://schemas.openxmlformats.org/officeDocument/2006/relationships/image" Target="../media/image231.png"/><Relationship Id="rId50" Type="http://schemas.openxmlformats.org/officeDocument/2006/relationships/image" Target="../media/image10.png"/><Relationship Id="rId55" Type="http://schemas.openxmlformats.org/officeDocument/2006/relationships/image" Target="../media/image246.png"/><Relationship Id="rId76" Type="http://schemas.openxmlformats.org/officeDocument/2006/relationships/image" Target="../media/image250.PNG"/><Relationship Id="rId97" Type="http://schemas.openxmlformats.org/officeDocument/2006/relationships/image" Target="../media/image270.PNG"/><Relationship Id="rId104" Type="http://schemas.openxmlformats.org/officeDocument/2006/relationships/image" Target="../media/image277.PNG"/><Relationship Id="rId7" Type="http://schemas.openxmlformats.org/officeDocument/2006/relationships/image" Target="../media/image206.png"/><Relationship Id="rId71" Type="http://schemas.openxmlformats.org/officeDocument/2006/relationships/image" Target="../media/image9.png"/><Relationship Id="rId92" Type="http://schemas.openxmlformats.org/officeDocument/2006/relationships/image" Target="../media/image265.PNG"/><Relationship Id="rId2" Type="http://schemas.microsoft.com/office/2007/relationships/hdphoto" Target="../media/hdphoto14.wdp"/><Relationship Id="rId29" Type="http://schemas.openxmlformats.org/officeDocument/2006/relationships/image" Target="../media/image227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1.png"/><Relationship Id="rId18" Type="http://schemas.microsoft.com/office/2007/relationships/hdphoto" Target="../media/hdphoto18.wdp"/><Relationship Id="rId26" Type="http://schemas.openxmlformats.org/officeDocument/2006/relationships/image" Target="../media/image307.png"/><Relationship Id="rId39" Type="http://schemas.microsoft.com/office/2007/relationships/hdphoto" Target="../media/hdphoto23.wdp"/><Relationship Id="rId21" Type="http://schemas.openxmlformats.org/officeDocument/2006/relationships/image" Target="../media/image305.png"/><Relationship Id="rId34" Type="http://schemas.openxmlformats.org/officeDocument/2006/relationships/image" Target="../media/image313.png"/><Relationship Id="rId42" Type="http://schemas.openxmlformats.org/officeDocument/2006/relationships/image" Target="../media/image320.png"/><Relationship Id="rId47" Type="http://schemas.openxmlformats.org/officeDocument/2006/relationships/image" Target="../media/image325.png"/><Relationship Id="rId50" Type="http://schemas.openxmlformats.org/officeDocument/2006/relationships/image" Target="../media/image5.png"/><Relationship Id="rId55" Type="http://schemas.openxmlformats.org/officeDocument/2006/relationships/hyperlink" Target="#&#1050;&#1069;&#1042;&#1053;!A1"/><Relationship Id="rId63" Type="http://schemas.openxmlformats.org/officeDocument/2006/relationships/hyperlink" Target="#&#1058;&#1077;&#1088;&#1084;&#1086;&#1089;&#1090;&#1072;&#1090;&#1099;"/><Relationship Id="rId68" Type="http://schemas.openxmlformats.org/officeDocument/2006/relationships/hyperlink" Target="#&#1053;&#1072;&#1089;&#1086;&#1089;&#1085;&#1099;&#1077;_&#1089;&#1090;&#1072;&#1085;&#1094;&#1080;&#1080;"/><Relationship Id="rId7" Type="http://schemas.openxmlformats.org/officeDocument/2006/relationships/image" Target="../media/image295.png"/><Relationship Id="rId71" Type="http://schemas.openxmlformats.org/officeDocument/2006/relationships/image" Target="../media/image329.png"/><Relationship Id="rId2" Type="http://schemas.microsoft.com/office/2007/relationships/hdphoto" Target="../media/hdphoto17.wdp"/><Relationship Id="rId16" Type="http://schemas.openxmlformats.org/officeDocument/2006/relationships/image" Target="../media/image23.png"/><Relationship Id="rId29" Type="http://schemas.openxmlformats.org/officeDocument/2006/relationships/image" Target="../media/image309.png"/><Relationship Id="rId11" Type="http://schemas.openxmlformats.org/officeDocument/2006/relationships/image" Target="../media/image299.png"/><Relationship Id="rId24" Type="http://schemas.openxmlformats.org/officeDocument/2006/relationships/image" Target="../media/image46.png"/><Relationship Id="rId32" Type="http://schemas.openxmlformats.org/officeDocument/2006/relationships/image" Target="../media/image311.png"/><Relationship Id="rId37" Type="http://schemas.openxmlformats.org/officeDocument/2006/relationships/image" Target="../media/image316.png"/><Relationship Id="rId40" Type="http://schemas.openxmlformats.org/officeDocument/2006/relationships/image" Target="../media/image318.png"/><Relationship Id="rId45" Type="http://schemas.openxmlformats.org/officeDocument/2006/relationships/image" Target="../media/image323.jpeg"/><Relationship Id="rId53" Type="http://schemas.openxmlformats.org/officeDocument/2006/relationships/hyperlink" Target="#&#1092;&#1080;&#1083;&#1100;&#1090;&#1088;"/><Relationship Id="rId58" Type="http://schemas.openxmlformats.org/officeDocument/2006/relationships/hyperlink" Target="#&#1058;&#1077;&#1087;&#1083;&#1086;&#1074;&#1077;&#1085;&#1090;&#1080;&#1083;&#1103;&#1090;&#1086;&#1088;&#1099;!A1"/><Relationship Id="rId66" Type="http://schemas.openxmlformats.org/officeDocument/2006/relationships/hyperlink" Target="#&#1055;&#1077;&#1095;&#1072;&#1090;&#1100;_&#1079;&#1072;&#1082;&#1072;&#1079;&#1072;_"/><Relationship Id="rId5" Type="http://schemas.openxmlformats.org/officeDocument/2006/relationships/image" Target="../media/image293.png"/><Relationship Id="rId15" Type="http://schemas.openxmlformats.org/officeDocument/2006/relationships/image" Target="../media/image24.jpeg"/><Relationship Id="rId23" Type="http://schemas.openxmlformats.org/officeDocument/2006/relationships/image" Target="../media/image47.png"/><Relationship Id="rId28" Type="http://schemas.openxmlformats.org/officeDocument/2006/relationships/image" Target="../media/image308.png"/><Relationship Id="rId36" Type="http://schemas.openxmlformats.org/officeDocument/2006/relationships/image" Target="../media/image315.png"/><Relationship Id="rId49" Type="http://schemas.openxmlformats.org/officeDocument/2006/relationships/hyperlink" Target="#&#1075;&#1072;&#1079;"/><Relationship Id="rId57" Type="http://schemas.openxmlformats.org/officeDocument/2006/relationships/hyperlink" Target="#'&#1050;&#1086;&#1090;&#1083;&#1099; &#1101;&#1083;.'!A1"/><Relationship Id="rId61" Type="http://schemas.openxmlformats.org/officeDocument/2006/relationships/hyperlink" Target="#'&#1058;&#1088;&#1077;&#1093;&#1093;&#1086;&#1076;&#1086;&#1074;&#1099;&#1077; &#1082;&#1083;&#1072;&#1087;&#1072;&#1085;&#1099;'!A1"/><Relationship Id="rId10" Type="http://schemas.openxmlformats.org/officeDocument/2006/relationships/image" Target="../media/image298.png"/><Relationship Id="rId19" Type="http://schemas.openxmlformats.org/officeDocument/2006/relationships/image" Target="../media/image304.png"/><Relationship Id="rId31" Type="http://schemas.openxmlformats.org/officeDocument/2006/relationships/image" Target="../media/image310.png"/><Relationship Id="rId44" Type="http://schemas.openxmlformats.org/officeDocument/2006/relationships/image" Target="../media/image322.jpeg"/><Relationship Id="rId52" Type="http://schemas.openxmlformats.org/officeDocument/2006/relationships/hyperlink" Target="#&#1075;&#1083;&#1072;&#1074;&#1085;&#1072;&#1103;"/><Relationship Id="rId60" Type="http://schemas.openxmlformats.org/officeDocument/2006/relationships/hyperlink" Target="#'&#1053;&#1069;&#1042;&#1053; &#1085;&#1072;&#1087;.'!A1"/><Relationship Id="rId65" Type="http://schemas.openxmlformats.org/officeDocument/2006/relationships/image" Target="../media/image9.png"/><Relationship Id="rId73" Type="http://schemas.openxmlformats.org/officeDocument/2006/relationships/image" Target="../media/image331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4" Type="http://schemas.openxmlformats.org/officeDocument/2006/relationships/image" Target="../media/image302.png"/><Relationship Id="rId22" Type="http://schemas.microsoft.com/office/2007/relationships/hdphoto" Target="../media/hdphoto20.wdp"/><Relationship Id="rId27" Type="http://schemas.microsoft.com/office/2007/relationships/hdphoto" Target="../media/hdphoto21.wdp"/><Relationship Id="rId30" Type="http://schemas.microsoft.com/office/2007/relationships/hdphoto" Target="../media/hdphoto22.wdp"/><Relationship Id="rId35" Type="http://schemas.openxmlformats.org/officeDocument/2006/relationships/image" Target="../media/image314.png"/><Relationship Id="rId43" Type="http://schemas.openxmlformats.org/officeDocument/2006/relationships/image" Target="../media/image321.png"/><Relationship Id="rId48" Type="http://schemas.openxmlformats.org/officeDocument/2006/relationships/image" Target="../media/image10.png"/><Relationship Id="rId56" Type="http://schemas.openxmlformats.org/officeDocument/2006/relationships/hyperlink" Target="#&#1050;&#1086;&#1085;&#1074;&#1077;&#1082;&#1090;&#1086;&#1088;&#1099;!A1"/><Relationship Id="rId64" Type="http://schemas.openxmlformats.org/officeDocument/2006/relationships/hyperlink" Target="#&#1056;&#1072;&#1089;&#1087;&#1088;&#1086;&#1076;&#1072;&#1078;&#1072;!A1"/><Relationship Id="rId69" Type="http://schemas.openxmlformats.org/officeDocument/2006/relationships/image" Target="../media/image327.png"/><Relationship Id="rId8" Type="http://schemas.openxmlformats.org/officeDocument/2006/relationships/image" Target="../media/image296.png"/><Relationship Id="rId51" Type="http://schemas.openxmlformats.org/officeDocument/2006/relationships/image" Target="../media/image326.png"/><Relationship Id="rId72" Type="http://schemas.openxmlformats.org/officeDocument/2006/relationships/image" Target="../media/image330.png"/><Relationship Id="rId3" Type="http://schemas.openxmlformats.org/officeDocument/2006/relationships/image" Target="../media/image253.png"/><Relationship Id="rId12" Type="http://schemas.openxmlformats.org/officeDocument/2006/relationships/image" Target="../media/image300.png"/><Relationship Id="rId17" Type="http://schemas.openxmlformats.org/officeDocument/2006/relationships/image" Target="../media/image303.png"/><Relationship Id="rId25" Type="http://schemas.openxmlformats.org/officeDocument/2006/relationships/image" Target="../media/image306.png"/><Relationship Id="rId33" Type="http://schemas.openxmlformats.org/officeDocument/2006/relationships/image" Target="../media/image312.png"/><Relationship Id="rId38" Type="http://schemas.openxmlformats.org/officeDocument/2006/relationships/image" Target="../media/image317.png"/><Relationship Id="rId46" Type="http://schemas.openxmlformats.org/officeDocument/2006/relationships/image" Target="../media/image324.jpeg"/><Relationship Id="rId59" Type="http://schemas.openxmlformats.org/officeDocument/2006/relationships/hyperlink" Target="#&#1053;&#1069;&#1042;&#1053;"/><Relationship Id="rId67" Type="http://schemas.openxmlformats.org/officeDocument/2006/relationships/hyperlink" Target="#&#1048;&#1050;_&#1086;&#1073;&#1086;&#1075;&#1088;&#1077;&#1074;&#1072;&#1090;&#1077;&#1083;&#1080;"/><Relationship Id="rId20" Type="http://schemas.microsoft.com/office/2007/relationships/hdphoto" Target="../media/hdphoto19.wdp"/><Relationship Id="rId41" Type="http://schemas.openxmlformats.org/officeDocument/2006/relationships/image" Target="../media/image319.png"/><Relationship Id="rId54" Type="http://schemas.openxmlformats.org/officeDocument/2006/relationships/hyperlink" Target="#&#1055;&#1069;&#1042;&#1053;!A1"/><Relationship Id="rId62" Type="http://schemas.openxmlformats.org/officeDocument/2006/relationships/hyperlink" Target="#&#1042;&#1086;&#1079;&#1076;&#1091;&#1093;&#1086;&#1086;&#1095;&#1080;&#1089;&#1090;&#1080;&#1090;&#1077;&#1083;&#1080;!A1"/><Relationship Id="rId70" Type="http://schemas.openxmlformats.org/officeDocument/2006/relationships/image" Target="../media/image328.png"/><Relationship Id="rId1" Type="http://schemas.openxmlformats.org/officeDocument/2006/relationships/image" Target="../media/image291.png"/><Relationship Id="rId6" Type="http://schemas.openxmlformats.org/officeDocument/2006/relationships/image" Target="../media/image294.png"/></Relationships>
</file>

<file path=xl/drawings/_rels/drawing7.xml.rels><?xml version="1.0" encoding="UTF-8" standalone="yes"?>
<Relationships xmlns="http://schemas.openxmlformats.org/package/2006/relationships"><Relationship Id="rId13" Type="http://schemas.microsoft.com/office/2007/relationships/hdphoto" Target="../media/hdphoto26.wdp"/><Relationship Id="rId18" Type="http://schemas.openxmlformats.org/officeDocument/2006/relationships/image" Target="../media/image343.png"/><Relationship Id="rId26" Type="http://schemas.openxmlformats.org/officeDocument/2006/relationships/image" Target="../media/image350.png"/><Relationship Id="rId39" Type="http://schemas.openxmlformats.org/officeDocument/2006/relationships/image" Target="../media/image358.png"/><Relationship Id="rId21" Type="http://schemas.openxmlformats.org/officeDocument/2006/relationships/image" Target="../media/image346.png"/><Relationship Id="rId34" Type="http://schemas.openxmlformats.org/officeDocument/2006/relationships/image" Target="../media/image353.png"/><Relationship Id="rId42" Type="http://schemas.openxmlformats.org/officeDocument/2006/relationships/hyperlink" Target="#&#1055;&#1069;&#1042;&#1053;!A1"/><Relationship Id="rId47" Type="http://schemas.openxmlformats.org/officeDocument/2006/relationships/hyperlink" Target="#&#1058;&#1077;&#1087;&#1083;&#1086;&#1074;&#1077;&#1085;&#1090;&#1080;&#1083;&#1103;&#1090;&#1086;&#1088;&#1099;!A1"/><Relationship Id="rId50" Type="http://schemas.openxmlformats.org/officeDocument/2006/relationships/hyperlink" Target="#&#1092;&#1080;&#1083;&#1100;&#1090;&#1088;"/><Relationship Id="rId55" Type="http://schemas.openxmlformats.org/officeDocument/2006/relationships/hyperlink" Target="#&#1055;&#1077;&#1095;&#1072;&#1090;&#1100;_&#1079;&#1072;&#1082;&#1072;&#1079;&#1072;_"/><Relationship Id="rId63" Type="http://schemas.openxmlformats.org/officeDocument/2006/relationships/image" Target="../media/image365.png"/><Relationship Id="rId7" Type="http://schemas.openxmlformats.org/officeDocument/2006/relationships/image" Target="../media/image336.png"/><Relationship Id="rId2" Type="http://schemas.openxmlformats.org/officeDocument/2006/relationships/image" Target="../media/image253.png"/><Relationship Id="rId16" Type="http://schemas.openxmlformats.org/officeDocument/2006/relationships/image" Target="../media/image341.png"/><Relationship Id="rId20" Type="http://schemas.openxmlformats.org/officeDocument/2006/relationships/image" Target="../media/image345.png"/><Relationship Id="rId29" Type="http://schemas.openxmlformats.org/officeDocument/2006/relationships/image" Target="../media/image10.png"/><Relationship Id="rId41" Type="http://schemas.openxmlformats.org/officeDocument/2006/relationships/hyperlink" Target="#&#1075;&#1083;&#1072;&#1074;&#1085;&#1072;&#1103;"/><Relationship Id="rId54" Type="http://schemas.openxmlformats.org/officeDocument/2006/relationships/image" Target="../media/image9.png"/><Relationship Id="rId62" Type="http://schemas.openxmlformats.org/officeDocument/2006/relationships/image" Target="../media/image364.png"/><Relationship Id="rId1" Type="http://schemas.openxmlformats.org/officeDocument/2006/relationships/image" Target="../media/image23.png"/><Relationship Id="rId6" Type="http://schemas.openxmlformats.org/officeDocument/2006/relationships/image" Target="../media/image335.png"/><Relationship Id="rId11" Type="http://schemas.microsoft.com/office/2007/relationships/hdphoto" Target="../media/hdphoto25.wdp"/><Relationship Id="rId24" Type="http://schemas.openxmlformats.org/officeDocument/2006/relationships/image" Target="../media/image349.png"/><Relationship Id="rId32" Type="http://schemas.openxmlformats.org/officeDocument/2006/relationships/image" Target="../media/image351.emf"/><Relationship Id="rId37" Type="http://schemas.openxmlformats.org/officeDocument/2006/relationships/image" Target="../media/image356.png"/><Relationship Id="rId40" Type="http://schemas.openxmlformats.org/officeDocument/2006/relationships/image" Target="../media/image359.png"/><Relationship Id="rId45" Type="http://schemas.openxmlformats.org/officeDocument/2006/relationships/hyperlink" Target="#'&#1050;&#1086;&#1090;&#1083;&#1099; &#1101;&#1083;.'!A1"/><Relationship Id="rId53" Type="http://schemas.openxmlformats.org/officeDocument/2006/relationships/hyperlink" Target="#&#1056;&#1072;&#1089;&#1087;&#1088;&#1086;&#1076;&#1072;&#1078;&#1072;!A1"/><Relationship Id="rId58" Type="http://schemas.openxmlformats.org/officeDocument/2006/relationships/image" Target="../media/image360.png"/><Relationship Id="rId66" Type="http://schemas.openxmlformats.org/officeDocument/2006/relationships/image" Target="../media/image368.png"/><Relationship Id="rId5" Type="http://schemas.openxmlformats.org/officeDocument/2006/relationships/image" Target="../media/image334.png"/><Relationship Id="rId15" Type="http://schemas.microsoft.com/office/2007/relationships/hdphoto" Target="../media/hdphoto27.wdp"/><Relationship Id="rId23" Type="http://schemas.openxmlformats.org/officeDocument/2006/relationships/image" Target="../media/image348.png"/><Relationship Id="rId28" Type="http://schemas.openxmlformats.org/officeDocument/2006/relationships/image" Target="../media/image88.png"/><Relationship Id="rId36" Type="http://schemas.openxmlformats.org/officeDocument/2006/relationships/image" Target="../media/image355.png"/><Relationship Id="rId49" Type="http://schemas.openxmlformats.org/officeDocument/2006/relationships/hyperlink" Target="#'&#1058;&#1088;&#1077;&#1093;&#1093;&#1086;&#1076;&#1086;&#1074;&#1099;&#1077; &#1082;&#1083;&#1072;&#1087;&#1072;&#1085;&#1099;'!A1"/><Relationship Id="rId57" Type="http://schemas.openxmlformats.org/officeDocument/2006/relationships/hyperlink" Target="#&#1053;&#1072;&#1089;&#1086;&#1089;&#1085;&#1099;&#1077;_&#1089;&#1090;&#1072;&#1085;&#1094;&#1080;&#1080;"/><Relationship Id="rId61" Type="http://schemas.openxmlformats.org/officeDocument/2006/relationships/image" Target="../media/image363.png"/><Relationship Id="rId10" Type="http://schemas.openxmlformats.org/officeDocument/2006/relationships/image" Target="../media/image338.png"/><Relationship Id="rId19" Type="http://schemas.openxmlformats.org/officeDocument/2006/relationships/image" Target="../media/image344.png"/><Relationship Id="rId31" Type="http://schemas.openxmlformats.org/officeDocument/2006/relationships/image" Target="../media/image5.png"/><Relationship Id="rId44" Type="http://schemas.openxmlformats.org/officeDocument/2006/relationships/hyperlink" Target="#&#1050;&#1069;&#1042;&#1053;!A1"/><Relationship Id="rId52" Type="http://schemas.openxmlformats.org/officeDocument/2006/relationships/hyperlink" Target="#&#1042;&#1086;&#1079;&#1076;&#1091;&#1093;&#1086;&#1086;&#1095;&#1080;&#1089;&#1090;&#1080;&#1090;&#1077;&#1083;&#1080;!A1"/><Relationship Id="rId60" Type="http://schemas.openxmlformats.org/officeDocument/2006/relationships/image" Target="../media/image362.png"/><Relationship Id="rId65" Type="http://schemas.openxmlformats.org/officeDocument/2006/relationships/image" Target="../media/image367.PNG"/><Relationship Id="rId4" Type="http://schemas.openxmlformats.org/officeDocument/2006/relationships/image" Target="../media/image333.png"/><Relationship Id="rId9" Type="http://schemas.openxmlformats.org/officeDocument/2006/relationships/image" Target="../media/image337.jpeg"/><Relationship Id="rId14" Type="http://schemas.openxmlformats.org/officeDocument/2006/relationships/image" Target="../media/image340.png"/><Relationship Id="rId22" Type="http://schemas.openxmlformats.org/officeDocument/2006/relationships/image" Target="../media/image347.png"/><Relationship Id="rId27" Type="http://schemas.openxmlformats.org/officeDocument/2006/relationships/image" Target="../media/image76.png"/><Relationship Id="rId30" Type="http://schemas.openxmlformats.org/officeDocument/2006/relationships/hyperlink" Target="#&#1069;&#1083;&#1077;&#1082;&#1090;&#1088;&#1080;&#1095;&#1077;&#1089;&#1082;&#1080;&#1077;_&#1082;&#1086;&#1085;&#1074;&#1077;&#1082;&#1090;&#1086;&#1088;&#1099;"/><Relationship Id="rId35" Type="http://schemas.openxmlformats.org/officeDocument/2006/relationships/image" Target="../media/image354.png"/><Relationship Id="rId43" Type="http://schemas.openxmlformats.org/officeDocument/2006/relationships/hyperlink" Target="#&#1043;&#1055;&#1042;&#1053;!A1"/><Relationship Id="rId48" Type="http://schemas.openxmlformats.org/officeDocument/2006/relationships/hyperlink" Target="#'&#1053;&#1069;&#1042;&#1053; &#1085;&#1072;&#1087;.'!A1"/><Relationship Id="rId56" Type="http://schemas.openxmlformats.org/officeDocument/2006/relationships/hyperlink" Target="#&#1048;&#1050;_&#1086;&#1073;&#1086;&#1075;&#1088;&#1077;&#1074;&#1072;&#1090;&#1077;&#1083;&#1080;"/><Relationship Id="rId64" Type="http://schemas.openxmlformats.org/officeDocument/2006/relationships/image" Target="../media/image366.PNG"/><Relationship Id="rId8" Type="http://schemas.microsoft.com/office/2007/relationships/hdphoto" Target="../media/hdphoto24.wdp"/><Relationship Id="rId51" Type="http://schemas.openxmlformats.org/officeDocument/2006/relationships/hyperlink" Target="#&#1058;&#1077;&#1088;&#1084;&#1086;&#1089;&#1090;&#1072;&#1090;&#1099;"/><Relationship Id="rId3" Type="http://schemas.openxmlformats.org/officeDocument/2006/relationships/image" Target="../media/image332.jpeg"/><Relationship Id="rId12" Type="http://schemas.openxmlformats.org/officeDocument/2006/relationships/image" Target="../media/image339.png"/><Relationship Id="rId17" Type="http://schemas.openxmlformats.org/officeDocument/2006/relationships/image" Target="../media/image342.png"/><Relationship Id="rId25" Type="http://schemas.openxmlformats.org/officeDocument/2006/relationships/image" Target="../media/image24.jpeg"/><Relationship Id="rId33" Type="http://schemas.openxmlformats.org/officeDocument/2006/relationships/image" Target="../media/image352.png"/><Relationship Id="rId38" Type="http://schemas.openxmlformats.org/officeDocument/2006/relationships/image" Target="../media/image357.png"/><Relationship Id="rId46" Type="http://schemas.openxmlformats.org/officeDocument/2006/relationships/hyperlink" Target="#&#1053;&#1069;&#1042;&#1053;"/><Relationship Id="rId59" Type="http://schemas.openxmlformats.org/officeDocument/2006/relationships/image" Target="../media/image361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8.png"/><Relationship Id="rId18" Type="http://schemas.openxmlformats.org/officeDocument/2006/relationships/image" Target="../media/image10.png"/><Relationship Id="rId26" Type="http://schemas.openxmlformats.org/officeDocument/2006/relationships/hyperlink" Target="#&#1058;&#1077;&#1087;&#1083;&#1086;&#1074;&#1077;&#1085;&#1090;&#1080;&#1083;&#1103;&#1090;&#1086;&#1088;&#1099;!A1"/><Relationship Id="rId39" Type="http://schemas.openxmlformats.org/officeDocument/2006/relationships/image" Target="../media/image383.png"/><Relationship Id="rId3" Type="http://schemas.openxmlformats.org/officeDocument/2006/relationships/image" Target="../media/image369.png"/><Relationship Id="rId21" Type="http://schemas.openxmlformats.org/officeDocument/2006/relationships/hyperlink" Target="#&#1075;&#1083;&#1072;&#1074;&#1085;&#1072;&#1103;"/><Relationship Id="rId34" Type="http://schemas.openxmlformats.org/officeDocument/2006/relationships/image" Target="../media/image9.png"/><Relationship Id="rId42" Type="http://schemas.openxmlformats.org/officeDocument/2006/relationships/image" Target="../media/image215.png"/><Relationship Id="rId47" Type="http://schemas.openxmlformats.org/officeDocument/2006/relationships/image" Target="../media/image389.png"/><Relationship Id="rId50" Type="http://schemas.openxmlformats.org/officeDocument/2006/relationships/image" Target="../media/image392.png"/><Relationship Id="rId7" Type="http://schemas.openxmlformats.org/officeDocument/2006/relationships/image" Target="../media/image372.png"/><Relationship Id="rId12" Type="http://schemas.openxmlformats.org/officeDocument/2006/relationships/image" Target="../media/image377.png"/><Relationship Id="rId17" Type="http://schemas.openxmlformats.org/officeDocument/2006/relationships/image" Target="../media/image381.png"/><Relationship Id="rId25" Type="http://schemas.openxmlformats.org/officeDocument/2006/relationships/hyperlink" Target="#&#1043;&#1055;&#1042;&#1053;!A1"/><Relationship Id="rId33" Type="http://schemas.openxmlformats.org/officeDocument/2006/relationships/hyperlink" Target="#&#1056;&#1072;&#1089;&#1087;&#1088;&#1086;&#1076;&#1072;&#1078;&#1072;!A1"/><Relationship Id="rId38" Type="http://schemas.openxmlformats.org/officeDocument/2006/relationships/image" Target="../media/image382.png"/><Relationship Id="rId46" Type="http://schemas.openxmlformats.org/officeDocument/2006/relationships/image" Target="../media/image388.png"/><Relationship Id="rId2" Type="http://schemas.openxmlformats.org/officeDocument/2006/relationships/image" Target="../media/image24.jpeg"/><Relationship Id="rId16" Type="http://schemas.openxmlformats.org/officeDocument/2006/relationships/image" Target="../media/image380.png"/><Relationship Id="rId20" Type="http://schemas.openxmlformats.org/officeDocument/2006/relationships/image" Target="../media/image5.png"/><Relationship Id="rId29" Type="http://schemas.openxmlformats.org/officeDocument/2006/relationships/hyperlink" Target="#'&#1053;&#1069;&#1042;&#1053; &#1085;&#1072;&#1087;.'!A1"/><Relationship Id="rId41" Type="http://schemas.openxmlformats.org/officeDocument/2006/relationships/image" Target="../media/image385.PNG"/><Relationship Id="rId1" Type="http://schemas.openxmlformats.org/officeDocument/2006/relationships/image" Target="../media/image23.png"/><Relationship Id="rId6" Type="http://schemas.openxmlformats.org/officeDocument/2006/relationships/image" Target="../media/image371.png"/><Relationship Id="rId11" Type="http://schemas.openxmlformats.org/officeDocument/2006/relationships/image" Target="../media/image376.png"/><Relationship Id="rId24" Type="http://schemas.openxmlformats.org/officeDocument/2006/relationships/hyperlink" Target="#&#1050;&#1069;&#1042;&#1053;!A1"/><Relationship Id="rId32" Type="http://schemas.openxmlformats.org/officeDocument/2006/relationships/hyperlink" Target="#&#1058;&#1077;&#1088;&#1084;&#1086;&#1089;&#1090;&#1072;&#1090;&#1099;"/><Relationship Id="rId37" Type="http://schemas.openxmlformats.org/officeDocument/2006/relationships/hyperlink" Target="#&#1053;&#1072;&#1089;&#1086;&#1089;&#1085;&#1099;&#1077;_&#1089;&#1090;&#1072;&#1085;&#1094;&#1080;&#1080;"/><Relationship Id="rId40" Type="http://schemas.openxmlformats.org/officeDocument/2006/relationships/image" Target="../media/image384.png"/><Relationship Id="rId45" Type="http://schemas.openxmlformats.org/officeDocument/2006/relationships/image" Target="../media/image387.png"/><Relationship Id="rId5" Type="http://schemas.openxmlformats.org/officeDocument/2006/relationships/image" Target="../media/image370.png"/><Relationship Id="rId15" Type="http://schemas.openxmlformats.org/officeDocument/2006/relationships/image" Target="../media/image379.png"/><Relationship Id="rId23" Type="http://schemas.openxmlformats.org/officeDocument/2006/relationships/hyperlink" Target="#&#1092;&#1080;&#1083;&#1100;&#1090;&#1088;"/><Relationship Id="rId28" Type="http://schemas.openxmlformats.org/officeDocument/2006/relationships/hyperlink" Target="#&#1053;&#1069;&#1042;&#1053;"/><Relationship Id="rId36" Type="http://schemas.openxmlformats.org/officeDocument/2006/relationships/hyperlink" Target="#&#1048;&#1050;_&#1086;&#1073;&#1086;&#1075;&#1088;&#1077;&#1074;&#1072;&#1090;&#1077;&#1083;&#1080;"/><Relationship Id="rId49" Type="http://schemas.openxmlformats.org/officeDocument/2006/relationships/image" Target="../media/image391.png"/><Relationship Id="rId10" Type="http://schemas.openxmlformats.org/officeDocument/2006/relationships/image" Target="../media/image375.png"/><Relationship Id="rId19" Type="http://schemas.openxmlformats.org/officeDocument/2006/relationships/hyperlink" Target="#&#1101;&#1083;&#1082;&#1086;&#1090;&#1083;&#1099;"/><Relationship Id="rId31" Type="http://schemas.openxmlformats.org/officeDocument/2006/relationships/hyperlink" Target="#&#1050;&#1086;&#1085;&#1074;&#1077;&#1082;&#1090;&#1086;&#1088;&#1099;!A1"/><Relationship Id="rId44" Type="http://schemas.openxmlformats.org/officeDocument/2006/relationships/image" Target="../media/image386.png"/><Relationship Id="rId4" Type="http://schemas.microsoft.com/office/2007/relationships/hdphoto" Target="../media/hdphoto28.wdp"/><Relationship Id="rId9" Type="http://schemas.openxmlformats.org/officeDocument/2006/relationships/image" Target="../media/image374.png"/><Relationship Id="rId14" Type="http://schemas.openxmlformats.org/officeDocument/2006/relationships/image" Target="../media/image88.png"/><Relationship Id="rId22" Type="http://schemas.openxmlformats.org/officeDocument/2006/relationships/hyperlink" Target="#&#1055;&#1069;&#1042;&#1053;!A1"/><Relationship Id="rId27" Type="http://schemas.openxmlformats.org/officeDocument/2006/relationships/hyperlink" Target="#&#1042;&#1086;&#1079;&#1076;&#1091;&#1093;&#1086;&#1086;&#1095;&#1080;&#1089;&#1090;&#1080;&#1090;&#1077;&#1083;&#1080;!A1"/><Relationship Id="rId30" Type="http://schemas.openxmlformats.org/officeDocument/2006/relationships/hyperlink" Target="#'&#1058;&#1088;&#1077;&#1093;&#1093;&#1086;&#1076;&#1086;&#1074;&#1099;&#1077; &#1082;&#1083;&#1072;&#1087;&#1072;&#1085;&#1099;'!A1"/><Relationship Id="rId35" Type="http://schemas.openxmlformats.org/officeDocument/2006/relationships/hyperlink" Target="#&#1055;&#1077;&#1095;&#1072;&#1090;&#1100;_&#1079;&#1072;&#1082;&#1072;&#1079;&#1072;_"/><Relationship Id="rId43" Type="http://schemas.openxmlformats.org/officeDocument/2006/relationships/image" Target="../media/image131.png"/><Relationship Id="rId48" Type="http://schemas.openxmlformats.org/officeDocument/2006/relationships/image" Target="../media/image390.png"/><Relationship Id="rId8" Type="http://schemas.openxmlformats.org/officeDocument/2006/relationships/image" Target="../media/image37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1050;&#1069;&#1042;&#1053;!A1"/><Relationship Id="rId13" Type="http://schemas.openxmlformats.org/officeDocument/2006/relationships/hyperlink" Target="#'&#1050;&#1086;&#1090;&#1083;&#1099; &#1101;&#1083;.'!A1"/><Relationship Id="rId18" Type="http://schemas.openxmlformats.org/officeDocument/2006/relationships/image" Target="../media/image9.png"/><Relationship Id="rId26" Type="http://schemas.openxmlformats.org/officeDocument/2006/relationships/image" Target="../media/image395.PNG"/><Relationship Id="rId3" Type="http://schemas.openxmlformats.org/officeDocument/2006/relationships/hyperlink" Target="#&#1058;&#1077;&#1088;&#1084;&#1086;&#1089;&#1090;&#1072;&#1090;&#1099;"/><Relationship Id="rId21" Type="http://schemas.openxmlformats.org/officeDocument/2006/relationships/hyperlink" Target="#&#1053;&#1072;&#1089;&#1086;&#1089;&#1085;&#1099;&#1077;_&#1089;&#1090;&#1072;&#1085;&#1094;&#1080;&#1080;"/><Relationship Id="rId7" Type="http://schemas.openxmlformats.org/officeDocument/2006/relationships/hyperlink" Target="#&#1043;&#1055;&#1042;&#1053;!A1"/><Relationship Id="rId12" Type="http://schemas.openxmlformats.org/officeDocument/2006/relationships/hyperlink" Target="#'&#1053;&#1069;&#1042;&#1053; &#1085;&#1072;&#1087;.'!A1"/><Relationship Id="rId17" Type="http://schemas.openxmlformats.org/officeDocument/2006/relationships/hyperlink" Target="#&#1056;&#1072;&#1089;&#1087;&#1088;&#1086;&#1076;&#1072;&#1078;&#1072;!A1"/><Relationship Id="rId25" Type="http://schemas.openxmlformats.org/officeDocument/2006/relationships/image" Target="../media/image394.png"/><Relationship Id="rId2" Type="http://schemas.openxmlformats.org/officeDocument/2006/relationships/image" Target="../media/image10.png"/><Relationship Id="rId16" Type="http://schemas.openxmlformats.org/officeDocument/2006/relationships/hyperlink" Target="#&#1050;&#1086;&#1085;&#1074;&#1077;&#1082;&#1090;&#1086;&#1088;&#1099;!A1"/><Relationship Id="rId20" Type="http://schemas.openxmlformats.org/officeDocument/2006/relationships/hyperlink" Target="#&#1048;&#1050;_&#1086;&#1073;&#1086;&#1075;&#1088;&#1077;&#1074;&#1072;&#1090;&#1077;&#1083;&#1080;"/><Relationship Id="rId29" Type="http://schemas.openxmlformats.org/officeDocument/2006/relationships/image" Target="../media/image398.PNG"/><Relationship Id="rId1" Type="http://schemas.openxmlformats.org/officeDocument/2006/relationships/image" Target="../media/image24.jpeg"/><Relationship Id="rId6" Type="http://schemas.openxmlformats.org/officeDocument/2006/relationships/hyperlink" Target="#&#1055;&#1069;&#1042;&#1053;!A1"/><Relationship Id="rId11" Type="http://schemas.openxmlformats.org/officeDocument/2006/relationships/hyperlink" Target="#&#1042;&#1086;&#1079;&#1076;&#1091;&#1093;&#1086;&#1086;&#1095;&#1080;&#1089;&#1090;&#1080;&#1090;&#1077;&#1083;&#1080;!A1"/><Relationship Id="rId24" Type="http://schemas.openxmlformats.org/officeDocument/2006/relationships/image" Target="../media/image88.png"/><Relationship Id="rId32" Type="http://schemas.openxmlformats.org/officeDocument/2006/relationships/image" Target="../media/image401.PNG"/><Relationship Id="rId5" Type="http://schemas.openxmlformats.org/officeDocument/2006/relationships/hyperlink" Target="#&#1075;&#1083;&#1072;&#1074;&#1085;&#1072;&#1103;"/><Relationship Id="rId15" Type="http://schemas.openxmlformats.org/officeDocument/2006/relationships/hyperlink" Target="#'&#1058;&#1088;&#1077;&#1093;&#1093;&#1086;&#1076;&#1086;&#1074;&#1099;&#1077; &#1082;&#1083;&#1072;&#1087;&#1072;&#1085;&#1099;'!A1"/><Relationship Id="rId23" Type="http://schemas.openxmlformats.org/officeDocument/2006/relationships/image" Target="../media/image393.png"/><Relationship Id="rId28" Type="http://schemas.openxmlformats.org/officeDocument/2006/relationships/image" Target="../media/image397.PNG"/><Relationship Id="rId10" Type="http://schemas.openxmlformats.org/officeDocument/2006/relationships/hyperlink" Target="#&#1053;&#1069;&#1042;&#1053;"/><Relationship Id="rId19" Type="http://schemas.openxmlformats.org/officeDocument/2006/relationships/hyperlink" Target="#&#1055;&#1077;&#1095;&#1072;&#1090;&#1100;_&#1079;&#1072;&#1082;&#1072;&#1079;&#1072;_"/><Relationship Id="rId31" Type="http://schemas.openxmlformats.org/officeDocument/2006/relationships/image" Target="../media/image400.PNG"/><Relationship Id="rId4" Type="http://schemas.openxmlformats.org/officeDocument/2006/relationships/image" Target="../media/image5.png"/><Relationship Id="rId9" Type="http://schemas.openxmlformats.org/officeDocument/2006/relationships/hyperlink" Target="#&#1058;&#1077;&#1087;&#1083;&#1086;&#1074;&#1077;&#1085;&#1090;&#1080;&#1083;&#1103;&#1090;&#1086;&#1088;&#1099;!A1"/><Relationship Id="rId14" Type="http://schemas.openxmlformats.org/officeDocument/2006/relationships/hyperlink" Target="#&#1060;&#1080;&#1083;&#1100;&#1090;&#1088;&#1099;!A1"/><Relationship Id="rId22" Type="http://schemas.openxmlformats.org/officeDocument/2006/relationships/image" Target="../media/image23.png"/><Relationship Id="rId27" Type="http://schemas.openxmlformats.org/officeDocument/2006/relationships/image" Target="../media/image396.PNG"/><Relationship Id="rId30" Type="http://schemas.openxmlformats.org/officeDocument/2006/relationships/image" Target="../media/image399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9.emf"/><Relationship Id="rId2" Type="http://schemas.openxmlformats.org/officeDocument/2006/relationships/image" Target="../media/image198.emf"/><Relationship Id="rId1" Type="http://schemas.openxmlformats.org/officeDocument/2006/relationships/image" Target="../media/image197.emf"/><Relationship Id="rId6" Type="http://schemas.openxmlformats.org/officeDocument/2006/relationships/image" Target="../media/image202.emf"/><Relationship Id="rId5" Type="http://schemas.openxmlformats.org/officeDocument/2006/relationships/image" Target="../media/image201.emf"/><Relationship Id="rId4" Type="http://schemas.openxmlformats.org/officeDocument/2006/relationships/image" Target="../media/image20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916784</xdr:colOff>
      <xdr:row>26</xdr:row>
      <xdr:rowOff>131849</xdr:rowOff>
    </xdr:from>
    <xdr:to>
      <xdr:col>6</xdr:col>
      <xdr:colOff>1348043</xdr:colOff>
      <xdr:row>29</xdr:row>
      <xdr:rowOff>190349</xdr:rowOff>
    </xdr:to>
    <xdr:pic>
      <xdr:nvPicPr>
        <xdr:cNvPr id="10" name="Рисунок 9" descr="Most popular rubber stamp Royalty Free Vector Imag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9697" b="72222" l="394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t="20202" b="24874"/>
        <a:stretch/>
      </xdr:blipFill>
      <xdr:spPr bwMode="auto">
        <a:xfrm>
          <a:off x="6822284" y="4751474"/>
          <a:ext cx="1467103" cy="6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76340</xdr:rowOff>
    </xdr:from>
    <xdr:to>
      <xdr:col>1</xdr:col>
      <xdr:colOff>1019025</xdr:colOff>
      <xdr:row>29</xdr:row>
      <xdr:rowOff>133490</xdr:rowOff>
    </xdr:to>
    <xdr:pic>
      <xdr:nvPicPr>
        <xdr:cNvPr id="9" name="Рисунок 8" descr="Много новостей на 2022 год, бронирование открыто - AC Boat Rentals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55164"/>
          <a:ext cx="118711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1</xdr:rowOff>
    </xdr:from>
    <xdr:to>
      <xdr:col>1</xdr:col>
      <xdr:colOff>1131093</xdr:colOff>
      <xdr:row>3</xdr:row>
      <xdr:rowOff>261152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8" y="1"/>
          <a:ext cx="1092993" cy="114221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8</xdr:col>
      <xdr:colOff>304800</xdr:colOff>
      <xdr:row>2</xdr:row>
      <xdr:rowOff>47625</xdr:rowOff>
    </xdr:to>
    <xdr:sp macro="" textlink="">
      <xdr:nvSpPr>
        <xdr:cNvPr id="1027" name="AutoShape 3" descr="Thermex"/>
        <xdr:cNvSpPr>
          <a:spLocks noChangeAspect="1" noChangeArrowheads="1"/>
        </xdr:cNvSpPr>
      </xdr:nvSpPr>
      <xdr:spPr bwMode="auto">
        <a:xfrm>
          <a:off x="9648825" y="30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348278</xdr:colOff>
      <xdr:row>3</xdr:row>
      <xdr:rowOff>83343</xdr:rowOff>
    </xdr:from>
    <xdr:to>
      <xdr:col>3</xdr:col>
      <xdr:colOff>582327</xdr:colOff>
      <xdr:row>4</xdr:row>
      <xdr:rowOff>6467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3863"/>
                  </a14:imgEffect>
                  <a14:imgEffect>
                    <a14:saturation sat="7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872" y="964406"/>
          <a:ext cx="234049" cy="2326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perspectiveLeft"/>
          <a:lightRig rig="threePt" dir="t"/>
        </a:scene3d>
        <a:sp3d/>
      </xdr:spPr>
    </xdr:pic>
    <xdr:clientData/>
  </xdr:twoCellAnchor>
  <xdr:twoCellAnchor>
    <xdr:from>
      <xdr:col>0</xdr:col>
      <xdr:colOff>142879</xdr:colOff>
      <xdr:row>113</xdr:row>
      <xdr:rowOff>166687</xdr:rowOff>
    </xdr:from>
    <xdr:to>
      <xdr:col>2</xdr:col>
      <xdr:colOff>1262064</xdr:colOff>
      <xdr:row>116</xdr:row>
      <xdr:rowOff>173833</xdr:rowOff>
    </xdr:to>
    <xdr:grpSp>
      <xdr:nvGrpSpPr>
        <xdr:cNvPr id="4" name="Группа 3"/>
        <xdr:cNvGrpSpPr/>
      </xdr:nvGrpSpPr>
      <xdr:grpSpPr>
        <a:xfrm>
          <a:off x="142879" y="22119011"/>
          <a:ext cx="2710420" cy="578646"/>
          <a:chOff x="95252" y="8441531"/>
          <a:chExt cx="4822028" cy="959645"/>
        </a:xfrm>
      </xdr:grpSpPr>
      <xdr:pic>
        <xdr:nvPicPr>
          <xdr:cNvPr id="6" name="Рисунок 5" descr="Youtube – Бесплатные иконки: социальные медиа">
            <a:hlinkClick xmlns:r="http://schemas.openxmlformats.org/officeDocument/2006/relationships" r:id="rId7"/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13427" b="12841"/>
          <a:stretch/>
        </xdr:blipFill>
        <xdr:spPr bwMode="auto">
          <a:xfrm>
            <a:off x="95252" y="8538784"/>
            <a:ext cx="1095373" cy="8076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" name="Группа 1">
            <a:hlinkClick xmlns:r="http://schemas.openxmlformats.org/officeDocument/2006/relationships" r:id="rId9"/>
          </xdr:cNvPr>
          <xdr:cNvGrpSpPr/>
        </xdr:nvGrpSpPr>
        <xdr:grpSpPr>
          <a:xfrm>
            <a:off x="1357313" y="8441531"/>
            <a:ext cx="1452562" cy="947738"/>
            <a:chOff x="1357313" y="8441531"/>
            <a:chExt cx="1452562" cy="947738"/>
          </a:xfrm>
        </xdr:grpSpPr>
        <xdr:pic>
          <xdr:nvPicPr>
            <xdr:cNvPr id="12" name="Рисунок 11" descr="Гугл драйв – Бесплатные иконки: социальные медиа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357313" y="8441531"/>
              <a:ext cx="945887" cy="9477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4" name="Рисунок 13" descr="Бесплатная векторная графика Значок установить плеер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35969" y="8838417"/>
              <a:ext cx="773906" cy="50798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15" name="Рисунок 14" descr="Завод – Бесплатные иконки: здания">
            <a:hlinkClick xmlns:r="http://schemas.openxmlformats.org/officeDocument/2006/relationships" r:id="rId12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4657" y="8489155"/>
            <a:ext cx="910238" cy="91201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Рисунок 15" descr="Сантехника THERMEX (Термекс).Страна производитель - Россия. Китай Купить  THERMEX (Термекс) с доставкой по Москве и России — Home-Santehnika.ru">
            <a:hlinkClick xmlns:r="http://schemas.openxmlformats.org/officeDocument/2006/relationships" r:id="rId14"/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75182"/>
          <a:stretch/>
        </xdr:blipFill>
        <xdr:spPr bwMode="auto">
          <a:xfrm>
            <a:off x="3964781" y="8489086"/>
            <a:ext cx="952499" cy="91209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2</xdr:col>
      <xdr:colOff>607218</xdr:colOff>
      <xdr:row>4</xdr:row>
      <xdr:rowOff>186854</xdr:rowOff>
    </xdr:from>
    <xdr:to>
      <xdr:col>2</xdr:col>
      <xdr:colOff>833438</xdr:colOff>
      <xdr:row>6</xdr:row>
      <xdr:rowOff>59022</xdr:rowOff>
    </xdr:to>
    <xdr:pic>
      <xdr:nvPicPr>
        <xdr:cNvPr id="20" name="Рисунок 19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2190749" y="1377479"/>
          <a:ext cx="226220" cy="253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35718</xdr:colOff>
      <xdr:row>89</xdr:row>
      <xdr:rowOff>74702</xdr:rowOff>
    </xdr:from>
    <xdr:to>
      <xdr:col>2</xdr:col>
      <xdr:colOff>1059656</xdr:colOff>
      <xdr:row>95</xdr:row>
      <xdr:rowOff>66675</xdr:rowOff>
    </xdr:to>
    <xdr:grpSp>
      <xdr:nvGrpSpPr>
        <xdr:cNvPr id="5" name="Группа 4"/>
        <xdr:cNvGrpSpPr/>
      </xdr:nvGrpSpPr>
      <xdr:grpSpPr>
        <a:xfrm>
          <a:off x="203806" y="17455026"/>
          <a:ext cx="2447085" cy="1134973"/>
          <a:chOff x="202406" y="8504327"/>
          <a:chExt cx="2440781" cy="1134973"/>
        </a:xfrm>
      </xdr:grpSpPr>
      <xdr:pic>
        <xdr:nvPicPr>
          <xdr:cNvPr id="17" name="Рисунок 16" descr="Видео-плеер – Бесплатные иконки: ui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2406" y="8504327"/>
            <a:ext cx="1131094" cy="113497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TextBox 2"/>
          <xdr:cNvSpPr txBox="1"/>
        </xdr:nvSpPr>
        <xdr:spPr>
          <a:xfrm>
            <a:off x="1190624" y="8774906"/>
            <a:ext cx="1452563" cy="2619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400" b="1"/>
              <a:t>Видеообзоры</a:t>
            </a:r>
          </a:p>
        </xdr:txBody>
      </xdr:sp>
    </xdr:grpSp>
    <xdr:clientData/>
  </xdr:twoCellAnchor>
  <xdr:twoCellAnchor editAs="oneCell">
    <xdr:from>
      <xdr:col>1</xdr:col>
      <xdr:colOff>702469</xdr:colOff>
      <xdr:row>103</xdr:row>
      <xdr:rowOff>35720</xdr:rowOff>
    </xdr:from>
    <xdr:to>
      <xdr:col>7</xdr:col>
      <xdr:colOff>0</xdr:colOff>
      <xdr:row>110</xdr:row>
      <xdr:rowOff>47625</xdr:rowOff>
    </xdr:to>
    <xdr:pic>
      <xdr:nvPicPr>
        <xdr:cNvPr id="19" name="Рисунок 18"/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157" y="12084845"/>
          <a:ext cx="7715249" cy="13454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428105</xdr:colOff>
      <xdr:row>3</xdr:row>
      <xdr:rowOff>9525</xdr:rowOff>
    </xdr:from>
    <xdr:to>
      <xdr:col>2</xdr:col>
      <xdr:colOff>428625</xdr:colOff>
      <xdr:row>6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/>
        <a:stretch/>
      </xdr:blipFill>
      <xdr:spPr>
        <a:xfrm>
          <a:off x="1037705" y="581025"/>
          <a:ext cx="610120" cy="561975"/>
        </a:xfrm>
        <a:prstGeom prst="rect">
          <a:avLst/>
        </a:prstGeom>
      </xdr:spPr>
    </xdr:pic>
    <xdr:clientData/>
  </xdr:twoCellAnchor>
  <xdr:twoCellAnchor>
    <xdr:from>
      <xdr:col>6</xdr:col>
      <xdr:colOff>314327</xdr:colOff>
      <xdr:row>3</xdr:row>
      <xdr:rowOff>17432</xdr:rowOff>
    </xdr:from>
    <xdr:to>
      <xdr:col>15</xdr:col>
      <xdr:colOff>552451</xdr:colOff>
      <xdr:row>6</xdr:row>
      <xdr:rowOff>38101</xdr:rowOff>
    </xdr:to>
    <xdr:grpSp>
      <xdr:nvGrpSpPr>
        <xdr:cNvPr id="52" name="Группа 51">
          <a:extLst>
            <a:ext uri="{FF2B5EF4-FFF2-40B4-BE49-F238E27FC236}">
              <a16:creationId xmlns:a16="http://schemas.microsoft.com/office/drawing/2014/main" xmlns="" id="{00000000-0008-0000-1200-000034000000}"/>
            </a:ext>
          </a:extLst>
        </xdr:cNvPr>
        <xdr:cNvGrpSpPr/>
      </xdr:nvGrpSpPr>
      <xdr:grpSpPr>
        <a:xfrm>
          <a:off x="3971927" y="588932"/>
          <a:ext cx="5724524" cy="592169"/>
          <a:chOff x="3971927" y="588932"/>
          <a:chExt cx="5724524" cy="592169"/>
        </a:xfrm>
      </xdr:grpSpPr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xmlns="" id="{00000000-0008-0000-12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43" name="Рисунок 42">
            <a:extLst>
              <a:ext uri="{FF2B5EF4-FFF2-40B4-BE49-F238E27FC236}">
                <a16:creationId xmlns:a16="http://schemas.microsoft.com/office/drawing/2014/main" xmlns="" id="{00000000-0008-0000-1200-00002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xmlns="" id="{00000000-0008-0000-1200-00002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xmlns="" id="{00000000-0008-0000-1200-00002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xmlns="" id="{00000000-0008-0000-1200-00002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598457"/>
            <a:ext cx="619124" cy="563594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xmlns="" id="{00000000-0008-0000-12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29427" y="598457"/>
            <a:ext cx="619124" cy="563594"/>
          </a:xfrm>
          <a:prstGeom prst="rect">
            <a:avLst/>
          </a:prstGeom>
        </xdr:spPr>
      </xdr:pic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xmlns="" id="{00000000-0008-0000-12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7391402" y="588932"/>
            <a:ext cx="619124" cy="563594"/>
          </a:xfrm>
          <a:prstGeom prst="rect">
            <a:avLst/>
          </a:prstGeom>
        </xdr:spPr>
      </xdr:pic>
      <xdr:pic>
        <xdr:nvPicPr>
          <xdr:cNvPr id="49" name="Рисунок 48">
            <a:extLst>
              <a:ext uri="{FF2B5EF4-FFF2-40B4-BE49-F238E27FC236}">
                <a16:creationId xmlns:a16="http://schemas.microsoft.com/office/drawing/2014/main" xmlns="" id="{00000000-0008-0000-1200-00003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53377" y="598457"/>
            <a:ext cx="619124" cy="563594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xmlns="" id="{00000000-0008-0000-1200-00003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95"/>
          <a:stretch/>
        </xdr:blipFill>
        <xdr:spPr>
          <a:xfrm>
            <a:off x="8515352" y="607982"/>
            <a:ext cx="619124" cy="563594"/>
          </a:xfrm>
          <a:prstGeom prst="rect">
            <a:avLst/>
          </a:prstGeom>
        </xdr:spPr>
      </xdr:pic>
      <xdr:pic>
        <xdr:nvPicPr>
          <xdr:cNvPr id="51" name="Рисунок 50">
            <a:extLst>
              <a:ext uri="{FF2B5EF4-FFF2-40B4-BE49-F238E27FC236}">
                <a16:creationId xmlns:a16="http://schemas.microsoft.com/office/drawing/2014/main" xmlns="" id="{00000000-0008-0000-1200-00003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77327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304802</xdr:colOff>
      <xdr:row>6</xdr:row>
      <xdr:rowOff>19051</xdr:rowOff>
    </xdr:from>
    <xdr:to>
      <xdr:col>15</xdr:col>
      <xdr:colOff>542926</xdr:colOff>
      <xdr:row>9</xdr:row>
      <xdr:rowOff>152401</xdr:rowOff>
    </xdr:to>
    <xdr:grpSp>
      <xdr:nvGrpSpPr>
        <xdr:cNvPr id="64" name="Группа 63">
          <a:extLst>
            <a:ext uri="{FF2B5EF4-FFF2-40B4-BE49-F238E27FC236}">
              <a16:creationId xmlns:a16="http://schemas.microsoft.com/office/drawing/2014/main" xmlns="" id="{00000000-0008-0000-1200-000040000000}"/>
            </a:ext>
          </a:extLst>
        </xdr:cNvPr>
        <xdr:cNvGrpSpPr/>
      </xdr:nvGrpSpPr>
      <xdr:grpSpPr>
        <a:xfrm>
          <a:off x="3962402" y="1162051"/>
          <a:ext cx="5724524" cy="704850"/>
          <a:chOff x="3962402" y="1162051"/>
          <a:chExt cx="5724524" cy="704850"/>
        </a:xfrm>
      </xdr:grpSpPr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xmlns="" id="{00000000-0008-0000-1200-00003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62402" y="1293782"/>
            <a:ext cx="619124" cy="563594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xmlns="" id="{00000000-0008-0000-1200-00003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653"/>
          <a:stretch/>
        </xdr:blipFill>
        <xdr:spPr>
          <a:xfrm>
            <a:off x="4543427" y="1162051"/>
            <a:ext cx="590548" cy="666750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xmlns="" id="{00000000-0008-0000-1200-00003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6781802" y="1284257"/>
            <a:ext cx="619124" cy="563594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xmlns="" id="{00000000-0008-0000-1200-00003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353302" y="1303307"/>
            <a:ext cx="619124" cy="563594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xmlns="" id="{00000000-0008-0000-1200-00003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05402" y="1284257"/>
            <a:ext cx="619124" cy="563594"/>
          </a:xfrm>
          <a:prstGeom prst="rect">
            <a:avLst/>
          </a:prstGeom>
        </xdr:spPr>
      </xdr:pic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xmlns="" id="{00000000-0008-0000-1200-00003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19827" y="1284257"/>
            <a:ext cx="619124" cy="563594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xmlns="" id="{00000000-0008-0000-1200-00003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505827" y="1274732"/>
            <a:ext cx="619124" cy="563594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:a16="http://schemas.microsoft.com/office/drawing/2014/main" xmlns="" id="{00000000-0008-0000-1200-00003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43852" y="1284257"/>
            <a:ext cx="619124" cy="563594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xmlns="" id="{00000000-0008-0000-1200-00003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657852" y="1293782"/>
            <a:ext cx="619124" cy="563594"/>
          </a:xfrm>
          <a:prstGeom prst="rect">
            <a:avLst/>
          </a:prstGeom>
        </xdr:spPr>
      </xdr:pic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xmlns="" id="{00000000-0008-0000-1200-00003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67802" y="12937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323852</xdr:colOff>
      <xdr:row>9</xdr:row>
      <xdr:rowOff>123826</xdr:rowOff>
    </xdr:from>
    <xdr:to>
      <xdr:col>15</xdr:col>
      <xdr:colOff>561976</xdr:colOff>
      <xdr:row>13</xdr:row>
      <xdr:rowOff>66676</xdr:rowOff>
    </xdr:to>
    <xdr:grpSp>
      <xdr:nvGrpSpPr>
        <xdr:cNvPr id="65" name="Группа 64">
          <a:extLst>
            <a:ext uri="{FF2B5EF4-FFF2-40B4-BE49-F238E27FC236}">
              <a16:creationId xmlns:a16="http://schemas.microsoft.com/office/drawing/2014/main" xmlns="" id="{00000000-0008-0000-1200-000041000000}"/>
            </a:ext>
          </a:extLst>
        </xdr:cNvPr>
        <xdr:cNvGrpSpPr/>
      </xdr:nvGrpSpPr>
      <xdr:grpSpPr>
        <a:xfrm>
          <a:off x="3981452" y="1838326"/>
          <a:ext cx="5724524" cy="704850"/>
          <a:chOff x="3962402" y="1162051"/>
          <a:chExt cx="5724524" cy="704850"/>
        </a:xfrm>
      </xdr:grpSpPr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xmlns="" id="{00000000-0008-0000-1200-00004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62402" y="1284257"/>
            <a:ext cx="619124" cy="563594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xmlns="" id="{00000000-0008-0000-1200-00004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653"/>
          <a:stretch/>
        </xdr:blipFill>
        <xdr:spPr>
          <a:xfrm>
            <a:off x="4543427" y="1162051"/>
            <a:ext cx="590548" cy="666750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xmlns="" id="{00000000-0008-0000-1200-00004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6781802" y="1284257"/>
            <a:ext cx="619124" cy="563594"/>
          </a:xfrm>
          <a:prstGeom prst="rect">
            <a:avLst/>
          </a:prstGeom>
        </xdr:spPr>
      </xdr:pic>
      <xdr:pic>
        <xdr:nvPicPr>
          <xdr:cNvPr id="69" name="Рисунок 68">
            <a:extLst>
              <a:ext uri="{FF2B5EF4-FFF2-40B4-BE49-F238E27FC236}">
                <a16:creationId xmlns:a16="http://schemas.microsoft.com/office/drawing/2014/main" xmlns="" id="{00000000-0008-0000-1200-00004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353302" y="1303307"/>
            <a:ext cx="619124" cy="563594"/>
          </a:xfrm>
          <a:prstGeom prst="rect">
            <a:avLst/>
          </a:prstGeom>
        </xdr:spPr>
      </xdr:pic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xmlns="" id="{00000000-0008-0000-12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05402" y="1284257"/>
            <a:ext cx="619124" cy="563594"/>
          </a:xfrm>
          <a:prstGeom prst="rect">
            <a:avLst/>
          </a:prstGeom>
        </xdr:spPr>
      </xdr:pic>
      <xdr:pic>
        <xdr:nvPicPr>
          <xdr:cNvPr id="71" name="Рисунок 70">
            <a:extLst>
              <a:ext uri="{FF2B5EF4-FFF2-40B4-BE49-F238E27FC236}">
                <a16:creationId xmlns:a16="http://schemas.microsoft.com/office/drawing/2014/main" xmlns="" id="{00000000-0008-0000-1200-00004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19827" y="1284257"/>
            <a:ext cx="619124" cy="563594"/>
          </a:xfrm>
          <a:prstGeom prst="rect">
            <a:avLst/>
          </a:prstGeom>
        </xdr:spPr>
      </xdr:pic>
      <xdr:pic>
        <xdr:nvPicPr>
          <xdr:cNvPr id="72" name="Рисунок 71">
            <a:extLst>
              <a:ext uri="{FF2B5EF4-FFF2-40B4-BE49-F238E27FC236}">
                <a16:creationId xmlns:a16="http://schemas.microsoft.com/office/drawing/2014/main" xmlns="" id="{00000000-0008-0000-12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505827" y="1293782"/>
            <a:ext cx="619124" cy="563594"/>
          </a:xfrm>
          <a:prstGeom prst="rect">
            <a:avLst/>
          </a:prstGeom>
        </xdr:spPr>
      </xdr:pic>
      <xdr:pic>
        <xdr:nvPicPr>
          <xdr:cNvPr id="73" name="Рисунок 72">
            <a:extLst>
              <a:ext uri="{FF2B5EF4-FFF2-40B4-BE49-F238E27FC236}">
                <a16:creationId xmlns:a16="http://schemas.microsoft.com/office/drawing/2014/main" xmlns="" id="{00000000-0008-0000-1200-00004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43852" y="1284257"/>
            <a:ext cx="619124" cy="563594"/>
          </a:xfrm>
          <a:prstGeom prst="rect">
            <a:avLst/>
          </a:prstGeom>
        </xdr:spPr>
      </xdr:pic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xmlns="" id="{00000000-0008-0000-1200-00004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657852" y="1293782"/>
            <a:ext cx="619124" cy="563594"/>
          </a:xfrm>
          <a:prstGeom prst="rect">
            <a:avLst/>
          </a:prstGeom>
        </xdr:spPr>
      </xdr:pic>
      <xdr:pic>
        <xdr:nvPicPr>
          <xdr:cNvPr id="75" name="Рисунок 74">
            <a:extLst>
              <a:ext uri="{FF2B5EF4-FFF2-40B4-BE49-F238E27FC236}">
                <a16:creationId xmlns:a16="http://schemas.microsoft.com/office/drawing/2014/main" xmlns="" id="{00000000-0008-0000-12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67802" y="12937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304802</xdr:colOff>
      <xdr:row>13</xdr:row>
      <xdr:rowOff>122207</xdr:rowOff>
    </xdr:from>
    <xdr:to>
      <xdr:col>13</xdr:col>
      <xdr:colOff>95251</xdr:colOff>
      <xdr:row>16</xdr:row>
      <xdr:rowOff>133351</xdr:rowOff>
    </xdr:to>
    <xdr:grpSp>
      <xdr:nvGrpSpPr>
        <xdr:cNvPr id="98" name="Группа 97">
          <a:extLst>
            <a:ext uri="{FF2B5EF4-FFF2-40B4-BE49-F238E27FC236}">
              <a16:creationId xmlns:a16="http://schemas.microsoft.com/office/drawing/2014/main" xmlns="" id="{00000000-0008-0000-1200-000062000000}"/>
            </a:ext>
          </a:extLst>
        </xdr:cNvPr>
        <xdr:cNvGrpSpPr/>
      </xdr:nvGrpSpPr>
      <xdr:grpSpPr>
        <a:xfrm>
          <a:off x="3962402" y="2598707"/>
          <a:ext cx="4057649" cy="582644"/>
          <a:chOff x="3971927" y="598457"/>
          <a:chExt cx="4057649" cy="582644"/>
        </a:xfrm>
      </xdr:grpSpPr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xmlns="" id="{00000000-0008-0000-12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:a16="http://schemas.microsoft.com/office/drawing/2014/main" xmlns="" id="{00000000-0008-0000-1200-00006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101" name="Рисунок 100">
            <a:extLst>
              <a:ext uri="{FF2B5EF4-FFF2-40B4-BE49-F238E27FC236}">
                <a16:creationId xmlns:a16="http://schemas.microsoft.com/office/drawing/2014/main" xmlns="" id="{00000000-0008-0000-1200-00006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102" name="Рисунок 101">
            <a:extLst>
              <a:ext uri="{FF2B5EF4-FFF2-40B4-BE49-F238E27FC236}">
                <a16:creationId xmlns:a16="http://schemas.microsoft.com/office/drawing/2014/main" xmlns="" id="{00000000-0008-0000-1200-00006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104" name="Рисунок 103">
            <a:extLst>
              <a:ext uri="{FF2B5EF4-FFF2-40B4-BE49-F238E27FC236}">
                <a16:creationId xmlns:a16="http://schemas.microsoft.com/office/drawing/2014/main" xmlns="" id="{00000000-0008-0000-1200-00006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76977" y="598457"/>
            <a:ext cx="619124" cy="563594"/>
          </a:xfrm>
          <a:prstGeom prst="rect">
            <a:avLst/>
          </a:prstGeom>
        </xdr:spPr>
      </xdr:pic>
      <xdr:pic>
        <xdr:nvPicPr>
          <xdr:cNvPr id="106" name="Рисунок 105">
            <a:extLst>
              <a:ext uri="{FF2B5EF4-FFF2-40B4-BE49-F238E27FC236}">
                <a16:creationId xmlns:a16="http://schemas.microsoft.com/office/drawing/2014/main" xmlns="" id="{00000000-0008-0000-1200-00006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2" y="598457"/>
            <a:ext cx="619124" cy="563594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xmlns="" id="{00000000-0008-0000-1200-00006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10452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304802</xdr:colOff>
      <xdr:row>16</xdr:row>
      <xdr:rowOff>179357</xdr:rowOff>
    </xdr:from>
    <xdr:to>
      <xdr:col>13</xdr:col>
      <xdr:colOff>95251</xdr:colOff>
      <xdr:row>20</xdr:row>
      <xdr:rowOff>1</xdr:rowOff>
    </xdr:to>
    <xdr:grpSp>
      <xdr:nvGrpSpPr>
        <xdr:cNvPr id="109" name="Группа 108">
          <a:extLst>
            <a:ext uri="{FF2B5EF4-FFF2-40B4-BE49-F238E27FC236}">
              <a16:creationId xmlns:a16="http://schemas.microsoft.com/office/drawing/2014/main" xmlns="" id="{00000000-0008-0000-1200-00006D000000}"/>
            </a:ext>
          </a:extLst>
        </xdr:cNvPr>
        <xdr:cNvGrpSpPr/>
      </xdr:nvGrpSpPr>
      <xdr:grpSpPr>
        <a:xfrm>
          <a:off x="3962402" y="3227357"/>
          <a:ext cx="4057649" cy="582644"/>
          <a:chOff x="3971927" y="598457"/>
          <a:chExt cx="4057649" cy="582644"/>
        </a:xfrm>
      </xdr:grpSpPr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xmlns="" id="{00000000-0008-0000-1200-00006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111" name="Рисунок 110">
            <a:extLst>
              <a:ext uri="{FF2B5EF4-FFF2-40B4-BE49-F238E27FC236}">
                <a16:creationId xmlns:a16="http://schemas.microsoft.com/office/drawing/2014/main" xmlns="" id="{00000000-0008-0000-1200-00006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xmlns="" id="{00000000-0008-0000-1200-00007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xmlns="" id="{00000000-0008-0000-1200-00007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xmlns="" id="{00000000-0008-0000-1200-00007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02" y="598457"/>
            <a:ext cx="619124" cy="563594"/>
          </a:xfrm>
          <a:prstGeom prst="rect">
            <a:avLst/>
          </a:prstGeom>
        </xdr:spPr>
      </xdr:pic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xmlns="" id="{00000000-0008-0000-1200-00007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2" y="598457"/>
            <a:ext cx="619124" cy="563594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:a16="http://schemas.microsoft.com/office/drawing/2014/main" xmlns="" id="{00000000-0008-0000-1200-00007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10452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285752</xdr:colOff>
      <xdr:row>19</xdr:row>
      <xdr:rowOff>180975</xdr:rowOff>
    </xdr:from>
    <xdr:to>
      <xdr:col>14</xdr:col>
      <xdr:colOff>28576</xdr:colOff>
      <xdr:row>23</xdr:row>
      <xdr:rowOff>133351</xdr:rowOff>
    </xdr:to>
    <xdr:grpSp>
      <xdr:nvGrpSpPr>
        <xdr:cNvPr id="126" name="Группа 125">
          <a:extLst>
            <a:ext uri="{FF2B5EF4-FFF2-40B4-BE49-F238E27FC236}">
              <a16:creationId xmlns:a16="http://schemas.microsoft.com/office/drawing/2014/main" xmlns="" id="{00000000-0008-0000-1200-00007E000000}"/>
            </a:ext>
          </a:extLst>
        </xdr:cNvPr>
        <xdr:cNvGrpSpPr/>
      </xdr:nvGrpSpPr>
      <xdr:grpSpPr>
        <a:xfrm>
          <a:off x="3943352" y="3800475"/>
          <a:ext cx="4619624" cy="714376"/>
          <a:chOff x="3943352" y="3800475"/>
          <a:chExt cx="4619624" cy="714376"/>
        </a:xfrm>
      </xdr:grpSpPr>
      <xdr:pic>
        <xdr:nvPicPr>
          <xdr:cNvPr id="118" name="Рисунок 117">
            <a:extLst>
              <a:ext uri="{FF2B5EF4-FFF2-40B4-BE49-F238E27FC236}">
                <a16:creationId xmlns:a16="http://schemas.microsoft.com/office/drawing/2014/main" xmlns="" id="{00000000-0008-0000-1200-00007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xmlns="" id="{00000000-0008-0000-1200-00007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xmlns="" id="{00000000-0008-0000-1200-00007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:a16="http://schemas.microsoft.com/office/drawing/2014/main" xmlns="" id="{00000000-0008-0000-1200-00007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57852" y="3951257"/>
            <a:ext cx="619124" cy="563594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xmlns="" id="{00000000-0008-0000-12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xmlns="" id="{00000000-0008-0000-1200-00007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124" name="Рисунок 123">
            <a:extLst>
              <a:ext uri="{FF2B5EF4-FFF2-40B4-BE49-F238E27FC236}">
                <a16:creationId xmlns:a16="http://schemas.microsoft.com/office/drawing/2014/main" xmlns="" id="{00000000-0008-0000-1200-00007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125" name="Рисунок 124">
            <a:extLst>
              <a:ext uri="{FF2B5EF4-FFF2-40B4-BE49-F238E27FC236}">
                <a16:creationId xmlns:a16="http://schemas.microsoft.com/office/drawing/2014/main" xmlns="" id="{00000000-0008-0000-1200-00007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228602</xdr:colOff>
      <xdr:row>23</xdr:row>
      <xdr:rowOff>152400</xdr:rowOff>
    </xdr:from>
    <xdr:to>
      <xdr:col>13</xdr:col>
      <xdr:colOff>581026</xdr:colOff>
      <xdr:row>27</xdr:row>
      <xdr:rowOff>104776</xdr:rowOff>
    </xdr:to>
    <xdr:grpSp>
      <xdr:nvGrpSpPr>
        <xdr:cNvPr id="127" name="Группа 126">
          <a:extLst>
            <a:ext uri="{FF2B5EF4-FFF2-40B4-BE49-F238E27FC236}">
              <a16:creationId xmlns:a16="http://schemas.microsoft.com/office/drawing/2014/main" xmlns="" id="{00000000-0008-0000-1200-00007F000000}"/>
            </a:ext>
          </a:extLst>
        </xdr:cNvPr>
        <xdr:cNvGrpSpPr/>
      </xdr:nvGrpSpPr>
      <xdr:grpSpPr>
        <a:xfrm>
          <a:off x="3886202" y="4533900"/>
          <a:ext cx="4619624" cy="714376"/>
          <a:chOff x="3943352" y="3800475"/>
          <a:chExt cx="4619624" cy="714376"/>
        </a:xfrm>
      </xdr:grpSpPr>
      <xdr:pic>
        <xdr:nvPicPr>
          <xdr:cNvPr id="128" name="Рисунок 127">
            <a:extLst>
              <a:ext uri="{FF2B5EF4-FFF2-40B4-BE49-F238E27FC236}">
                <a16:creationId xmlns:a16="http://schemas.microsoft.com/office/drawing/2014/main" xmlns="" id="{00000000-0008-0000-1200-00008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xmlns="" id="{00000000-0008-0000-1200-00008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130" name="Рисунок 129">
            <a:extLst>
              <a:ext uri="{FF2B5EF4-FFF2-40B4-BE49-F238E27FC236}">
                <a16:creationId xmlns:a16="http://schemas.microsoft.com/office/drawing/2014/main" xmlns="" id="{00000000-0008-0000-1200-00008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131" name="Рисунок 130">
            <a:extLst>
              <a:ext uri="{FF2B5EF4-FFF2-40B4-BE49-F238E27FC236}">
                <a16:creationId xmlns:a16="http://schemas.microsoft.com/office/drawing/2014/main" xmlns="" id="{00000000-0008-0000-1200-00008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51257"/>
            <a:ext cx="619124" cy="563594"/>
          </a:xfrm>
          <a:prstGeom prst="rect">
            <a:avLst/>
          </a:prstGeom>
        </xdr:spPr>
      </xdr:pic>
      <xdr:pic>
        <xdr:nvPicPr>
          <xdr:cNvPr id="132" name="Рисунок 131">
            <a:extLst>
              <a:ext uri="{FF2B5EF4-FFF2-40B4-BE49-F238E27FC236}">
                <a16:creationId xmlns:a16="http://schemas.microsoft.com/office/drawing/2014/main" xmlns="" id="{00000000-0008-0000-1200-00008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xmlns="" id="{00000000-0008-0000-1200-00008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:a16="http://schemas.microsoft.com/office/drawing/2014/main" xmlns="" id="{00000000-0008-0000-1200-00008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:a16="http://schemas.microsoft.com/office/drawing/2014/main" xmlns="" id="{00000000-0008-0000-1200-00008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238127</xdr:colOff>
      <xdr:row>27</xdr:row>
      <xdr:rowOff>104775</xdr:rowOff>
    </xdr:from>
    <xdr:to>
      <xdr:col>13</xdr:col>
      <xdr:colOff>9526</xdr:colOff>
      <xdr:row>31</xdr:row>
      <xdr:rowOff>47626</xdr:rowOff>
    </xdr:to>
    <xdr:grpSp>
      <xdr:nvGrpSpPr>
        <xdr:cNvPr id="136" name="Группа 135">
          <a:extLst>
            <a:ext uri="{FF2B5EF4-FFF2-40B4-BE49-F238E27FC236}">
              <a16:creationId xmlns:a16="http://schemas.microsoft.com/office/drawing/2014/main" xmlns="" id="{00000000-0008-0000-1200-000088000000}"/>
            </a:ext>
          </a:extLst>
        </xdr:cNvPr>
        <xdr:cNvGrpSpPr/>
      </xdr:nvGrpSpPr>
      <xdr:grpSpPr>
        <a:xfrm>
          <a:off x="3895727" y="5248275"/>
          <a:ext cx="4038599" cy="704851"/>
          <a:chOff x="3943352" y="3800475"/>
          <a:chExt cx="4038599" cy="704851"/>
        </a:xfrm>
      </xdr:grpSpPr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xmlns="" id="{00000000-0008-0000-12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:a16="http://schemas.microsoft.com/office/drawing/2014/main" xmlns="" id="{00000000-0008-0000-12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140" name="Рисунок 139">
            <a:extLst>
              <a:ext uri="{FF2B5EF4-FFF2-40B4-BE49-F238E27FC236}">
                <a16:creationId xmlns:a16="http://schemas.microsoft.com/office/drawing/2014/main" xmlns="" id="{00000000-0008-0000-1200-00008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95877" y="3941732"/>
            <a:ext cx="619124" cy="563594"/>
          </a:xfrm>
          <a:prstGeom prst="rect">
            <a:avLst/>
          </a:prstGeom>
        </xdr:spPr>
      </xdr:pic>
      <xdr:pic>
        <xdr:nvPicPr>
          <xdr:cNvPr id="141" name="Рисунок 140">
            <a:extLst>
              <a:ext uri="{FF2B5EF4-FFF2-40B4-BE49-F238E27FC236}">
                <a16:creationId xmlns:a16="http://schemas.microsoft.com/office/drawing/2014/main" xmlns="" id="{00000000-0008-0000-1200-00008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22682"/>
            <a:ext cx="619124" cy="563594"/>
          </a:xfrm>
          <a:prstGeom prst="rect">
            <a:avLst/>
          </a:prstGeom>
        </xdr:spPr>
      </xdr:pic>
      <xdr:pic>
        <xdr:nvPicPr>
          <xdr:cNvPr id="142" name="Рисунок 141">
            <a:extLst>
              <a:ext uri="{FF2B5EF4-FFF2-40B4-BE49-F238E27FC236}">
                <a16:creationId xmlns:a16="http://schemas.microsoft.com/office/drawing/2014/main" xmlns="" id="{00000000-0008-0000-1200-00008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91327" y="3922682"/>
            <a:ext cx="619124" cy="563594"/>
          </a:xfrm>
          <a:prstGeom prst="rect">
            <a:avLst/>
          </a:prstGeom>
        </xdr:spPr>
      </xdr:pic>
      <xdr:pic>
        <xdr:nvPicPr>
          <xdr:cNvPr id="143" name="Рисунок 142">
            <a:extLst>
              <a:ext uri="{FF2B5EF4-FFF2-40B4-BE49-F238E27FC236}">
                <a16:creationId xmlns:a16="http://schemas.microsoft.com/office/drawing/2014/main" xmlns="" id="{00000000-0008-0000-1200-00008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362827" y="3932207"/>
            <a:ext cx="619124" cy="563594"/>
          </a:xfrm>
          <a:prstGeom prst="rect">
            <a:avLst/>
          </a:prstGeom>
        </xdr:spPr>
      </xdr:pic>
      <xdr:pic>
        <xdr:nvPicPr>
          <xdr:cNvPr id="144" name="Рисунок 143">
            <a:extLst>
              <a:ext uri="{FF2B5EF4-FFF2-40B4-BE49-F238E27FC236}">
                <a16:creationId xmlns:a16="http://schemas.microsoft.com/office/drawing/2014/main" xmlns="" id="{00000000-0008-0000-1200-00009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38877" y="39243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209552</xdr:colOff>
      <xdr:row>31</xdr:row>
      <xdr:rowOff>171450</xdr:rowOff>
    </xdr:from>
    <xdr:to>
      <xdr:col>13</xdr:col>
      <xdr:colOff>561976</xdr:colOff>
      <xdr:row>35</xdr:row>
      <xdr:rowOff>1</xdr:rowOff>
    </xdr:to>
    <xdr:grpSp>
      <xdr:nvGrpSpPr>
        <xdr:cNvPr id="145" name="Группа 144">
          <a:extLst>
            <a:ext uri="{FF2B5EF4-FFF2-40B4-BE49-F238E27FC236}">
              <a16:creationId xmlns:a16="http://schemas.microsoft.com/office/drawing/2014/main" xmlns="" id="{00000000-0008-0000-1200-000091000000}"/>
            </a:ext>
          </a:extLst>
        </xdr:cNvPr>
        <xdr:cNvGrpSpPr/>
      </xdr:nvGrpSpPr>
      <xdr:grpSpPr>
        <a:xfrm>
          <a:off x="3867152" y="6076950"/>
          <a:ext cx="4619624" cy="590551"/>
          <a:chOff x="3943352" y="3914775"/>
          <a:chExt cx="4619624" cy="590551"/>
        </a:xfrm>
      </xdr:grpSpPr>
      <xdr:pic>
        <xdr:nvPicPr>
          <xdr:cNvPr id="146" name="Рисунок 145">
            <a:extLst>
              <a:ext uri="{FF2B5EF4-FFF2-40B4-BE49-F238E27FC236}">
                <a16:creationId xmlns:a16="http://schemas.microsoft.com/office/drawing/2014/main" xmlns="" id="{00000000-0008-0000-1200-00009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47" name="Рисунок 146">
            <a:extLst>
              <a:ext uri="{FF2B5EF4-FFF2-40B4-BE49-F238E27FC236}">
                <a16:creationId xmlns:a16="http://schemas.microsoft.com/office/drawing/2014/main" xmlns="" id="{00000000-0008-0000-12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24377" y="3914775"/>
            <a:ext cx="619124" cy="581026"/>
          </a:xfrm>
          <a:prstGeom prst="rect">
            <a:avLst/>
          </a:prstGeom>
        </xdr:spPr>
      </xdr:pic>
      <xdr:pic>
        <xdr:nvPicPr>
          <xdr:cNvPr id="148" name="Рисунок 147">
            <a:extLst>
              <a:ext uri="{FF2B5EF4-FFF2-40B4-BE49-F238E27FC236}">
                <a16:creationId xmlns:a16="http://schemas.microsoft.com/office/drawing/2014/main" xmlns="" id="{00000000-0008-0000-1200-00009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:a16="http://schemas.microsoft.com/office/drawing/2014/main" xmlns="" id="{00000000-0008-0000-12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676902" y="3932207"/>
            <a:ext cx="619124" cy="563594"/>
          </a:xfrm>
          <a:prstGeom prst="rect">
            <a:avLst/>
          </a:prstGeom>
        </xdr:spPr>
      </xdr:pic>
      <xdr:pic>
        <xdr:nvPicPr>
          <xdr:cNvPr id="150" name="Рисунок 149">
            <a:extLst>
              <a:ext uri="{FF2B5EF4-FFF2-40B4-BE49-F238E27FC236}">
                <a16:creationId xmlns:a16="http://schemas.microsoft.com/office/drawing/2014/main" xmlns="" id="{00000000-0008-0000-1200-00009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151" name="Рисунок 150">
            <a:extLst>
              <a:ext uri="{FF2B5EF4-FFF2-40B4-BE49-F238E27FC236}">
                <a16:creationId xmlns:a16="http://schemas.microsoft.com/office/drawing/2014/main" xmlns="" id="{00000000-0008-0000-1200-00009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152" name="Рисунок 151">
            <a:extLst>
              <a:ext uri="{FF2B5EF4-FFF2-40B4-BE49-F238E27FC236}">
                <a16:creationId xmlns:a16="http://schemas.microsoft.com/office/drawing/2014/main" xmlns="" id="{00000000-0008-0000-1200-00009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153" name="Рисунок 152">
            <a:extLst>
              <a:ext uri="{FF2B5EF4-FFF2-40B4-BE49-F238E27FC236}">
                <a16:creationId xmlns:a16="http://schemas.microsoft.com/office/drawing/2014/main" xmlns="" id="{00000000-0008-0000-1200-00009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228602</xdr:colOff>
      <xdr:row>35</xdr:row>
      <xdr:rowOff>66675</xdr:rowOff>
    </xdr:from>
    <xdr:to>
      <xdr:col>14</xdr:col>
      <xdr:colOff>533401</xdr:colOff>
      <xdr:row>39</xdr:row>
      <xdr:rowOff>38101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pSpPr/>
      </xdr:nvGrpSpPr>
      <xdr:grpSpPr>
        <a:xfrm>
          <a:off x="3886202" y="6734175"/>
          <a:ext cx="5181599" cy="733426"/>
          <a:chOff x="3886202" y="6734175"/>
          <a:chExt cx="5181599" cy="733426"/>
        </a:xfrm>
      </xdr:grpSpPr>
      <xdr:pic>
        <xdr:nvPicPr>
          <xdr:cNvPr id="88" name="Рисунок 87">
            <a:extLst>
              <a:ext uri="{FF2B5EF4-FFF2-40B4-BE49-F238E27FC236}">
                <a16:creationId xmlns:a16="http://schemas.microsoft.com/office/drawing/2014/main" xmlns="" id="{00000000-0008-0000-1200-00005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86202" y="6904007"/>
            <a:ext cx="619124" cy="563594"/>
          </a:xfrm>
          <a:prstGeom prst="rect">
            <a:avLst/>
          </a:prstGeom>
        </xdr:spPr>
      </xdr:pic>
      <xdr:pic>
        <xdr:nvPicPr>
          <xdr:cNvPr id="89" name="Рисунок 88">
            <a:extLst>
              <a:ext uri="{FF2B5EF4-FFF2-40B4-BE49-F238E27FC236}">
                <a16:creationId xmlns:a16="http://schemas.microsoft.com/office/drawing/2014/main" xmlns="" id="{00000000-0008-0000-1200-00005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67227" y="6734175"/>
            <a:ext cx="619124" cy="733426"/>
          </a:xfrm>
          <a:prstGeom prst="rect">
            <a:avLst/>
          </a:prstGeom>
        </xdr:spPr>
      </xdr:pic>
      <xdr:pic>
        <xdr:nvPicPr>
          <xdr:cNvPr id="90" name="Рисунок 89">
            <a:extLst>
              <a:ext uri="{FF2B5EF4-FFF2-40B4-BE49-F238E27FC236}">
                <a16:creationId xmlns:a16="http://schemas.microsoft.com/office/drawing/2014/main" xmlns="" id="{00000000-0008-0000-1200-00005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38727" y="6894482"/>
            <a:ext cx="619124" cy="563594"/>
          </a:xfrm>
          <a:prstGeom prst="rect">
            <a:avLst/>
          </a:prstGeom>
        </xdr:spPr>
      </xdr:pic>
      <xdr:pic>
        <xdr:nvPicPr>
          <xdr:cNvPr id="91" name="Рисунок 90">
            <a:extLst>
              <a:ext uri="{FF2B5EF4-FFF2-40B4-BE49-F238E27FC236}">
                <a16:creationId xmlns:a16="http://schemas.microsoft.com/office/drawing/2014/main" xmlns="" id="{00000000-0008-0000-1200-00005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19752" y="6894482"/>
            <a:ext cx="619124" cy="563594"/>
          </a:xfrm>
          <a:prstGeom prst="rect">
            <a:avLst/>
          </a:prstGeom>
        </xdr:spPr>
      </xdr:pic>
      <xdr:pic>
        <xdr:nvPicPr>
          <xdr:cNvPr id="92" name="Рисунок 91">
            <a:extLst>
              <a:ext uri="{FF2B5EF4-FFF2-40B4-BE49-F238E27FC236}">
                <a16:creationId xmlns:a16="http://schemas.microsoft.com/office/drawing/2014/main" xmlns="" id="{00000000-0008-0000-1200-00005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7" y="6894482"/>
            <a:ext cx="619124" cy="563594"/>
          </a:xfrm>
          <a:prstGeom prst="rect">
            <a:avLst/>
          </a:prstGeom>
        </xdr:spPr>
      </xdr:pic>
      <xdr:pic>
        <xdr:nvPicPr>
          <xdr:cNvPr id="93" name="Рисунок 92">
            <a:extLst>
              <a:ext uri="{FF2B5EF4-FFF2-40B4-BE49-F238E27FC236}">
                <a16:creationId xmlns:a16="http://schemas.microsoft.com/office/drawing/2014/main" xmlns="" id="{00000000-0008-0000-1200-00005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15202" y="6894482"/>
            <a:ext cx="619124" cy="563594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:a16="http://schemas.microsoft.com/office/drawing/2014/main" xmlns="" id="{00000000-0008-0000-1200-00005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886702" y="6904007"/>
            <a:ext cx="619124" cy="563594"/>
          </a:xfrm>
          <a:prstGeom prst="rect">
            <a:avLst/>
          </a:prstGeom>
        </xdr:spPr>
      </xdr:pic>
      <xdr:pic>
        <xdr:nvPicPr>
          <xdr:cNvPr id="95" name="Рисунок 94">
            <a:extLst>
              <a:ext uri="{FF2B5EF4-FFF2-40B4-BE49-F238E27FC236}">
                <a16:creationId xmlns:a16="http://schemas.microsoft.com/office/drawing/2014/main" xmlns="" id="{00000000-0008-0000-1200-00005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752" y="6896100"/>
            <a:ext cx="619124" cy="563594"/>
          </a:xfrm>
          <a:prstGeom prst="rect">
            <a:avLst/>
          </a:prstGeom>
        </xdr:spPr>
      </xdr:pic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xmlns="" id="{00000000-0008-0000-1200-00006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48677" y="68944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228602</xdr:colOff>
      <xdr:row>39</xdr:row>
      <xdr:rowOff>57150</xdr:rowOff>
    </xdr:from>
    <xdr:to>
      <xdr:col>14</xdr:col>
      <xdr:colOff>533401</xdr:colOff>
      <xdr:row>43</xdr:row>
      <xdr:rowOff>47626</xdr:rowOff>
    </xdr:to>
    <xdr:grpSp>
      <xdr:nvGrpSpPr>
        <xdr:cNvPr id="103" name="Группа 102">
          <a:extLst>
            <a:ext uri="{FF2B5EF4-FFF2-40B4-BE49-F238E27FC236}">
              <a16:creationId xmlns:a16="http://schemas.microsoft.com/office/drawing/2014/main" xmlns="" id="{00000000-0008-0000-1200-000067000000}"/>
            </a:ext>
          </a:extLst>
        </xdr:cNvPr>
        <xdr:cNvGrpSpPr/>
      </xdr:nvGrpSpPr>
      <xdr:grpSpPr>
        <a:xfrm>
          <a:off x="3886202" y="7486650"/>
          <a:ext cx="5181599" cy="752476"/>
          <a:chOff x="3886202" y="6715125"/>
          <a:chExt cx="5181599" cy="752476"/>
        </a:xfrm>
      </xdr:grpSpPr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xmlns="" id="{00000000-0008-0000-1200-00006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86202" y="6904007"/>
            <a:ext cx="619124" cy="563594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xmlns="" id="{00000000-0008-0000-1200-00006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67227" y="6715125"/>
            <a:ext cx="619124" cy="752476"/>
          </a:xfrm>
          <a:prstGeom prst="rect">
            <a:avLst/>
          </a:prstGeom>
        </xdr:spPr>
      </xdr:pic>
      <xdr:pic>
        <xdr:nvPicPr>
          <xdr:cNvPr id="117" name="Рисунок 116">
            <a:extLst>
              <a:ext uri="{FF2B5EF4-FFF2-40B4-BE49-F238E27FC236}">
                <a16:creationId xmlns:a16="http://schemas.microsoft.com/office/drawing/2014/main" xmlns="" id="{00000000-0008-0000-1200-00007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38727" y="6894482"/>
            <a:ext cx="619124" cy="563594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:a16="http://schemas.microsoft.com/office/drawing/2014/main" xmlns="" id="{00000000-0008-0000-12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19752" y="6894482"/>
            <a:ext cx="619124" cy="563594"/>
          </a:xfrm>
          <a:prstGeom prst="rect">
            <a:avLst/>
          </a:prstGeom>
        </xdr:spPr>
      </xdr:pic>
      <xdr:pic>
        <xdr:nvPicPr>
          <xdr:cNvPr id="154" name="Рисунок 153">
            <a:extLst>
              <a:ext uri="{FF2B5EF4-FFF2-40B4-BE49-F238E27FC236}">
                <a16:creationId xmlns:a16="http://schemas.microsoft.com/office/drawing/2014/main" xmlns="" id="{00000000-0008-0000-12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7" y="6894482"/>
            <a:ext cx="619124" cy="563594"/>
          </a:xfrm>
          <a:prstGeom prst="rect">
            <a:avLst/>
          </a:prstGeom>
        </xdr:spPr>
      </xdr:pic>
      <xdr:pic>
        <xdr:nvPicPr>
          <xdr:cNvPr id="155" name="Рисунок 154">
            <a:extLst>
              <a:ext uri="{FF2B5EF4-FFF2-40B4-BE49-F238E27FC236}">
                <a16:creationId xmlns:a16="http://schemas.microsoft.com/office/drawing/2014/main" xmlns="" id="{00000000-0008-0000-1200-00009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15202" y="6894482"/>
            <a:ext cx="619124" cy="563594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:a16="http://schemas.microsoft.com/office/drawing/2014/main" xmlns="" id="{00000000-0008-0000-12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886702" y="6884957"/>
            <a:ext cx="619124" cy="563594"/>
          </a:xfrm>
          <a:prstGeom prst="rect">
            <a:avLst/>
          </a:prstGeom>
        </xdr:spPr>
      </xdr:pic>
      <xdr:pic>
        <xdr:nvPicPr>
          <xdr:cNvPr id="157" name="Рисунок 156">
            <a:extLst>
              <a:ext uri="{FF2B5EF4-FFF2-40B4-BE49-F238E27FC236}">
                <a16:creationId xmlns:a16="http://schemas.microsoft.com/office/drawing/2014/main" xmlns="" id="{00000000-0008-0000-1200-00009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752" y="6896100"/>
            <a:ext cx="619124" cy="563594"/>
          </a:xfrm>
          <a:prstGeom prst="rect">
            <a:avLst/>
          </a:prstGeom>
        </xdr:spPr>
      </xdr:pic>
      <xdr:pic>
        <xdr:nvPicPr>
          <xdr:cNvPr id="158" name="Рисунок 157">
            <a:extLst>
              <a:ext uri="{FF2B5EF4-FFF2-40B4-BE49-F238E27FC236}">
                <a16:creationId xmlns:a16="http://schemas.microsoft.com/office/drawing/2014/main" xmlns="" id="{00000000-0008-0000-1200-00009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48677" y="68944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209552</xdr:colOff>
      <xdr:row>43</xdr:row>
      <xdr:rowOff>123825</xdr:rowOff>
    </xdr:from>
    <xdr:to>
      <xdr:col>15</xdr:col>
      <xdr:colOff>447676</xdr:colOff>
      <xdr:row>47</xdr:row>
      <xdr:rowOff>114301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GrpSpPr/>
      </xdr:nvGrpSpPr>
      <xdr:grpSpPr>
        <a:xfrm>
          <a:off x="3867152" y="8315325"/>
          <a:ext cx="5724524" cy="752476"/>
          <a:chOff x="3867152" y="8315325"/>
          <a:chExt cx="5724524" cy="752476"/>
        </a:xfrm>
      </xdr:grpSpPr>
      <xdr:pic>
        <xdr:nvPicPr>
          <xdr:cNvPr id="170" name="Рисунок 169">
            <a:extLst>
              <a:ext uri="{FF2B5EF4-FFF2-40B4-BE49-F238E27FC236}">
                <a16:creationId xmlns:a16="http://schemas.microsoft.com/office/drawing/2014/main" xmlns="" id="{00000000-0008-0000-1200-0000A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171" name="Рисунок 170">
            <a:extLst>
              <a:ext uri="{FF2B5EF4-FFF2-40B4-BE49-F238E27FC236}">
                <a16:creationId xmlns:a16="http://schemas.microsoft.com/office/drawing/2014/main" xmlns="" id="{00000000-0008-0000-1200-0000A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172" name="Рисунок 171">
            <a:extLst>
              <a:ext uri="{FF2B5EF4-FFF2-40B4-BE49-F238E27FC236}">
                <a16:creationId xmlns:a16="http://schemas.microsoft.com/office/drawing/2014/main" xmlns="" id="{00000000-0008-0000-1200-0000A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173" name="Рисунок 172">
            <a:extLst>
              <a:ext uri="{FF2B5EF4-FFF2-40B4-BE49-F238E27FC236}">
                <a16:creationId xmlns:a16="http://schemas.microsoft.com/office/drawing/2014/main" xmlns="" id="{00000000-0008-0000-1200-0000A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174" name="Рисунок 173">
            <a:extLst>
              <a:ext uri="{FF2B5EF4-FFF2-40B4-BE49-F238E27FC236}">
                <a16:creationId xmlns:a16="http://schemas.microsoft.com/office/drawing/2014/main" xmlns="" id="{00000000-0008-0000-1200-0000A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175" name="Рисунок 174">
            <a:extLst>
              <a:ext uri="{FF2B5EF4-FFF2-40B4-BE49-F238E27FC236}">
                <a16:creationId xmlns:a16="http://schemas.microsoft.com/office/drawing/2014/main" xmlns="" id="{00000000-0008-0000-1200-0000A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296152" y="8456582"/>
            <a:ext cx="619124" cy="563594"/>
          </a:xfrm>
          <a:prstGeom prst="rect">
            <a:avLst/>
          </a:prstGeom>
        </xdr:spPr>
      </xdr:pic>
      <xdr:pic>
        <xdr:nvPicPr>
          <xdr:cNvPr id="176" name="Рисунок 175">
            <a:extLst>
              <a:ext uri="{FF2B5EF4-FFF2-40B4-BE49-F238E27FC236}">
                <a16:creationId xmlns:a16="http://schemas.microsoft.com/office/drawing/2014/main" xmlns="" id="{00000000-0008-0000-1200-0000B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8401052" y="8447057"/>
            <a:ext cx="619124" cy="563594"/>
          </a:xfrm>
          <a:prstGeom prst="rect">
            <a:avLst/>
          </a:prstGeom>
        </xdr:spPr>
      </xdr:pic>
      <xdr:pic>
        <xdr:nvPicPr>
          <xdr:cNvPr id="177" name="Рисунок 176">
            <a:extLst>
              <a:ext uri="{FF2B5EF4-FFF2-40B4-BE49-F238E27FC236}">
                <a16:creationId xmlns:a16="http://schemas.microsoft.com/office/drawing/2014/main" xmlns="" id="{00000000-0008-0000-1200-0000B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43702" y="8458200"/>
            <a:ext cx="619124" cy="563594"/>
          </a:xfrm>
          <a:prstGeom prst="rect">
            <a:avLst/>
          </a:prstGeom>
        </xdr:spPr>
      </xdr:pic>
      <xdr:pic>
        <xdr:nvPicPr>
          <xdr:cNvPr id="178" name="Рисунок 177">
            <a:extLst>
              <a:ext uri="{FF2B5EF4-FFF2-40B4-BE49-F238E27FC236}">
                <a16:creationId xmlns:a16="http://schemas.microsoft.com/office/drawing/2014/main" xmlns="" id="{00000000-0008-0000-1200-0000B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972552" y="8456582"/>
            <a:ext cx="619124" cy="563594"/>
          </a:xfrm>
          <a:prstGeom prst="rect">
            <a:avLst/>
          </a:prstGeom>
        </xdr:spPr>
      </xdr:pic>
      <xdr:pic>
        <xdr:nvPicPr>
          <xdr:cNvPr id="179" name="Рисунок 178">
            <a:extLst>
              <a:ext uri="{FF2B5EF4-FFF2-40B4-BE49-F238E27FC236}">
                <a16:creationId xmlns:a16="http://schemas.microsoft.com/office/drawing/2014/main" xmlns="" id="{00000000-0008-0000-1200-0000B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48602" y="844867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190502</xdr:colOff>
      <xdr:row>49</xdr:row>
      <xdr:rowOff>7907</xdr:rowOff>
    </xdr:from>
    <xdr:to>
      <xdr:col>12</xdr:col>
      <xdr:colOff>581026</xdr:colOff>
      <xdr:row>52</xdr:row>
      <xdr:rowOff>19051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GrpSpPr/>
      </xdr:nvGrpSpPr>
      <xdr:grpSpPr>
        <a:xfrm>
          <a:off x="3848102" y="9342407"/>
          <a:ext cx="4048124" cy="582644"/>
          <a:chOff x="3848102" y="9342407"/>
          <a:chExt cx="4048124" cy="582644"/>
        </a:xfrm>
      </xdr:grpSpPr>
      <xdr:pic>
        <xdr:nvPicPr>
          <xdr:cNvPr id="192" name="Рисунок 191">
            <a:extLst>
              <a:ext uri="{FF2B5EF4-FFF2-40B4-BE49-F238E27FC236}">
                <a16:creationId xmlns:a16="http://schemas.microsoft.com/office/drawing/2014/main" xmlns="" id="{00000000-0008-0000-1200-0000C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48102" y="9361457"/>
            <a:ext cx="619124" cy="563594"/>
          </a:xfrm>
          <a:prstGeom prst="rect">
            <a:avLst/>
          </a:prstGeom>
        </xdr:spPr>
      </xdr:pic>
      <xdr:pic>
        <xdr:nvPicPr>
          <xdr:cNvPr id="194" name="Рисунок 193">
            <a:extLst>
              <a:ext uri="{FF2B5EF4-FFF2-40B4-BE49-F238E27FC236}">
                <a16:creationId xmlns:a16="http://schemas.microsoft.com/office/drawing/2014/main" xmlns="" id="{00000000-0008-0000-1200-0000C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29127" y="9361457"/>
            <a:ext cx="619124" cy="563594"/>
          </a:xfrm>
          <a:prstGeom prst="rect">
            <a:avLst/>
          </a:prstGeom>
        </xdr:spPr>
      </xdr:pic>
      <xdr:pic>
        <xdr:nvPicPr>
          <xdr:cNvPr id="195" name="Рисунок 194">
            <a:extLst>
              <a:ext uri="{FF2B5EF4-FFF2-40B4-BE49-F238E27FC236}">
                <a16:creationId xmlns:a16="http://schemas.microsoft.com/office/drawing/2014/main" xmlns="" id="{00000000-0008-0000-1200-0000C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0152" y="9351932"/>
            <a:ext cx="619124" cy="563594"/>
          </a:xfrm>
          <a:prstGeom prst="rect">
            <a:avLst/>
          </a:prstGeom>
        </xdr:spPr>
      </xdr:pic>
      <xdr:pic>
        <xdr:nvPicPr>
          <xdr:cNvPr id="196" name="Рисунок 195">
            <a:extLst>
              <a:ext uri="{FF2B5EF4-FFF2-40B4-BE49-F238E27FC236}">
                <a16:creationId xmlns:a16="http://schemas.microsoft.com/office/drawing/2014/main" xmlns="" id="{00000000-0008-0000-1200-0000C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591177" y="9351932"/>
            <a:ext cx="619124" cy="563594"/>
          </a:xfrm>
          <a:prstGeom prst="rect">
            <a:avLst/>
          </a:prstGeom>
        </xdr:spPr>
      </xdr:pic>
      <xdr:pic>
        <xdr:nvPicPr>
          <xdr:cNvPr id="197" name="Рисунок 196">
            <a:extLst>
              <a:ext uri="{FF2B5EF4-FFF2-40B4-BE49-F238E27FC236}">
                <a16:creationId xmlns:a16="http://schemas.microsoft.com/office/drawing/2014/main" xmlns="" id="{00000000-0008-0000-1200-0000C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05602" y="9351932"/>
            <a:ext cx="619124" cy="563594"/>
          </a:xfrm>
          <a:prstGeom prst="rect">
            <a:avLst/>
          </a:prstGeom>
        </xdr:spPr>
      </xdr:pic>
      <xdr:pic>
        <xdr:nvPicPr>
          <xdr:cNvPr id="198" name="Рисунок 197">
            <a:extLst>
              <a:ext uri="{FF2B5EF4-FFF2-40B4-BE49-F238E27FC236}">
                <a16:creationId xmlns:a16="http://schemas.microsoft.com/office/drawing/2014/main" xmlns="" id="{00000000-0008-0000-1200-0000C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277102" y="9342407"/>
            <a:ext cx="619124" cy="563594"/>
          </a:xfrm>
          <a:prstGeom prst="rect">
            <a:avLst/>
          </a:prstGeom>
        </xdr:spPr>
      </xdr:pic>
      <xdr:pic>
        <xdr:nvPicPr>
          <xdr:cNvPr id="199" name="Рисунок 198">
            <a:extLst>
              <a:ext uri="{FF2B5EF4-FFF2-40B4-BE49-F238E27FC236}">
                <a16:creationId xmlns:a16="http://schemas.microsoft.com/office/drawing/2014/main" xmlns="" id="{00000000-0008-0000-1200-0000C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53152" y="935355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190502</xdr:colOff>
      <xdr:row>52</xdr:row>
      <xdr:rowOff>66675</xdr:rowOff>
    </xdr:from>
    <xdr:to>
      <xdr:col>14</xdr:col>
      <xdr:colOff>485776</xdr:colOff>
      <xdr:row>56</xdr:row>
      <xdr:rowOff>57151</xdr:rowOff>
    </xdr:to>
    <xdr:grpSp>
      <xdr:nvGrpSpPr>
        <xdr:cNvPr id="201" name="Группа 200">
          <a:extLst>
            <a:ext uri="{FF2B5EF4-FFF2-40B4-BE49-F238E27FC236}">
              <a16:creationId xmlns:a16="http://schemas.microsoft.com/office/drawing/2014/main" xmlns="" id="{00000000-0008-0000-1200-0000C9000000}"/>
            </a:ext>
          </a:extLst>
        </xdr:cNvPr>
        <xdr:cNvGrpSpPr/>
      </xdr:nvGrpSpPr>
      <xdr:grpSpPr>
        <a:xfrm>
          <a:off x="3848102" y="9972675"/>
          <a:ext cx="5172074" cy="752476"/>
          <a:chOff x="3867152" y="8315325"/>
          <a:chExt cx="5172074" cy="752476"/>
        </a:xfrm>
      </xdr:grpSpPr>
      <xdr:pic>
        <xdr:nvPicPr>
          <xdr:cNvPr id="202" name="Рисунок 201">
            <a:extLst>
              <a:ext uri="{FF2B5EF4-FFF2-40B4-BE49-F238E27FC236}">
                <a16:creationId xmlns:a16="http://schemas.microsoft.com/office/drawing/2014/main" xmlns="" id="{00000000-0008-0000-1200-0000C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03" name="Рисунок 202">
            <a:extLst>
              <a:ext uri="{FF2B5EF4-FFF2-40B4-BE49-F238E27FC236}">
                <a16:creationId xmlns:a16="http://schemas.microsoft.com/office/drawing/2014/main" xmlns="" id="{00000000-0008-0000-1200-0000C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04" name="Рисунок 203">
            <a:extLst>
              <a:ext uri="{FF2B5EF4-FFF2-40B4-BE49-F238E27FC236}">
                <a16:creationId xmlns:a16="http://schemas.microsoft.com/office/drawing/2014/main" xmlns="" id="{00000000-0008-0000-1200-0000C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05" name="Рисунок 204">
            <a:extLst>
              <a:ext uri="{FF2B5EF4-FFF2-40B4-BE49-F238E27FC236}">
                <a16:creationId xmlns:a16="http://schemas.microsoft.com/office/drawing/2014/main" xmlns="" id="{00000000-0008-0000-1200-0000C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06" name="Рисунок 205">
            <a:extLst>
              <a:ext uri="{FF2B5EF4-FFF2-40B4-BE49-F238E27FC236}">
                <a16:creationId xmlns:a16="http://schemas.microsoft.com/office/drawing/2014/main" xmlns="" id="{00000000-0008-0000-1200-0000C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207" name="Рисунок 206">
            <a:extLst>
              <a:ext uri="{FF2B5EF4-FFF2-40B4-BE49-F238E27FC236}">
                <a16:creationId xmlns:a16="http://schemas.microsoft.com/office/drawing/2014/main" xmlns="" id="{00000000-0008-0000-1200-0000C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296152" y="8456582"/>
            <a:ext cx="619124" cy="563594"/>
          </a:xfrm>
          <a:prstGeom prst="rect">
            <a:avLst/>
          </a:prstGeom>
        </xdr:spPr>
      </xdr:pic>
      <xdr:pic>
        <xdr:nvPicPr>
          <xdr:cNvPr id="208" name="Рисунок 207">
            <a:extLst>
              <a:ext uri="{FF2B5EF4-FFF2-40B4-BE49-F238E27FC236}">
                <a16:creationId xmlns:a16="http://schemas.microsoft.com/office/drawing/2014/main" xmlns="" id="{00000000-0008-0000-1200-0000D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848602" y="8447057"/>
            <a:ext cx="619124" cy="563594"/>
          </a:xfrm>
          <a:prstGeom prst="rect">
            <a:avLst/>
          </a:prstGeom>
        </xdr:spPr>
      </xdr:pic>
      <xdr:pic>
        <xdr:nvPicPr>
          <xdr:cNvPr id="209" name="Рисунок 208">
            <a:extLst>
              <a:ext uri="{FF2B5EF4-FFF2-40B4-BE49-F238E27FC236}">
                <a16:creationId xmlns:a16="http://schemas.microsoft.com/office/drawing/2014/main" xmlns="" id="{00000000-0008-0000-1200-0000D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43702" y="8458200"/>
            <a:ext cx="619124" cy="563594"/>
          </a:xfrm>
          <a:prstGeom prst="rect">
            <a:avLst/>
          </a:prstGeom>
        </xdr:spPr>
      </xdr:pic>
      <xdr:pic>
        <xdr:nvPicPr>
          <xdr:cNvPr id="210" name="Рисунок 209">
            <a:extLst>
              <a:ext uri="{FF2B5EF4-FFF2-40B4-BE49-F238E27FC236}">
                <a16:creationId xmlns:a16="http://schemas.microsoft.com/office/drawing/2014/main" xmlns="" id="{00000000-0008-0000-1200-0000D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20102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180977</xdr:colOff>
      <xdr:row>55</xdr:row>
      <xdr:rowOff>180975</xdr:rowOff>
    </xdr:from>
    <xdr:to>
      <xdr:col>14</xdr:col>
      <xdr:colOff>476251</xdr:colOff>
      <xdr:row>59</xdr:row>
      <xdr:rowOff>171451</xdr:rowOff>
    </xdr:to>
    <xdr:grpSp>
      <xdr:nvGrpSpPr>
        <xdr:cNvPr id="212" name="Группа 211">
          <a:extLst>
            <a:ext uri="{FF2B5EF4-FFF2-40B4-BE49-F238E27FC236}">
              <a16:creationId xmlns:a16="http://schemas.microsoft.com/office/drawing/2014/main" xmlns="" id="{00000000-0008-0000-1200-0000D4000000}"/>
            </a:ext>
          </a:extLst>
        </xdr:cNvPr>
        <xdr:cNvGrpSpPr/>
      </xdr:nvGrpSpPr>
      <xdr:grpSpPr>
        <a:xfrm>
          <a:off x="3838577" y="10658475"/>
          <a:ext cx="5172074" cy="752476"/>
          <a:chOff x="3867152" y="8277225"/>
          <a:chExt cx="5172074" cy="752476"/>
        </a:xfrm>
      </xdr:grpSpPr>
      <xdr:pic>
        <xdr:nvPicPr>
          <xdr:cNvPr id="213" name="Рисунок 212">
            <a:extLst>
              <a:ext uri="{FF2B5EF4-FFF2-40B4-BE49-F238E27FC236}">
                <a16:creationId xmlns:a16="http://schemas.microsoft.com/office/drawing/2014/main" xmlns="" id="{00000000-0008-0000-1200-0000D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14" name="Рисунок 213">
            <a:extLst>
              <a:ext uri="{FF2B5EF4-FFF2-40B4-BE49-F238E27FC236}">
                <a16:creationId xmlns:a16="http://schemas.microsoft.com/office/drawing/2014/main" xmlns="" id="{00000000-0008-0000-1200-0000D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277225"/>
            <a:ext cx="619124" cy="752476"/>
          </a:xfrm>
          <a:prstGeom prst="rect">
            <a:avLst/>
          </a:prstGeom>
        </xdr:spPr>
      </xdr:pic>
      <xdr:pic>
        <xdr:nvPicPr>
          <xdr:cNvPr id="215" name="Рисунок 214">
            <a:extLst>
              <a:ext uri="{FF2B5EF4-FFF2-40B4-BE49-F238E27FC236}">
                <a16:creationId xmlns:a16="http://schemas.microsoft.com/office/drawing/2014/main" xmlns="" id="{00000000-0008-0000-1200-0000D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16" name="Рисунок 215">
            <a:extLst>
              <a:ext uri="{FF2B5EF4-FFF2-40B4-BE49-F238E27FC236}">
                <a16:creationId xmlns:a16="http://schemas.microsoft.com/office/drawing/2014/main" xmlns="" id="{00000000-0008-0000-1200-0000D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17" name="Рисунок 216">
            <a:extLst>
              <a:ext uri="{FF2B5EF4-FFF2-40B4-BE49-F238E27FC236}">
                <a16:creationId xmlns:a16="http://schemas.microsoft.com/office/drawing/2014/main" xmlns="" id="{00000000-0008-0000-1200-0000D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218" name="Рисунок 217">
            <a:extLst>
              <a:ext uri="{FF2B5EF4-FFF2-40B4-BE49-F238E27FC236}">
                <a16:creationId xmlns:a16="http://schemas.microsoft.com/office/drawing/2014/main" xmlns="" id="{00000000-0008-0000-1200-0000D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296152" y="8456582"/>
            <a:ext cx="619124" cy="563594"/>
          </a:xfrm>
          <a:prstGeom prst="rect">
            <a:avLst/>
          </a:prstGeom>
        </xdr:spPr>
      </xdr:pic>
      <xdr:pic>
        <xdr:nvPicPr>
          <xdr:cNvPr id="219" name="Рисунок 218">
            <a:extLst>
              <a:ext uri="{FF2B5EF4-FFF2-40B4-BE49-F238E27FC236}">
                <a16:creationId xmlns:a16="http://schemas.microsoft.com/office/drawing/2014/main" xmlns="" id="{00000000-0008-0000-1200-0000D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848602" y="8447057"/>
            <a:ext cx="619124" cy="563594"/>
          </a:xfrm>
          <a:prstGeom prst="rect">
            <a:avLst/>
          </a:prstGeom>
        </xdr:spPr>
      </xdr:pic>
      <xdr:pic>
        <xdr:nvPicPr>
          <xdr:cNvPr id="220" name="Рисунок 219">
            <a:extLst>
              <a:ext uri="{FF2B5EF4-FFF2-40B4-BE49-F238E27FC236}">
                <a16:creationId xmlns:a16="http://schemas.microsoft.com/office/drawing/2014/main" xmlns="" id="{00000000-0008-0000-1200-0000D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43702" y="8458200"/>
            <a:ext cx="619124" cy="563594"/>
          </a:xfrm>
          <a:prstGeom prst="rect">
            <a:avLst/>
          </a:prstGeom>
        </xdr:spPr>
      </xdr:pic>
      <xdr:pic>
        <xdr:nvPicPr>
          <xdr:cNvPr id="221" name="Рисунок 220">
            <a:extLst>
              <a:ext uri="{FF2B5EF4-FFF2-40B4-BE49-F238E27FC236}">
                <a16:creationId xmlns:a16="http://schemas.microsoft.com/office/drawing/2014/main" xmlns="" id="{00000000-0008-0000-1200-0000D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20102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114300</xdr:colOff>
      <xdr:row>61</xdr:row>
      <xdr:rowOff>17432</xdr:rowOff>
    </xdr:from>
    <xdr:to>
      <xdr:col>11</xdr:col>
      <xdr:colOff>542924</xdr:colOff>
      <xdr:row>64</xdr:row>
      <xdr:rowOff>28576</xdr:rowOff>
    </xdr:to>
    <xdr:grpSp>
      <xdr:nvGrpSpPr>
        <xdr:cNvPr id="222" name="Группа 221">
          <a:extLst>
            <a:ext uri="{FF2B5EF4-FFF2-40B4-BE49-F238E27FC236}">
              <a16:creationId xmlns:a16="http://schemas.microsoft.com/office/drawing/2014/main" xmlns="" id="{00000000-0008-0000-1200-0000DE000000}"/>
            </a:ext>
          </a:extLst>
        </xdr:cNvPr>
        <xdr:cNvGrpSpPr/>
      </xdr:nvGrpSpPr>
      <xdr:grpSpPr>
        <a:xfrm>
          <a:off x="3771900" y="11637932"/>
          <a:ext cx="3476624" cy="582644"/>
          <a:chOff x="3943352" y="3932207"/>
          <a:chExt cx="3476624" cy="582644"/>
        </a:xfrm>
      </xdr:grpSpPr>
      <xdr:pic>
        <xdr:nvPicPr>
          <xdr:cNvPr id="223" name="Рисунок 222">
            <a:extLst>
              <a:ext uri="{FF2B5EF4-FFF2-40B4-BE49-F238E27FC236}">
                <a16:creationId xmlns:a16="http://schemas.microsoft.com/office/drawing/2014/main" xmlns="" id="{00000000-0008-0000-1200-0000D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226" name="Рисунок 225">
            <a:extLst>
              <a:ext uri="{FF2B5EF4-FFF2-40B4-BE49-F238E27FC236}">
                <a16:creationId xmlns:a16="http://schemas.microsoft.com/office/drawing/2014/main" xmlns="" id="{00000000-0008-0000-1200-0000E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14852" y="3951257"/>
            <a:ext cx="619124" cy="563594"/>
          </a:xfrm>
          <a:prstGeom prst="rect">
            <a:avLst/>
          </a:prstGeom>
        </xdr:spPr>
      </xdr:pic>
      <xdr:pic>
        <xdr:nvPicPr>
          <xdr:cNvPr id="227" name="Рисунок 226">
            <a:extLst>
              <a:ext uri="{FF2B5EF4-FFF2-40B4-BE49-F238E27FC236}">
                <a16:creationId xmlns:a16="http://schemas.microsoft.com/office/drawing/2014/main" xmlns="" id="{00000000-0008-0000-1200-0000E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14927" y="3932207"/>
            <a:ext cx="619124" cy="563594"/>
          </a:xfrm>
          <a:prstGeom prst="rect">
            <a:avLst/>
          </a:prstGeom>
        </xdr:spPr>
      </xdr:pic>
      <xdr:pic>
        <xdr:nvPicPr>
          <xdr:cNvPr id="228" name="Рисунок 227">
            <a:extLst>
              <a:ext uri="{FF2B5EF4-FFF2-40B4-BE49-F238E27FC236}">
                <a16:creationId xmlns:a16="http://schemas.microsoft.com/office/drawing/2014/main" xmlns="" id="{00000000-0008-0000-1200-0000E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229352" y="3932207"/>
            <a:ext cx="619124" cy="563594"/>
          </a:xfrm>
          <a:prstGeom prst="rect">
            <a:avLst/>
          </a:prstGeom>
        </xdr:spPr>
      </xdr:pic>
      <xdr:pic>
        <xdr:nvPicPr>
          <xdr:cNvPr id="229" name="Рисунок 228">
            <a:extLst>
              <a:ext uri="{FF2B5EF4-FFF2-40B4-BE49-F238E27FC236}">
                <a16:creationId xmlns:a16="http://schemas.microsoft.com/office/drawing/2014/main" xmlns="" id="{00000000-0008-0000-1200-0000E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6800852" y="3941732"/>
            <a:ext cx="619124" cy="563594"/>
          </a:xfrm>
          <a:prstGeom prst="rect">
            <a:avLst/>
          </a:prstGeom>
        </xdr:spPr>
      </xdr:pic>
      <xdr:pic>
        <xdr:nvPicPr>
          <xdr:cNvPr id="230" name="Рисунок 229">
            <a:extLst>
              <a:ext uri="{FF2B5EF4-FFF2-40B4-BE49-F238E27FC236}">
                <a16:creationId xmlns:a16="http://schemas.microsoft.com/office/drawing/2014/main" xmlns="" id="{00000000-0008-0000-1200-0000E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104777</xdr:colOff>
      <xdr:row>64</xdr:row>
      <xdr:rowOff>76200</xdr:rowOff>
    </xdr:from>
    <xdr:to>
      <xdr:col>12</xdr:col>
      <xdr:colOff>495301</xdr:colOff>
      <xdr:row>68</xdr:row>
      <xdr:rowOff>66676</xdr:rowOff>
    </xdr:to>
    <xdr:grpSp>
      <xdr:nvGrpSpPr>
        <xdr:cNvPr id="231" name="Группа 230">
          <a:extLst>
            <a:ext uri="{FF2B5EF4-FFF2-40B4-BE49-F238E27FC236}">
              <a16:creationId xmlns:a16="http://schemas.microsoft.com/office/drawing/2014/main" xmlns="" id="{00000000-0008-0000-1200-0000E7000000}"/>
            </a:ext>
          </a:extLst>
        </xdr:cNvPr>
        <xdr:cNvGrpSpPr/>
      </xdr:nvGrpSpPr>
      <xdr:grpSpPr>
        <a:xfrm>
          <a:off x="3762377" y="12268200"/>
          <a:ext cx="4048124" cy="752476"/>
          <a:chOff x="3867152" y="8315325"/>
          <a:chExt cx="4048124" cy="752476"/>
        </a:xfrm>
      </xdr:grpSpPr>
      <xdr:pic>
        <xdr:nvPicPr>
          <xdr:cNvPr id="232" name="Рисунок 231">
            <a:extLst>
              <a:ext uri="{FF2B5EF4-FFF2-40B4-BE49-F238E27FC236}">
                <a16:creationId xmlns:a16="http://schemas.microsoft.com/office/drawing/2014/main" xmlns="" id="{00000000-0008-0000-1200-0000E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33" name="Рисунок 232">
            <a:extLst>
              <a:ext uri="{FF2B5EF4-FFF2-40B4-BE49-F238E27FC236}">
                <a16:creationId xmlns:a16="http://schemas.microsoft.com/office/drawing/2014/main" xmlns="" id="{00000000-0008-0000-1200-0000E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34" name="Рисунок 233">
            <a:extLst>
              <a:ext uri="{FF2B5EF4-FFF2-40B4-BE49-F238E27FC236}">
                <a16:creationId xmlns:a16="http://schemas.microsoft.com/office/drawing/2014/main" xmlns="" id="{00000000-0008-0000-1200-0000E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35" name="Рисунок 234">
            <a:extLst>
              <a:ext uri="{FF2B5EF4-FFF2-40B4-BE49-F238E27FC236}">
                <a16:creationId xmlns:a16="http://schemas.microsoft.com/office/drawing/2014/main" xmlns="" id="{00000000-0008-0000-1200-0000E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37" name="Рисунок 236">
            <a:extLst>
              <a:ext uri="{FF2B5EF4-FFF2-40B4-BE49-F238E27FC236}">
                <a16:creationId xmlns:a16="http://schemas.microsoft.com/office/drawing/2014/main" xmlns="" id="{00000000-0008-0000-1200-0000E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43702" y="8456582"/>
            <a:ext cx="619124" cy="563594"/>
          </a:xfrm>
          <a:prstGeom prst="rect">
            <a:avLst/>
          </a:prstGeom>
        </xdr:spPr>
      </xdr:pic>
      <xdr:pic>
        <xdr:nvPicPr>
          <xdr:cNvPr id="238" name="Рисунок 237">
            <a:extLst>
              <a:ext uri="{FF2B5EF4-FFF2-40B4-BE49-F238E27FC236}">
                <a16:creationId xmlns:a16="http://schemas.microsoft.com/office/drawing/2014/main" xmlns="" id="{00000000-0008-0000-1200-0000E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296152" y="8466107"/>
            <a:ext cx="619124" cy="563594"/>
          </a:xfrm>
          <a:prstGeom prst="rect">
            <a:avLst/>
          </a:prstGeom>
        </xdr:spPr>
      </xdr:pic>
      <xdr:pic>
        <xdr:nvPicPr>
          <xdr:cNvPr id="239" name="Рисунок 238">
            <a:extLst>
              <a:ext uri="{FF2B5EF4-FFF2-40B4-BE49-F238E27FC236}">
                <a16:creationId xmlns:a16="http://schemas.microsoft.com/office/drawing/2014/main" xmlns="" id="{00000000-0008-0000-1200-0000E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91252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180977</xdr:colOff>
      <xdr:row>68</xdr:row>
      <xdr:rowOff>188882</xdr:rowOff>
    </xdr:from>
    <xdr:to>
      <xdr:col>11</xdr:col>
      <xdr:colOff>1</xdr:colOff>
      <xdr:row>72</xdr:row>
      <xdr:rowOff>1</xdr:rowOff>
    </xdr:to>
    <xdr:grpSp>
      <xdr:nvGrpSpPr>
        <xdr:cNvPr id="241" name="Группа 240">
          <a:extLst>
            <a:ext uri="{FF2B5EF4-FFF2-40B4-BE49-F238E27FC236}">
              <a16:creationId xmlns:a16="http://schemas.microsoft.com/office/drawing/2014/main" xmlns="" id="{00000000-0008-0000-1200-0000F1000000}"/>
            </a:ext>
          </a:extLst>
        </xdr:cNvPr>
        <xdr:cNvGrpSpPr/>
      </xdr:nvGrpSpPr>
      <xdr:grpSpPr>
        <a:xfrm>
          <a:off x="3838577" y="13142882"/>
          <a:ext cx="2867024" cy="573119"/>
          <a:chOff x="3867152" y="8456582"/>
          <a:chExt cx="2867024" cy="573119"/>
        </a:xfrm>
      </xdr:grpSpPr>
      <xdr:pic>
        <xdr:nvPicPr>
          <xdr:cNvPr id="242" name="Рисунок 241">
            <a:extLst>
              <a:ext uri="{FF2B5EF4-FFF2-40B4-BE49-F238E27FC236}">
                <a16:creationId xmlns:a16="http://schemas.microsoft.com/office/drawing/2014/main" xmlns="" id="{00000000-0008-0000-1200-0000F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45" name="Рисунок 244">
            <a:extLst>
              <a:ext uri="{FF2B5EF4-FFF2-40B4-BE49-F238E27FC236}">
                <a16:creationId xmlns:a16="http://schemas.microsoft.com/office/drawing/2014/main" xmlns="" id="{00000000-0008-0000-1200-0000F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19602" y="8456582"/>
            <a:ext cx="619124" cy="563594"/>
          </a:xfrm>
          <a:prstGeom prst="rect">
            <a:avLst/>
          </a:prstGeom>
        </xdr:spPr>
      </xdr:pic>
      <xdr:pic>
        <xdr:nvPicPr>
          <xdr:cNvPr id="246" name="Рисунок 245">
            <a:extLst>
              <a:ext uri="{FF2B5EF4-FFF2-40B4-BE49-F238E27FC236}">
                <a16:creationId xmlns:a16="http://schemas.microsoft.com/office/drawing/2014/main" xmlns="" id="{00000000-0008-0000-1200-0000F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562602" y="8456582"/>
            <a:ext cx="619124" cy="563594"/>
          </a:xfrm>
          <a:prstGeom prst="rect">
            <a:avLst/>
          </a:prstGeom>
        </xdr:spPr>
      </xdr:pic>
      <xdr:pic>
        <xdr:nvPicPr>
          <xdr:cNvPr id="247" name="Рисунок 246">
            <a:extLst>
              <a:ext uri="{FF2B5EF4-FFF2-40B4-BE49-F238E27FC236}">
                <a16:creationId xmlns:a16="http://schemas.microsoft.com/office/drawing/2014/main" xmlns="" id="{00000000-0008-0000-1200-0000F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115052" y="8466107"/>
            <a:ext cx="619124" cy="563594"/>
          </a:xfrm>
          <a:prstGeom prst="rect">
            <a:avLst/>
          </a:prstGeom>
        </xdr:spPr>
      </xdr:pic>
      <xdr:pic>
        <xdr:nvPicPr>
          <xdr:cNvPr id="248" name="Рисунок 247">
            <a:extLst>
              <a:ext uri="{FF2B5EF4-FFF2-40B4-BE49-F238E27FC236}">
                <a16:creationId xmlns:a16="http://schemas.microsoft.com/office/drawing/2014/main" xmlns="" id="{00000000-0008-0000-1200-0000F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0152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133350</xdr:colOff>
      <xdr:row>72</xdr:row>
      <xdr:rowOff>114300</xdr:rowOff>
    </xdr:from>
    <xdr:to>
      <xdr:col>11</xdr:col>
      <xdr:colOff>590549</xdr:colOff>
      <xdr:row>76</xdr:row>
      <xdr:rowOff>104776</xdr:rowOff>
    </xdr:to>
    <xdr:grpSp>
      <xdr:nvGrpSpPr>
        <xdr:cNvPr id="249" name="Группа 248">
          <a:extLst>
            <a:ext uri="{FF2B5EF4-FFF2-40B4-BE49-F238E27FC236}">
              <a16:creationId xmlns:a16="http://schemas.microsoft.com/office/drawing/2014/main" xmlns="" id="{00000000-0008-0000-1200-0000F9000000}"/>
            </a:ext>
          </a:extLst>
        </xdr:cNvPr>
        <xdr:cNvGrpSpPr/>
      </xdr:nvGrpSpPr>
      <xdr:grpSpPr>
        <a:xfrm>
          <a:off x="3790950" y="13830300"/>
          <a:ext cx="3505199" cy="752476"/>
          <a:chOff x="3867152" y="8315325"/>
          <a:chExt cx="3505199" cy="752476"/>
        </a:xfrm>
      </xdr:grpSpPr>
      <xdr:pic>
        <xdr:nvPicPr>
          <xdr:cNvPr id="250" name="Рисунок 249">
            <a:extLst>
              <a:ext uri="{FF2B5EF4-FFF2-40B4-BE49-F238E27FC236}">
                <a16:creationId xmlns:a16="http://schemas.microsoft.com/office/drawing/2014/main" xmlns="" id="{00000000-0008-0000-1200-0000F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51" name="Рисунок 250">
            <a:extLst>
              <a:ext uri="{FF2B5EF4-FFF2-40B4-BE49-F238E27FC236}">
                <a16:creationId xmlns:a16="http://schemas.microsoft.com/office/drawing/2014/main" xmlns="" id="{00000000-0008-0000-1200-0000F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53" name="Рисунок 252">
            <a:extLst>
              <a:ext uri="{FF2B5EF4-FFF2-40B4-BE49-F238E27FC236}">
                <a16:creationId xmlns:a16="http://schemas.microsoft.com/office/drawing/2014/main" xmlns="" id="{00000000-0008-0000-1200-0000F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38727" y="8456582"/>
            <a:ext cx="619124" cy="563594"/>
          </a:xfrm>
          <a:prstGeom prst="rect">
            <a:avLst/>
          </a:prstGeom>
        </xdr:spPr>
      </xdr:pic>
      <xdr:pic>
        <xdr:nvPicPr>
          <xdr:cNvPr id="255" name="Рисунок 254">
            <a:extLst>
              <a:ext uri="{FF2B5EF4-FFF2-40B4-BE49-F238E27FC236}">
                <a16:creationId xmlns:a16="http://schemas.microsoft.com/office/drawing/2014/main" xmlns="" id="{00000000-0008-0000-1200-0000F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256" name="Рисунок 255">
            <a:extLst>
              <a:ext uri="{FF2B5EF4-FFF2-40B4-BE49-F238E27FC236}">
                <a16:creationId xmlns:a16="http://schemas.microsoft.com/office/drawing/2014/main" xmlns="" id="{00000000-0008-0000-1200-00000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753227" y="8447057"/>
            <a:ext cx="619124" cy="563594"/>
          </a:xfrm>
          <a:prstGeom prst="rect">
            <a:avLst/>
          </a:prstGeom>
        </xdr:spPr>
      </xdr:pic>
      <xdr:pic>
        <xdr:nvPicPr>
          <xdr:cNvPr id="257" name="Рисунок 256">
            <a:extLst>
              <a:ext uri="{FF2B5EF4-FFF2-40B4-BE49-F238E27FC236}">
                <a16:creationId xmlns:a16="http://schemas.microsoft.com/office/drawing/2014/main" xmlns="" id="{00000000-0008-0000-1200-00000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29277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104777</xdr:colOff>
      <xdr:row>78</xdr:row>
      <xdr:rowOff>66675</xdr:rowOff>
    </xdr:from>
    <xdr:to>
      <xdr:col>13</xdr:col>
      <xdr:colOff>438151</xdr:colOff>
      <xdr:row>82</xdr:row>
      <xdr:rowOff>57151</xdr:rowOff>
    </xdr:to>
    <xdr:grpSp>
      <xdr:nvGrpSpPr>
        <xdr:cNvPr id="266" name="Группа 265">
          <a:extLst>
            <a:ext uri="{FF2B5EF4-FFF2-40B4-BE49-F238E27FC236}">
              <a16:creationId xmlns:a16="http://schemas.microsoft.com/office/drawing/2014/main" xmlns="" id="{00000000-0008-0000-1200-00000A010000}"/>
            </a:ext>
          </a:extLst>
        </xdr:cNvPr>
        <xdr:cNvGrpSpPr/>
      </xdr:nvGrpSpPr>
      <xdr:grpSpPr>
        <a:xfrm>
          <a:off x="3762377" y="14925675"/>
          <a:ext cx="4600574" cy="752476"/>
          <a:chOff x="3867152" y="8315325"/>
          <a:chExt cx="4600574" cy="752476"/>
        </a:xfrm>
      </xdr:grpSpPr>
      <xdr:pic>
        <xdr:nvPicPr>
          <xdr:cNvPr id="267" name="Рисунок 266">
            <a:extLst>
              <a:ext uri="{FF2B5EF4-FFF2-40B4-BE49-F238E27FC236}">
                <a16:creationId xmlns:a16="http://schemas.microsoft.com/office/drawing/2014/main" xmlns="" id="{00000000-0008-0000-1200-00000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867152" y="8456582"/>
            <a:ext cx="619124" cy="563594"/>
          </a:xfrm>
          <a:prstGeom prst="rect">
            <a:avLst/>
          </a:prstGeom>
        </xdr:spPr>
      </xdr:pic>
      <xdr:pic>
        <xdr:nvPicPr>
          <xdr:cNvPr id="268" name="Рисунок 267">
            <a:extLst>
              <a:ext uri="{FF2B5EF4-FFF2-40B4-BE49-F238E27FC236}">
                <a16:creationId xmlns:a16="http://schemas.microsoft.com/office/drawing/2014/main" xmlns="" id="{00000000-0008-0000-1200-00000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69" name="Рисунок 268">
            <a:extLst>
              <a:ext uri="{FF2B5EF4-FFF2-40B4-BE49-F238E27FC236}">
                <a16:creationId xmlns:a16="http://schemas.microsoft.com/office/drawing/2014/main" xmlns="" id="{00000000-0008-0000-1200-00000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70" name="Рисунок 269">
            <a:extLst>
              <a:ext uri="{FF2B5EF4-FFF2-40B4-BE49-F238E27FC236}">
                <a16:creationId xmlns:a16="http://schemas.microsoft.com/office/drawing/2014/main" xmlns="" id="{00000000-0008-0000-1200-00000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71" name="Рисунок 270">
            <a:extLst>
              <a:ext uri="{FF2B5EF4-FFF2-40B4-BE49-F238E27FC236}">
                <a16:creationId xmlns:a16="http://schemas.microsoft.com/office/drawing/2014/main" xmlns="" id="{00000000-0008-0000-1200-00000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66107"/>
            <a:ext cx="619124" cy="563594"/>
          </a:xfrm>
          <a:prstGeom prst="rect">
            <a:avLst/>
          </a:prstGeom>
        </xdr:spPr>
      </xdr:pic>
      <xdr:pic>
        <xdr:nvPicPr>
          <xdr:cNvPr id="272" name="Рисунок 271">
            <a:extLst>
              <a:ext uri="{FF2B5EF4-FFF2-40B4-BE49-F238E27FC236}">
                <a16:creationId xmlns:a16="http://schemas.microsoft.com/office/drawing/2014/main" xmlns="" id="{00000000-0008-0000-1200-00001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96152" y="8466107"/>
            <a:ext cx="619124" cy="563594"/>
          </a:xfrm>
          <a:prstGeom prst="rect">
            <a:avLst/>
          </a:prstGeom>
        </xdr:spPr>
      </xdr:pic>
      <xdr:pic>
        <xdr:nvPicPr>
          <xdr:cNvPr id="273" name="Рисунок 272">
            <a:extLst>
              <a:ext uri="{FF2B5EF4-FFF2-40B4-BE49-F238E27FC236}">
                <a16:creationId xmlns:a16="http://schemas.microsoft.com/office/drawing/2014/main" xmlns="" id="{00000000-0008-0000-1200-00001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848602" y="8456582"/>
            <a:ext cx="619124" cy="563594"/>
          </a:xfrm>
          <a:prstGeom prst="rect">
            <a:avLst/>
          </a:prstGeom>
        </xdr:spPr>
      </xdr:pic>
      <xdr:pic>
        <xdr:nvPicPr>
          <xdr:cNvPr id="274" name="Рисунок 273">
            <a:extLst>
              <a:ext uri="{FF2B5EF4-FFF2-40B4-BE49-F238E27FC236}">
                <a16:creationId xmlns:a16="http://schemas.microsoft.com/office/drawing/2014/main" xmlns="" id="{00000000-0008-0000-1200-00001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34177" y="84677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104777</xdr:colOff>
      <xdr:row>81</xdr:row>
      <xdr:rowOff>76200</xdr:rowOff>
    </xdr:from>
    <xdr:to>
      <xdr:col>12</xdr:col>
      <xdr:colOff>504826</xdr:colOff>
      <xdr:row>85</xdr:row>
      <xdr:rowOff>66676</xdr:rowOff>
    </xdr:to>
    <xdr:grpSp>
      <xdr:nvGrpSpPr>
        <xdr:cNvPr id="276" name="Группа 275">
          <a:extLst>
            <a:ext uri="{FF2B5EF4-FFF2-40B4-BE49-F238E27FC236}">
              <a16:creationId xmlns:a16="http://schemas.microsoft.com/office/drawing/2014/main" xmlns="" id="{00000000-0008-0000-1200-000014010000}"/>
            </a:ext>
          </a:extLst>
        </xdr:cNvPr>
        <xdr:cNvGrpSpPr/>
      </xdr:nvGrpSpPr>
      <xdr:grpSpPr>
        <a:xfrm>
          <a:off x="3762377" y="15506700"/>
          <a:ext cx="4057649" cy="752476"/>
          <a:chOff x="3867152" y="8315325"/>
          <a:chExt cx="4057649" cy="752476"/>
        </a:xfrm>
      </xdr:grpSpPr>
      <xdr:pic>
        <xdr:nvPicPr>
          <xdr:cNvPr id="277" name="Рисунок 276">
            <a:extLst>
              <a:ext uri="{FF2B5EF4-FFF2-40B4-BE49-F238E27FC236}">
                <a16:creationId xmlns:a16="http://schemas.microsoft.com/office/drawing/2014/main" xmlns="" id="{00000000-0008-0000-1200-00001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867152" y="8456582"/>
            <a:ext cx="619124" cy="563594"/>
          </a:xfrm>
          <a:prstGeom prst="rect">
            <a:avLst/>
          </a:prstGeom>
        </xdr:spPr>
      </xdr:pic>
      <xdr:pic>
        <xdr:nvPicPr>
          <xdr:cNvPr id="278" name="Рисунок 277">
            <a:extLst>
              <a:ext uri="{FF2B5EF4-FFF2-40B4-BE49-F238E27FC236}">
                <a16:creationId xmlns:a16="http://schemas.microsoft.com/office/drawing/2014/main" xmlns="" id="{00000000-0008-0000-1200-00001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79" name="Рисунок 278">
            <a:extLst>
              <a:ext uri="{FF2B5EF4-FFF2-40B4-BE49-F238E27FC236}">
                <a16:creationId xmlns:a16="http://schemas.microsoft.com/office/drawing/2014/main" xmlns="" id="{00000000-0008-0000-1200-00001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80" name="Рисунок 279">
            <a:extLst>
              <a:ext uri="{FF2B5EF4-FFF2-40B4-BE49-F238E27FC236}">
                <a16:creationId xmlns:a16="http://schemas.microsoft.com/office/drawing/2014/main" xmlns="" id="{00000000-0008-0000-1200-00001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81" name="Рисунок 280">
            <a:extLst>
              <a:ext uri="{FF2B5EF4-FFF2-40B4-BE49-F238E27FC236}">
                <a16:creationId xmlns:a16="http://schemas.microsoft.com/office/drawing/2014/main" xmlns="" id="{00000000-0008-0000-1200-00001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66107"/>
            <a:ext cx="619124" cy="563594"/>
          </a:xfrm>
          <a:prstGeom prst="rect">
            <a:avLst/>
          </a:prstGeom>
        </xdr:spPr>
      </xdr:pic>
      <xdr:pic>
        <xdr:nvPicPr>
          <xdr:cNvPr id="282" name="Рисунок 281">
            <a:extLst>
              <a:ext uri="{FF2B5EF4-FFF2-40B4-BE49-F238E27FC236}">
                <a16:creationId xmlns:a16="http://schemas.microsoft.com/office/drawing/2014/main" xmlns="" id="{00000000-0008-0000-1200-00001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72277" y="8466107"/>
            <a:ext cx="619124" cy="563594"/>
          </a:xfrm>
          <a:prstGeom prst="rect">
            <a:avLst/>
          </a:prstGeom>
        </xdr:spPr>
      </xdr:pic>
      <xdr:pic>
        <xdr:nvPicPr>
          <xdr:cNvPr id="283" name="Рисунок 282">
            <a:extLst>
              <a:ext uri="{FF2B5EF4-FFF2-40B4-BE49-F238E27FC236}">
                <a16:creationId xmlns:a16="http://schemas.microsoft.com/office/drawing/2014/main" xmlns="" id="{00000000-0008-0000-1200-00001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305677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95252</xdr:colOff>
      <xdr:row>85</xdr:row>
      <xdr:rowOff>171449</xdr:rowOff>
    </xdr:from>
    <xdr:to>
      <xdr:col>13</xdr:col>
      <xdr:colOff>476251</xdr:colOff>
      <xdr:row>89</xdr:row>
      <xdr:rowOff>38100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GrpSpPr/>
      </xdr:nvGrpSpPr>
      <xdr:grpSpPr>
        <a:xfrm>
          <a:off x="3752852" y="16363949"/>
          <a:ext cx="4648199" cy="628651"/>
          <a:chOff x="3752852" y="16363949"/>
          <a:chExt cx="4648199" cy="628651"/>
        </a:xfrm>
      </xdr:grpSpPr>
      <xdr:pic>
        <xdr:nvPicPr>
          <xdr:cNvPr id="286" name="Рисунок 285">
            <a:extLst>
              <a:ext uri="{FF2B5EF4-FFF2-40B4-BE49-F238E27FC236}">
                <a16:creationId xmlns:a16="http://schemas.microsoft.com/office/drawing/2014/main" xmlns="" id="{00000000-0008-0000-1200-00001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52852" y="16381382"/>
            <a:ext cx="619124" cy="563594"/>
          </a:xfrm>
          <a:prstGeom prst="rect">
            <a:avLst/>
          </a:prstGeom>
        </xdr:spPr>
      </xdr:pic>
      <xdr:pic>
        <xdr:nvPicPr>
          <xdr:cNvPr id="287" name="Рисунок 286">
            <a:extLst>
              <a:ext uri="{FF2B5EF4-FFF2-40B4-BE49-F238E27FC236}">
                <a16:creationId xmlns:a16="http://schemas.microsoft.com/office/drawing/2014/main" xmlns="" id="{00000000-0008-0000-1200-00001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33877" y="16363949"/>
            <a:ext cx="619124" cy="628651"/>
          </a:xfrm>
          <a:prstGeom prst="rect">
            <a:avLst/>
          </a:prstGeom>
        </xdr:spPr>
      </xdr:pic>
      <xdr:pic>
        <xdr:nvPicPr>
          <xdr:cNvPr id="288" name="Рисунок 287">
            <a:extLst>
              <a:ext uri="{FF2B5EF4-FFF2-40B4-BE49-F238E27FC236}">
                <a16:creationId xmlns:a16="http://schemas.microsoft.com/office/drawing/2014/main" xmlns="" id="{00000000-0008-0000-1200-00002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905377" y="16381382"/>
            <a:ext cx="619124" cy="563594"/>
          </a:xfrm>
          <a:prstGeom prst="rect">
            <a:avLst/>
          </a:prstGeom>
        </xdr:spPr>
      </xdr:pic>
      <xdr:pic>
        <xdr:nvPicPr>
          <xdr:cNvPr id="289" name="Рисунок 288">
            <a:extLst>
              <a:ext uri="{FF2B5EF4-FFF2-40B4-BE49-F238E27FC236}">
                <a16:creationId xmlns:a16="http://schemas.microsoft.com/office/drawing/2014/main" xmlns="" id="{00000000-0008-0000-1200-00002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38927" y="16381382"/>
            <a:ext cx="619124" cy="563594"/>
          </a:xfrm>
          <a:prstGeom prst="rect">
            <a:avLst/>
          </a:prstGeom>
        </xdr:spPr>
      </xdr:pic>
      <xdr:pic>
        <xdr:nvPicPr>
          <xdr:cNvPr id="290" name="Рисунок 289">
            <a:extLst>
              <a:ext uri="{FF2B5EF4-FFF2-40B4-BE49-F238E27FC236}">
                <a16:creationId xmlns:a16="http://schemas.microsoft.com/office/drawing/2014/main" xmlns="" id="{00000000-0008-0000-1200-00002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19952" y="16390907"/>
            <a:ext cx="619124" cy="563594"/>
          </a:xfrm>
          <a:prstGeom prst="rect">
            <a:avLst/>
          </a:prstGeom>
        </xdr:spPr>
      </xdr:pic>
      <xdr:pic>
        <xdr:nvPicPr>
          <xdr:cNvPr id="292" name="Рисунок 291">
            <a:extLst>
              <a:ext uri="{FF2B5EF4-FFF2-40B4-BE49-F238E27FC236}">
                <a16:creationId xmlns:a16="http://schemas.microsoft.com/office/drawing/2014/main" xmlns="" id="{00000000-0008-0000-1200-00002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81927" y="16381382"/>
            <a:ext cx="619124" cy="563594"/>
          </a:xfrm>
          <a:prstGeom prst="rect">
            <a:avLst/>
          </a:prstGeom>
        </xdr:spPr>
      </xdr:pic>
      <xdr:pic>
        <xdr:nvPicPr>
          <xdr:cNvPr id="293" name="Рисунок 292">
            <a:extLst>
              <a:ext uri="{FF2B5EF4-FFF2-40B4-BE49-F238E27FC236}">
                <a16:creationId xmlns:a16="http://schemas.microsoft.com/office/drawing/2014/main" xmlns="" id="{00000000-0008-0000-1200-00002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76877" y="16381382"/>
            <a:ext cx="619124" cy="563594"/>
          </a:xfrm>
          <a:prstGeom prst="rect">
            <a:avLst/>
          </a:prstGeom>
        </xdr:spPr>
      </xdr:pic>
      <xdr:pic>
        <xdr:nvPicPr>
          <xdr:cNvPr id="294" name="Рисунок 293">
            <a:extLst>
              <a:ext uri="{FF2B5EF4-FFF2-40B4-BE49-F238E27FC236}">
                <a16:creationId xmlns:a16="http://schemas.microsoft.com/office/drawing/2014/main" xmlns="" id="{00000000-0008-0000-1200-00002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48377" y="163925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66677</xdr:colOff>
      <xdr:row>89</xdr:row>
      <xdr:rowOff>57150</xdr:rowOff>
    </xdr:from>
    <xdr:to>
      <xdr:col>13</xdr:col>
      <xdr:colOff>428626</xdr:colOff>
      <xdr:row>93</xdr:row>
      <xdr:rowOff>47626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GrpSpPr/>
      </xdr:nvGrpSpPr>
      <xdr:grpSpPr>
        <a:xfrm>
          <a:off x="3724277" y="17011650"/>
          <a:ext cx="4629149" cy="752476"/>
          <a:chOff x="3724277" y="17011650"/>
          <a:chExt cx="4629149" cy="752476"/>
        </a:xfrm>
      </xdr:grpSpPr>
      <xdr:pic>
        <xdr:nvPicPr>
          <xdr:cNvPr id="296" name="Рисунок 295">
            <a:extLst>
              <a:ext uri="{FF2B5EF4-FFF2-40B4-BE49-F238E27FC236}">
                <a16:creationId xmlns:a16="http://schemas.microsoft.com/office/drawing/2014/main" xmlns="" id="{00000000-0008-0000-1200-00002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24277" y="17152907"/>
            <a:ext cx="619124" cy="563594"/>
          </a:xfrm>
          <a:prstGeom prst="rect">
            <a:avLst/>
          </a:prstGeom>
        </xdr:spPr>
      </xdr:pic>
      <xdr:pic>
        <xdr:nvPicPr>
          <xdr:cNvPr id="297" name="Рисунок 296">
            <a:extLst>
              <a:ext uri="{FF2B5EF4-FFF2-40B4-BE49-F238E27FC236}">
                <a16:creationId xmlns:a16="http://schemas.microsoft.com/office/drawing/2014/main" xmlns="" id="{00000000-0008-0000-1200-00002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05302" y="17011650"/>
            <a:ext cx="619124" cy="752476"/>
          </a:xfrm>
          <a:prstGeom prst="rect">
            <a:avLst/>
          </a:prstGeom>
        </xdr:spPr>
      </xdr:pic>
      <xdr:pic>
        <xdr:nvPicPr>
          <xdr:cNvPr id="298" name="Рисунок 297">
            <a:extLst>
              <a:ext uri="{FF2B5EF4-FFF2-40B4-BE49-F238E27FC236}">
                <a16:creationId xmlns:a16="http://schemas.microsoft.com/office/drawing/2014/main" xmlns="" id="{00000000-0008-0000-1200-00002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76802" y="17152907"/>
            <a:ext cx="619124" cy="563594"/>
          </a:xfrm>
          <a:prstGeom prst="rect">
            <a:avLst/>
          </a:prstGeom>
        </xdr:spPr>
      </xdr:pic>
      <xdr:pic>
        <xdr:nvPicPr>
          <xdr:cNvPr id="299" name="Рисунок 298">
            <a:extLst>
              <a:ext uri="{FF2B5EF4-FFF2-40B4-BE49-F238E27FC236}">
                <a16:creationId xmlns:a16="http://schemas.microsoft.com/office/drawing/2014/main" xmlns="" id="{00000000-0008-0000-1200-00002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57827" y="17152907"/>
            <a:ext cx="619124" cy="563594"/>
          </a:xfrm>
          <a:prstGeom prst="rect">
            <a:avLst/>
          </a:prstGeom>
        </xdr:spPr>
      </xdr:pic>
      <xdr:pic>
        <xdr:nvPicPr>
          <xdr:cNvPr id="300" name="Рисунок 299">
            <a:extLst>
              <a:ext uri="{FF2B5EF4-FFF2-40B4-BE49-F238E27FC236}">
                <a16:creationId xmlns:a16="http://schemas.microsoft.com/office/drawing/2014/main" xmlns="" id="{00000000-0008-0000-12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57902" y="17162432"/>
            <a:ext cx="619124" cy="563594"/>
          </a:xfrm>
          <a:prstGeom prst="rect">
            <a:avLst/>
          </a:prstGeom>
        </xdr:spPr>
      </xdr:pic>
      <xdr:pic>
        <xdr:nvPicPr>
          <xdr:cNvPr id="302" name="Рисунок 301">
            <a:extLst>
              <a:ext uri="{FF2B5EF4-FFF2-40B4-BE49-F238E27FC236}">
                <a16:creationId xmlns:a16="http://schemas.microsoft.com/office/drawing/2014/main" xmlns="" id="{00000000-0008-0000-1200-00002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34302" y="17171957"/>
            <a:ext cx="619124" cy="563594"/>
          </a:xfrm>
          <a:prstGeom prst="rect">
            <a:avLst/>
          </a:prstGeom>
        </xdr:spPr>
      </xdr:pic>
      <xdr:pic>
        <xdr:nvPicPr>
          <xdr:cNvPr id="303" name="Рисунок 302">
            <a:extLst>
              <a:ext uri="{FF2B5EF4-FFF2-40B4-BE49-F238E27FC236}">
                <a16:creationId xmlns:a16="http://schemas.microsoft.com/office/drawing/2014/main" xmlns="" id="{00000000-0008-0000-1200-00002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181852" y="17173574"/>
            <a:ext cx="619124" cy="563594"/>
          </a:xfrm>
          <a:prstGeom prst="rect">
            <a:avLst/>
          </a:prstGeom>
        </xdr:spPr>
      </xdr:pic>
      <xdr:pic>
        <xdr:nvPicPr>
          <xdr:cNvPr id="304" name="Рисунок 303">
            <a:extLst>
              <a:ext uri="{FF2B5EF4-FFF2-40B4-BE49-F238E27FC236}">
                <a16:creationId xmlns:a16="http://schemas.microsoft.com/office/drawing/2014/main" xmlns="" id="{00000000-0008-0000-12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00827" y="17173574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57152</xdr:colOff>
      <xdr:row>93</xdr:row>
      <xdr:rowOff>169832</xdr:rowOff>
    </xdr:from>
    <xdr:to>
      <xdr:col>11</xdr:col>
      <xdr:colOff>466726</xdr:colOff>
      <xdr:row>97</xdr:row>
      <xdr:rowOff>28575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GrpSpPr/>
      </xdr:nvGrpSpPr>
      <xdr:grpSpPr>
        <a:xfrm>
          <a:off x="3714752" y="17886332"/>
          <a:ext cx="3457574" cy="620743"/>
          <a:chOff x="3714752" y="17914907"/>
          <a:chExt cx="3457574" cy="620743"/>
        </a:xfrm>
      </xdr:grpSpPr>
      <xdr:pic>
        <xdr:nvPicPr>
          <xdr:cNvPr id="306" name="Рисунок 305">
            <a:extLst>
              <a:ext uri="{FF2B5EF4-FFF2-40B4-BE49-F238E27FC236}">
                <a16:creationId xmlns:a16="http://schemas.microsoft.com/office/drawing/2014/main" xmlns="" id="{00000000-0008-0000-12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14752" y="17914907"/>
            <a:ext cx="619124" cy="563594"/>
          </a:xfrm>
          <a:prstGeom prst="rect">
            <a:avLst/>
          </a:prstGeom>
        </xdr:spPr>
      </xdr:pic>
      <xdr:pic>
        <xdr:nvPicPr>
          <xdr:cNvPr id="307" name="Рисунок 306">
            <a:extLst>
              <a:ext uri="{FF2B5EF4-FFF2-40B4-BE49-F238E27FC236}">
                <a16:creationId xmlns:a16="http://schemas.microsoft.com/office/drawing/2014/main" xmlns="" id="{00000000-0008-0000-1200-00003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95777" y="17926049"/>
            <a:ext cx="619124" cy="609601"/>
          </a:xfrm>
          <a:prstGeom prst="rect">
            <a:avLst/>
          </a:prstGeom>
        </xdr:spPr>
      </xdr:pic>
      <xdr:pic>
        <xdr:nvPicPr>
          <xdr:cNvPr id="309" name="Рисунок 308">
            <a:extLst>
              <a:ext uri="{FF2B5EF4-FFF2-40B4-BE49-F238E27FC236}">
                <a16:creationId xmlns:a16="http://schemas.microsoft.com/office/drawing/2014/main" xmlns="" id="{00000000-0008-0000-1200-00003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2" y="17933957"/>
            <a:ext cx="619124" cy="563594"/>
          </a:xfrm>
          <a:prstGeom prst="rect">
            <a:avLst/>
          </a:prstGeom>
        </xdr:spPr>
      </xdr:pic>
      <xdr:pic>
        <xdr:nvPicPr>
          <xdr:cNvPr id="311" name="Рисунок 310">
            <a:extLst>
              <a:ext uri="{FF2B5EF4-FFF2-40B4-BE49-F238E27FC236}">
                <a16:creationId xmlns:a16="http://schemas.microsoft.com/office/drawing/2014/main" xmlns="" id="{00000000-0008-0000-1200-00003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6553202" y="17933957"/>
            <a:ext cx="619124" cy="563594"/>
          </a:xfrm>
          <a:prstGeom prst="rect">
            <a:avLst/>
          </a:prstGeom>
        </xdr:spPr>
      </xdr:pic>
      <xdr:pic>
        <xdr:nvPicPr>
          <xdr:cNvPr id="312" name="Рисунок 311">
            <a:extLst>
              <a:ext uri="{FF2B5EF4-FFF2-40B4-BE49-F238E27FC236}">
                <a16:creationId xmlns:a16="http://schemas.microsoft.com/office/drawing/2014/main" xmlns="" id="{00000000-0008-0000-1200-00003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00752" y="17935574"/>
            <a:ext cx="619124" cy="563594"/>
          </a:xfrm>
          <a:prstGeom prst="rect">
            <a:avLst/>
          </a:prstGeom>
        </xdr:spPr>
      </xdr:pic>
      <xdr:pic>
        <xdr:nvPicPr>
          <xdr:cNvPr id="313" name="Рисунок 312">
            <a:extLst>
              <a:ext uri="{FF2B5EF4-FFF2-40B4-BE49-F238E27FC236}">
                <a16:creationId xmlns:a16="http://schemas.microsoft.com/office/drawing/2014/main" xmlns="" id="{00000000-0008-0000-1200-00003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19727" y="17935574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57152</xdr:colOff>
      <xdr:row>97</xdr:row>
      <xdr:rowOff>17432</xdr:rowOff>
    </xdr:from>
    <xdr:to>
      <xdr:col>10</xdr:col>
      <xdr:colOff>514351</xdr:colOff>
      <xdr:row>100</xdr:row>
      <xdr:rowOff>20668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GrpSpPr/>
      </xdr:nvGrpSpPr>
      <xdr:grpSpPr>
        <a:xfrm>
          <a:off x="3714752" y="18495932"/>
          <a:ext cx="2895599" cy="574736"/>
          <a:chOff x="3714752" y="18495932"/>
          <a:chExt cx="2895599" cy="574736"/>
        </a:xfrm>
      </xdr:grpSpPr>
      <xdr:pic>
        <xdr:nvPicPr>
          <xdr:cNvPr id="315" name="Рисунок 314">
            <a:extLst>
              <a:ext uri="{FF2B5EF4-FFF2-40B4-BE49-F238E27FC236}">
                <a16:creationId xmlns:a16="http://schemas.microsoft.com/office/drawing/2014/main" xmlns="" id="{00000000-0008-0000-1200-00003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714752" y="18505457"/>
            <a:ext cx="619124" cy="563594"/>
          </a:xfrm>
          <a:prstGeom prst="rect">
            <a:avLst/>
          </a:prstGeom>
        </xdr:spPr>
      </xdr:pic>
      <xdr:pic>
        <xdr:nvPicPr>
          <xdr:cNvPr id="317" name="Рисунок 316">
            <a:extLst>
              <a:ext uri="{FF2B5EF4-FFF2-40B4-BE49-F238E27FC236}">
                <a16:creationId xmlns:a16="http://schemas.microsoft.com/office/drawing/2014/main" xmlns="" id="{00000000-0008-0000-1200-00003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4857752" y="18505457"/>
            <a:ext cx="619124" cy="563594"/>
          </a:xfrm>
          <a:prstGeom prst="rect">
            <a:avLst/>
          </a:prstGeom>
        </xdr:spPr>
      </xdr:pic>
      <xdr:pic>
        <xdr:nvPicPr>
          <xdr:cNvPr id="318" name="Рисунок 317">
            <a:extLst>
              <a:ext uri="{FF2B5EF4-FFF2-40B4-BE49-F238E27FC236}">
                <a16:creationId xmlns:a16="http://schemas.microsoft.com/office/drawing/2014/main" xmlns="" id="{00000000-0008-0000-1200-00003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5991227" y="18495932"/>
            <a:ext cx="619124" cy="563594"/>
          </a:xfrm>
          <a:prstGeom prst="rect">
            <a:avLst/>
          </a:prstGeom>
        </xdr:spPr>
      </xdr:pic>
      <xdr:pic>
        <xdr:nvPicPr>
          <xdr:cNvPr id="319" name="Рисунок 318">
            <a:extLst>
              <a:ext uri="{FF2B5EF4-FFF2-40B4-BE49-F238E27FC236}">
                <a16:creationId xmlns:a16="http://schemas.microsoft.com/office/drawing/2014/main" xmlns="" id="{00000000-0008-0000-1200-00003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29252" y="18507074"/>
            <a:ext cx="619124" cy="563594"/>
          </a:xfrm>
          <a:prstGeom prst="rect">
            <a:avLst/>
          </a:prstGeom>
        </xdr:spPr>
      </xdr:pic>
      <xdr:pic>
        <xdr:nvPicPr>
          <xdr:cNvPr id="320" name="Рисунок 319">
            <a:extLst>
              <a:ext uri="{FF2B5EF4-FFF2-40B4-BE49-F238E27FC236}">
                <a16:creationId xmlns:a16="http://schemas.microsoft.com/office/drawing/2014/main" xmlns="" id="{00000000-0008-0000-1200-00004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57677" y="18497549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38102</xdr:colOff>
      <xdr:row>100</xdr:row>
      <xdr:rowOff>152399</xdr:rowOff>
    </xdr:from>
    <xdr:to>
      <xdr:col>11</xdr:col>
      <xdr:colOff>447676</xdr:colOff>
      <xdr:row>104</xdr:row>
      <xdr:rowOff>0</xdr:rowOff>
    </xdr:to>
    <xdr:grpSp>
      <xdr:nvGrpSpPr>
        <xdr:cNvPr id="327" name="Группа 326">
          <a:extLst>
            <a:ext uri="{FF2B5EF4-FFF2-40B4-BE49-F238E27FC236}">
              <a16:creationId xmlns:a16="http://schemas.microsoft.com/office/drawing/2014/main" xmlns="" id="{00000000-0008-0000-1200-000047010000}"/>
            </a:ext>
          </a:extLst>
        </xdr:cNvPr>
        <xdr:cNvGrpSpPr/>
      </xdr:nvGrpSpPr>
      <xdr:grpSpPr>
        <a:xfrm>
          <a:off x="3695702" y="19202399"/>
          <a:ext cx="3457574" cy="609601"/>
          <a:chOff x="3714752" y="17926049"/>
          <a:chExt cx="3457574" cy="609601"/>
        </a:xfrm>
      </xdr:grpSpPr>
      <xdr:pic>
        <xdr:nvPicPr>
          <xdr:cNvPr id="328" name="Рисунок 327">
            <a:extLst>
              <a:ext uri="{FF2B5EF4-FFF2-40B4-BE49-F238E27FC236}">
                <a16:creationId xmlns:a16="http://schemas.microsoft.com/office/drawing/2014/main" xmlns="" id="{00000000-0008-0000-1200-00004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714752" y="17943482"/>
            <a:ext cx="619124" cy="563594"/>
          </a:xfrm>
          <a:prstGeom prst="rect">
            <a:avLst/>
          </a:prstGeom>
        </xdr:spPr>
      </xdr:pic>
      <xdr:pic>
        <xdr:nvPicPr>
          <xdr:cNvPr id="329" name="Рисунок 328">
            <a:extLst>
              <a:ext uri="{FF2B5EF4-FFF2-40B4-BE49-F238E27FC236}">
                <a16:creationId xmlns:a16="http://schemas.microsoft.com/office/drawing/2014/main" xmlns="" id="{00000000-0008-0000-1200-00004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95777" y="17926049"/>
            <a:ext cx="619124" cy="609601"/>
          </a:xfrm>
          <a:prstGeom prst="rect">
            <a:avLst/>
          </a:prstGeom>
        </xdr:spPr>
      </xdr:pic>
      <xdr:pic>
        <xdr:nvPicPr>
          <xdr:cNvPr id="330" name="Рисунок 329">
            <a:extLst>
              <a:ext uri="{FF2B5EF4-FFF2-40B4-BE49-F238E27FC236}">
                <a16:creationId xmlns:a16="http://schemas.microsoft.com/office/drawing/2014/main" xmlns="" id="{00000000-0008-0000-1200-00004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2" y="17933957"/>
            <a:ext cx="619124" cy="563594"/>
          </a:xfrm>
          <a:prstGeom prst="rect">
            <a:avLst/>
          </a:prstGeom>
        </xdr:spPr>
      </xdr:pic>
      <xdr:pic>
        <xdr:nvPicPr>
          <xdr:cNvPr id="331" name="Рисунок 330">
            <a:extLst>
              <a:ext uri="{FF2B5EF4-FFF2-40B4-BE49-F238E27FC236}">
                <a16:creationId xmlns:a16="http://schemas.microsoft.com/office/drawing/2014/main" xmlns="" id="{00000000-0008-0000-1200-00004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6553202" y="17933957"/>
            <a:ext cx="619124" cy="563594"/>
          </a:xfrm>
          <a:prstGeom prst="rect">
            <a:avLst/>
          </a:prstGeom>
        </xdr:spPr>
      </xdr:pic>
      <xdr:pic>
        <xdr:nvPicPr>
          <xdr:cNvPr id="332" name="Рисунок 331">
            <a:extLst>
              <a:ext uri="{FF2B5EF4-FFF2-40B4-BE49-F238E27FC236}">
                <a16:creationId xmlns:a16="http://schemas.microsoft.com/office/drawing/2014/main" xmlns="" id="{00000000-0008-0000-1200-00004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00752" y="17935574"/>
            <a:ext cx="619124" cy="563594"/>
          </a:xfrm>
          <a:prstGeom prst="rect">
            <a:avLst/>
          </a:prstGeom>
        </xdr:spPr>
      </xdr:pic>
      <xdr:pic>
        <xdr:nvPicPr>
          <xdr:cNvPr id="333" name="Рисунок 332">
            <a:extLst>
              <a:ext uri="{FF2B5EF4-FFF2-40B4-BE49-F238E27FC236}">
                <a16:creationId xmlns:a16="http://schemas.microsoft.com/office/drawing/2014/main" xmlns="" id="{00000000-0008-0000-1200-00004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19727" y="17935574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19052</xdr:colOff>
      <xdr:row>104</xdr:row>
      <xdr:rowOff>9524</xdr:rowOff>
    </xdr:from>
    <xdr:to>
      <xdr:col>10</xdr:col>
      <xdr:colOff>466726</xdr:colOff>
      <xdr:row>107</xdr:row>
      <xdr:rowOff>19051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GrpSpPr/>
      </xdr:nvGrpSpPr>
      <xdr:grpSpPr>
        <a:xfrm>
          <a:off x="3676652" y="19821524"/>
          <a:ext cx="2886074" cy="581027"/>
          <a:chOff x="3676652" y="19821524"/>
          <a:chExt cx="2886074" cy="581027"/>
        </a:xfrm>
      </xdr:grpSpPr>
      <xdr:pic>
        <xdr:nvPicPr>
          <xdr:cNvPr id="335" name="Рисунок 334">
            <a:extLst>
              <a:ext uri="{FF2B5EF4-FFF2-40B4-BE49-F238E27FC236}">
                <a16:creationId xmlns:a16="http://schemas.microsoft.com/office/drawing/2014/main" xmlns="" id="{00000000-0008-0000-1200-00004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676652" y="19838957"/>
            <a:ext cx="619124" cy="563594"/>
          </a:xfrm>
          <a:prstGeom prst="rect">
            <a:avLst/>
          </a:prstGeom>
        </xdr:spPr>
      </xdr:pic>
      <xdr:pic>
        <xdr:nvPicPr>
          <xdr:cNvPr id="338" name="Рисунок 337">
            <a:extLst>
              <a:ext uri="{FF2B5EF4-FFF2-40B4-BE49-F238E27FC236}">
                <a16:creationId xmlns:a16="http://schemas.microsoft.com/office/drawing/2014/main" xmlns="" id="{00000000-0008-0000-1200-00005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5943602" y="19829432"/>
            <a:ext cx="619124" cy="563594"/>
          </a:xfrm>
          <a:prstGeom prst="rect">
            <a:avLst/>
          </a:prstGeom>
        </xdr:spPr>
      </xdr:pic>
      <xdr:pic>
        <xdr:nvPicPr>
          <xdr:cNvPr id="339" name="Рисунок 338">
            <a:extLst>
              <a:ext uri="{FF2B5EF4-FFF2-40B4-BE49-F238E27FC236}">
                <a16:creationId xmlns:a16="http://schemas.microsoft.com/office/drawing/2014/main" xmlns="" id="{00000000-0008-0000-1200-00005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91152" y="19831049"/>
            <a:ext cx="619124" cy="563594"/>
          </a:xfrm>
          <a:prstGeom prst="rect">
            <a:avLst/>
          </a:prstGeom>
        </xdr:spPr>
      </xdr:pic>
      <xdr:pic>
        <xdr:nvPicPr>
          <xdr:cNvPr id="340" name="Рисунок 339">
            <a:extLst>
              <a:ext uri="{FF2B5EF4-FFF2-40B4-BE49-F238E27FC236}">
                <a16:creationId xmlns:a16="http://schemas.microsoft.com/office/drawing/2014/main" xmlns="" id="{00000000-0008-0000-1200-00005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10127" y="19831049"/>
            <a:ext cx="619124" cy="563594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xmlns="" id="{00000000-0008-0000-12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76725" y="19821524"/>
            <a:ext cx="571500" cy="558801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514350</xdr:colOff>
      <xdr:row>107</xdr:row>
      <xdr:rowOff>104775</xdr:rowOff>
    </xdr:from>
    <xdr:to>
      <xdr:col>12</xdr:col>
      <xdr:colOff>285749</xdr:colOff>
      <xdr:row>111</xdr:row>
      <xdr:rowOff>95251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GrpSpPr/>
      </xdr:nvGrpSpPr>
      <xdr:grpSpPr>
        <a:xfrm>
          <a:off x="3562350" y="20488275"/>
          <a:ext cx="4038599" cy="752476"/>
          <a:chOff x="3562350" y="20488275"/>
          <a:chExt cx="4038599" cy="752476"/>
        </a:xfrm>
      </xdr:grpSpPr>
      <xdr:pic>
        <xdr:nvPicPr>
          <xdr:cNvPr id="342" name="Рисунок 341">
            <a:extLst>
              <a:ext uri="{FF2B5EF4-FFF2-40B4-BE49-F238E27FC236}">
                <a16:creationId xmlns:a16="http://schemas.microsoft.com/office/drawing/2014/main" xmlns="" id="{00000000-0008-0000-1200-00005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343" name="Рисунок 342">
            <a:extLst>
              <a:ext uri="{FF2B5EF4-FFF2-40B4-BE49-F238E27FC236}">
                <a16:creationId xmlns:a16="http://schemas.microsoft.com/office/drawing/2014/main" xmlns="" id="{00000000-0008-0000-1200-00005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345" name="Рисунок 344">
            <a:extLst>
              <a:ext uri="{FF2B5EF4-FFF2-40B4-BE49-F238E27FC236}">
                <a16:creationId xmlns:a16="http://schemas.microsoft.com/office/drawing/2014/main" xmlns="" id="{00000000-0008-0000-1200-00005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346" name="Рисунок 345">
            <a:extLst>
              <a:ext uri="{FF2B5EF4-FFF2-40B4-BE49-F238E27FC236}">
                <a16:creationId xmlns:a16="http://schemas.microsoft.com/office/drawing/2014/main" xmlns="" id="{00000000-0008-0000-1200-00005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347" name="Рисунок 346">
            <a:extLst>
              <a:ext uri="{FF2B5EF4-FFF2-40B4-BE49-F238E27FC236}">
                <a16:creationId xmlns:a16="http://schemas.microsoft.com/office/drawing/2014/main" xmlns="" id="{00000000-0008-0000-1200-00005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981825" y="20639057"/>
            <a:ext cx="619124" cy="563594"/>
          </a:xfrm>
          <a:prstGeom prst="rect">
            <a:avLst/>
          </a:prstGeom>
        </xdr:spPr>
      </xdr:pic>
      <xdr:pic>
        <xdr:nvPicPr>
          <xdr:cNvPr id="348" name="Рисунок 347">
            <a:extLst>
              <a:ext uri="{FF2B5EF4-FFF2-40B4-BE49-F238E27FC236}">
                <a16:creationId xmlns:a16="http://schemas.microsoft.com/office/drawing/2014/main" xmlns="" id="{00000000-0008-0000-1200-00005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349" name="Рисунок 348">
            <a:extLst>
              <a:ext uri="{FF2B5EF4-FFF2-40B4-BE49-F238E27FC236}">
                <a16:creationId xmlns:a16="http://schemas.microsoft.com/office/drawing/2014/main" xmlns="" id="{00000000-0008-0000-1200-00005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533400</xdr:colOff>
      <xdr:row>111</xdr:row>
      <xdr:rowOff>28575</xdr:rowOff>
    </xdr:from>
    <xdr:to>
      <xdr:col>12</xdr:col>
      <xdr:colOff>304799</xdr:colOff>
      <xdr:row>115</xdr:row>
      <xdr:rowOff>19051</xdr:rowOff>
    </xdr:to>
    <xdr:grpSp>
      <xdr:nvGrpSpPr>
        <xdr:cNvPr id="359" name="Группа 358">
          <a:extLst>
            <a:ext uri="{FF2B5EF4-FFF2-40B4-BE49-F238E27FC236}">
              <a16:creationId xmlns:a16="http://schemas.microsoft.com/office/drawing/2014/main" xmlns="" id="{00000000-0008-0000-1200-000067010000}"/>
            </a:ext>
          </a:extLst>
        </xdr:cNvPr>
        <xdr:cNvGrpSpPr/>
      </xdr:nvGrpSpPr>
      <xdr:grpSpPr>
        <a:xfrm>
          <a:off x="3581400" y="21174075"/>
          <a:ext cx="4038599" cy="752476"/>
          <a:chOff x="3562350" y="20488275"/>
          <a:chExt cx="4038599" cy="752476"/>
        </a:xfrm>
      </xdr:grpSpPr>
      <xdr:pic>
        <xdr:nvPicPr>
          <xdr:cNvPr id="360" name="Рисунок 359">
            <a:extLst>
              <a:ext uri="{FF2B5EF4-FFF2-40B4-BE49-F238E27FC236}">
                <a16:creationId xmlns:a16="http://schemas.microsoft.com/office/drawing/2014/main" xmlns="" id="{00000000-0008-0000-1200-00006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361" name="Рисунок 360">
            <a:extLst>
              <a:ext uri="{FF2B5EF4-FFF2-40B4-BE49-F238E27FC236}">
                <a16:creationId xmlns:a16="http://schemas.microsoft.com/office/drawing/2014/main" xmlns="" id="{00000000-0008-0000-1200-00006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362" name="Рисунок 361">
            <a:extLst>
              <a:ext uri="{FF2B5EF4-FFF2-40B4-BE49-F238E27FC236}">
                <a16:creationId xmlns:a16="http://schemas.microsoft.com/office/drawing/2014/main" xmlns="" id="{00000000-0008-0000-1200-00006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363" name="Рисунок 362">
            <a:extLst>
              <a:ext uri="{FF2B5EF4-FFF2-40B4-BE49-F238E27FC236}">
                <a16:creationId xmlns:a16="http://schemas.microsoft.com/office/drawing/2014/main" xmlns="" id="{00000000-0008-0000-1200-00006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364" name="Рисунок 363">
            <a:extLst>
              <a:ext uri="{FF2B5EF4-FFF2-40B4-BE49-F238E27FC236}">
                <a16:creationId xmlns:a16="http://schemas.microsoft.com/office/drawing/2014/main" xmlns="" id="{00000000-0008-0000-1200-00006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981825" y="20639057"/>
            <a:ext cx="619124" cy="563594"/>
          </a:xfrm>
          <a:prstGeom prst="rect">
            <a:avLst/>
          </a:prstGeom>
        </xdr:spPr>
      </xdr:pic>
      <xdr:pic>
        <xdr:nvPicPr>
          <xdr:cNvPr id="365" name="Рисунок 364">
            <a:extLst>
              <a:ext uri="{FF2B5EF4-FFF2-40B4-BE49-F238E27FC236}">
                <a16:creationId xmlns:a16="http://schemas.microsoft.com/office/drawing/2014/main" xmlns="" id="{00000000-0008-0000-1200-00006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366" name="Рисунок 365">
            <a:extLst>
              <a:ext uri="{FF2B5EF4-FFF2-40B4-BE49-F238E27FC236}">
                <a16:creationId xmlns:a16="http://schemas.microsoft.com/office/drawing/2014/main" xmlns="" id="{00000000-0008-0000-1200-00006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552450</xdr:colOff>
      <xdr:row>115</xdr:row>
      <xdr:rowOff>9525</xdr:rowOff>
    </xdr:from>
    <xdr:to>
      <xdr:col>12</xdr:col>
      <xdr:colOff>323849</xdr:colOff>
      <xdr:row>119</xdr:row>
      <xdr:rowOff>1</xdr:rowOff>
    </xdr:to>
    <xdr:grpSp>
      <xdr:nvGrpSpPr>
        <xdr:cNvPr id="367" name="Группа 366">
          <a:extLst>
            <a:ext uri="{FF2B5EF4-FFF2-40B4-BE49-F238E27FC236}">
              <a16:creationId xmlns:a16="http://schemas.microsoft.com/office/drawing/2014/main" xmlns="" id="{00000000-0008-0000-1200-00006F010000}"/>
            </a:ext>
          </a:extLst>
        </xdr:cNvPr>
        <xdr:cNvGrpSpPr/>
      </xdr:nvGrpSpPr>
      <xdr:grpSpPr>
        <a:xfrm>
          <a:off x="3600450" y="21917025"/>
          <a:ext cx="4038599" cy="752476"/>
          <a:chOff x="3562350" y="20488275"/>
          <a:chExt cx="4038599" cy="752476"/>
        </a:xfrm>
      </xdr:grpSpPr>
      <xdr:pic>
        <xdr:nvPicPr>
          <xdr:cNvPr id="368" name="Рисунок 367">
            <a:extLst>
              <a:ext uri="{FF2B5EF4-FFF2-40B4-BE49-F238E27FC236}">
                <a16:creationId xmlns:a16="http://schemas.microsoft.com/office/drawing/2014/main" xmlns="" id="{00000000-0008-0000-1200-00007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369" name="Рисунок 368">
            <a:extLst>
              <a:ext uri="{FF2B5EF4-FFF2-40B4-BE49-F238E27FC236}">
                <a16:creationId xmlns:a16="http://schemas.microsoft.com/office/drawing/2014/main" xmlns="" id="{00000000-0008-0000-1200-00007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370" name="Рисунок 369">
            <a:extLst>
              <a:ext uri="{FF2B5EF4-FFF2-40B4-BE49-F238E27FC236}">
                <a16:creationId xmlns:a16="http://schemas.microsoft.com/office/drawing/2014/main" xmlns="" id="{00000000-0008-0000-1200-00007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371" name="Рисунок 370">
            <a:extLst>
              <a:ext uri="{FF2B5EF4-FFF2-40B4-BE49-F238E27FC236}">
                <a16:creationId xmlns:a16="http://schemas.microsoft.com/office/drawing/2014/main" xmlns="" id="{00000000-0008-0000-1200-00007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372" name="Рисунок 371">
            <a:extLst>
              <a:ext uri="{FF2B5EF4-FFF2-40B4-BE49-F238E27FC236}">
                <a16:creationId xmlns:a16="http://schemas.microsoft.com/office/drawing/2014/main" xmlns="" id="{00000000-0008-0000-1200-00007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1619"/>
          <a:stretch/>
        </xdr:blipFill>
        <xdr:spPr>
          <a:xfrm>
            <a:off x="6981825" y="20629532"/>
            <a:ext cx="619124" cy="563594"/>
          </a:xfrm>
          <a:prstGeom prst="rect">
            <a:avLst/>
          </a:prstGeom>
        </xdr:spPr>
      </xdr:pic>
      <xdr:pic>
        <xdr:nvPicPr>
          <xdr:cNvPr id="373" name="Рисунок 372">
            <a:extLst>
              <a:ext uri="{FF2B5EF4-FFF2-40B4-BE49-F238E27FC236}">
                <a16:creationId xmlns:a16="http://schemas.microsoft.com/office/drawing/2014/main" xmlns="" id="{00000000-0008-0000-1200-00007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374" name="Рисунок 373">
            <a:extLst>
              <a:ext uri="{FF2B5EF4-FFF2-40B4-BE49-F238E27FC236}">
                <a16:creationId xmlns:a16="http://schemas.microsoft.com/office/drawing/2014/main" xmlns="" id="{00000000-0008-0000-1200-00007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561975</xdr:colOff>
      <xdr:row>120</xdr:row>
      <xdr:rowOff>17432</xdr:rowOff>
    </xdr:from>
    <xdr:to>
      <xdr:col>12</xdr:col>
      <xdr:colOff>333374</xdr:colOff>
      <xdr:row>123</xdr:row>
      <xdr:rowOff>19051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GrpSpPr/>
      </xdr:nvGrpSpPr>
      <xdr:grpSpPr>
        <a:xfrm>
          <a:off x="3609975" y="22877432"/>
          <a:ext cx="4038599" cy="573119"/>
          <a:chOff x="3609975" y="22877432"/>
          <a:chExt cx="4038599" cy="573119"/>
        </a:xfrm>
      </xdr:grpSpPr>
      <xdr:pic>
        <xdr:nvPicPr>
          <xdr:cNvPr id="384" name="Рисунок 383">
            <a:extLst>
              <a:ext uri="{FF2B5EF4-FFF2-40B4-BE49-F238E27FC236}">
                <a16:creationId xmlns:a16="http://schemas.microsoft.com/office/drawing/2014/main" xmlns="" id="{00000000-0008-0000-1200-00008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609975" y="22886957"/>
            <a:ext cx="619124" cy="563594"/>
          </a:xfrm>
          <a:prstGeom prst="rect">
            <a:avLst/>
          </a:prstGeom>
        </xdr:spPr>
      </xdr:pic>
      <xdr:pic>
        <xdr:nvPicPr>
          <xdr:cNvPr id="386" name="Рисунок 385">
            <a:extLst>
              <a:ext uri="{FF2B5EF4-FFF2-40B4-BE49-F238E27FC236}">
                <a16:creationId xmlns:a16="http://schemas.microsoft.com/office/drawing/2014/main" xmlns="" id="{00000000-0008-0000-1200-00008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62500" y="22877432"/>
            <a:ext cx="619124" cy="563594"/>
          </a:xfrm>
          <a:prstGeom prst="rect">
            <a:avLst/>
          </a:prstGeom>
        </xdr:spPr>
      </xdr:pic>
      <xdr:pic>
        <xdr:nvPicPr>
          <xdr:cNvPr id="387" name="Рисунок 386">
            <a:extLst>
              <a:ext uri="{FF2B5EF4-FFF2-40B4-BE49-F238E27FC236}">
                <a16:creationId xmlns:a16="http://schemas.microsoft.com/office/drawing/2014/main" xmlns="" id="{00000000-0008-0000-1200-00008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77000" y="22877432"/>
            <a:ext cx="619124" cy="563594"/>
          </a:xfrm>
          <a:prstGeom prst="rect">
            <a:avLst/>
          </a:prstGeom>
        </xdr:spPr>
      </xdr:pic>
      <xdr:pic>
        <xdr:nvPicPr>
          <xdr:cNvPr id="388" name="Рисунок 387">
            <a:extLst>
              <a:ext uri="{FF2B5EF4-FFF2-40B4-BE49-F238E27FC236}">
                <a16:creationId xmlns:a16="http://schemas.microsoft.com/office/drawing/2014/main" xmlns="" id="{00000000-0008-0000-1200-00008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029450" y="22886957"/>
            <a:ext cx="619124" cy="563594"/>
          </a:xfrm>
          <a:prstGeom prst="rect">
            <a:avLst/>
          </a:prstGeom>
        </xdr:spPr>
      </xdr:pic>
      <xdr:pic>
        <xdr:nvPicPr>
          <xdr:cNvPr id="389" name="Рисунок 388">
            <a:extLst>
              <a:ext uri="{FF2B5EF4-FFF2-40B4-BE49-F238E27FC236}">
                <a16:creationId xmlns:a16="http://schemas.microsoft.com/office/drawing/2014/main" xmlns="" id="{00000000-0008-0000-1200-00008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24550" y="22879050"/>
            <a:ext cx="619124" cy="563594"/>
          </a:xfrm>
          <a:prstGeom prst="rect">
            <a:avLst/>
          </a:prstGeom>
        </xdr:spPr>
      </xdr:pic>
      <xdr:pic>
        <xdr:nvPicPr>
          <xdr:cNvPr id="390" name="Рисунок 389">
            <a:extLst>
              <a:ext uri="{FF2B5EF4-FFF2-40B4-BE49-F238E27FC236}">
                <a16:creationId xmlns:a16="http://schemas.microsoft.com/office/drawing/2014/main" xmlns="" id="{00000000-0008-0000-1200-00008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43525" y="22877432"/>
            <a:ext cx="619124" cy="563594"/>
          </a:xfrm>
          <a:prstGeom prst="rect">
            <a:avLst/>
          </a:prstGeom>
        </xdr:spPr>
      </xdr:pic>
      <xdr:pic>
        <xdr:nvPicPr>
          <xdr:cNvPr id="391" name="Рисунок 390">
            <a:extLst>
              <a:ext uri="{FF2B5EF4-FFF2-40B4-BE49-F238E27FC236}">
                <a16:creationId xmlns:a16="http://schemas.microsoft.com/office/drawing/2014/main" xmlns="" id="{00000000-0008-0000-1200-00008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81475" y="228774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533400</xdr:colOff>
      <xdr:row>123</xdr:row>
      <xdr:rowOff>55532</xdr:rowOff>
    </xdr:from>
    <xdr:to>
      <xdr:col>12</xdr:col>
      <xdr:colOff>304799</xdr:colOff>
      <xdr:row>126</xdr:row>
      <xdr:rowOff>49244</xdr:rowOff>
    </xdr:to>
    <xdr:grpSp>
      <xdr:nvGrpSpPr>
        <xdr:cNvPr id="392" name="Группа 391">
          <a:extLst>
            <a:ext uri="{FF2B5EF4-FFF2-40B4-BE49-F238E27FC236}">
              <a16:creationId xmlns:a16="http://schemas.microsoft.com/office/drawing/2014/main" xmlns="" id="{00000000-0008-0000-1200-000088010000}"/>
            </a:ext>
          </a:extLst>
        </xdr:cNvPr>
        <xdr:cNvGrpSpPr/>
      </xdr:nvGrpSpPr>
      <xdr:grpSpPr>
        <a:xfrm>
          <a:off x="3581400" y="23487032"/>
          <a:ext cx="4038599" cy="565212"/>
          <a:chOff x="3609975" y="22877432"/>
          <a:chExt cx="4038599" cy="565212"/>
        </a:xfrm>
      </xdr:grpSpPr>
      <xdr:pic>
        <xdr:nvPicPr>
          <xdr:cNvPr id="393" name="Рисунок 392">
            <a:extLst>
              <a:ext uri="{FF2B5EF4-FFF2-40B4-BE49-F238E27FC236}">
                <a16:creationId xmlns:a16="http://schemas.microsoft.com/office/drawing/2014/main" xmlns="" id="{00000000-0008-0000-1200-00008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609975" y="22877432"/>
            <a:ext cx="619124" cy="563594"/>
          </a:xfrm>
          <a:prstGeom prst="rect">
            <a:avLst/>
          </a:prstGeom>
        </xdr:spPr>
      </xdr:pic>
      <xdr:pic>
        <xdr:nvPicPr>
          <xdr:cNvPr id="394" name="Рисунок 393">
            <a:extLst>
              <a:ext uri="{FF2B5EF4-FFF2-40B4-BE49-F238E27FC236}">
                <a16:creationId xmlns:a16="http://schemas.microsoft.com/office/drawing/2014/main" xmlns="" id="{00000000-0008-0000-1200-00008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62500" y="22877432"/>
            <a:ext cx="619124" cy="563594"/>
          </a:xfrm>
          <a:prstGeom prst="rect">
            <a:avLst/>
          </a:prstGeom>
        </xdr:spPr>
      </xdr:pic>
      <xdr:pic>
        <xdr:nvPicPr>
          <xdr:cNvPr id="395" name="Рисунок 394">
            <a:extLst>
              <a:ext uri="{FF2B5EF4-FFF2-40B4-BE49-F238E27FC236}">
                <a16:creationId xmlns:a16="http://schemas.microsoft.com/office/drawing/2014/main" xmlns="" id="{00000000-0008-0000-1200-00008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77000" y="22877432"/>
            <a:ext cx="619124" cy="563594"/>
          </a:xfrm>
          <a:prstGeom prst="rect">
            <a:avLst/>
          </a:prstGeom>
        </xdr:spPr>
      </xdr:pic>
      <xdr:pic>
        <xdr:nvPicPr>
          <xdr:cNvPr id="396" name="Рисунок 395">
            <a:extLst>
              <a:ext uri="{FF2B5EF4-FFF2-40B4-BE49-F238E27FC236}">
                <a16:creationId xmlns:a16="http://schemas.microsoft.com/office/drawing/2014/main" xmlns="" id="{00000000-0008-0000-1200-00008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53"/>
          <a:stretch/>
        </xdr:blipFill>
        <xdr:spPr>
          <a:xfrm>
            <a:off x="7029450" y="22877432"/>
            <a:ext cx="619124" cy="563594"/>
          </a:xfrm>
          <a:prstGeom prst="rect">
            <a:avLst/>
          </a:prstGeom>
        </xdr:spPr>
      </xdr:pic>
      <xdr:pic>
        <xdr:nvPicPr>
          <xdr:cNvPr id="397" name="Рисунок 396">
            <a:extLst>
              <a:ext uri="{FF2B5EF4-FFF2-40B4-BE49-F238E27FC236}">
                <a16:creationId xmlns:a16="http://schemas.microsoft.com/office/drawing/2014/main" xmlns="" id="{00000000-0008-0000-1200-00008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24550" y="22879050"/>
            <a:ext cx="619124" cy="563594"/>
          </a:xfrm>
          <a:prstGeom prst="rect">
            <a:avLst/>
          </a:prstGeom>
        </xdr:spPr>
      </xdr:pic>
      <xdr:pic>
        <xdr:nvPicPr>
          <xdr:cNvPr id="398" name="Рисунок 397">
            <a:extLst>
              <a:ext uri="{FF2B5EF4-FFF2-40B4-BE49-F238E27FC236}">
                <a16:creationId xmlns:a16="http://schemas.microsoft.com/office/drawing/2014/main" xmlns="" id="{00000000-0008-0000-1200-00008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43525" y="22877432"/>
            <a:ext cx="619124" cy="563594"/>
          </a:xfrm>
          <a:prstGeom prst="rect">
            <a:avLst/>
          </a:prstGeom>
        </xdr:spPr>
      </xdr:pic>
      <xdr:pic>
        <xdr:nvPicPr>
          <xdr:cNvPr id="399" name="Рисунок 398">
            <a:extLst>
              <a:ext uri="{FF2B5EF4-FFF2-40B4-BE49-F238E27FC236}">
                <a16:creationId xmlns:a16="http://schemas.microsoft.com/office/drawing/2014/main" xmlns="" id="{00000000-0008-0000-1200-00008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81475" y="228774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514350</xdr:colOff>
      <xdr:row>127</xdr:row>
      <xdr:rowOff>17432</xdr:rowOff>
    </xdr:from>
    <xdr:to>
      <xdr:col>15</xdr:col>
      <xdr:colOff>142874</xdr:colOff>
      <xdr:row>130</xdr:row>
      <xdr:rowOff>19051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GrpSpPr/>
      </xdr:nvGrpSpPr>
      <xdr:grpSpPr>
        <a:xfrm>
          <a:off x="3562350" y="24210932"/>
          <a:ext cx="5724524" cy="573119"/>
          <a:chOff x="3562350" y="24210932"/>
          <a:chExt cx="5724524" cy="573119"/>
        </a:xfrm>
      </xdr:grpSpPr>
      <xdr:pic>
        <xdr:nvPicPr>
          <xdr:cNvPr id="401" name="Рисунок 400">
            <a:extLst>
              <a:ext uri="{FF2B5EF4-FFF2-40B4-BE49-F238E27FC236}">
                <a16:creationId xmlns:a16="http://schemas.microsoft.com/office/drawing/2014/main" xmlns="" id="{00000000-0008-0000-1200-00009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562350" y="24220457"/>
            <a:ext cx="619124" cy="563594"/>
          </a:xfrm>
          <a:prstGeom prst="rect">
            <a:avLst/>
          </a:prstGeom>
        </xdr:spPr>
      </xdr:pic>
      <xdr:pic>
        <xdr:nvPicPr>
          <xdr:cNvPr id="402" name="Рисунок 401">
            <a:extLst>
              <a:ext uri="{FF2B5EF4-FFF2-40B4-BE49-F238E27FC236}">
                <a16:creationId xmlns:a16="http://schemas.microsoft.com/office/drawing/2014/main" xmlns="" id="{00000000-0008-0000-1200-00009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705350" y="24210932"/>
            <a:ext cx="619124" cy="563594"/>
          </a:xfrm>
          <a:prstGeom prst="rect">
            <a:avLst/>
          </a:prstGeom>
        </xdr:spPr>
      </xdr:pic>
      <xdr:pic>
        <xdr:nvPicPr>
          <xdr:cNvPr id="403" name="Рисунок 402">
            <a:extLst>
              <a:ext uri="{FF2B5EF4-FFF2-40B4-BE49-F238E27FC236}">
                <a16:creationId xmlns:a16="http://schemas.microsoft.com/office/drawing/2014/main" xmlns="" id="{00000000-0008-0000-1200-00009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9850" y="24210932"/>
            <a:ext cx="581025" cy="554068"/>
          </a:xfrm>
          <a:prstGeom prst="rect">
            <a:avLst/>
          </a:prstGeom>
        </xdr:spPr>
      </xdr:pic>
      <xdr:pic>
        <xdr:nvPicPr>
          <xdr:cNvPr id="404" name="Рисунок 403">
            <a:extLst>
              <a:ext uri="{FF2B5EF4-FFF2-40B4-BE49-F238E27FC236}">
                <a16:creationId xmlns:a16="http://schemas.microsoft.com/office/drawing/2014/main" xmlns="" id="{00000000-0008-0000-1200-00009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667750" y="24210932"/>
            <a:ext cx="619124" cy="563594"/>
          </a:xfrm>
          <a:prstGeom prst="rect">
            <a:avLst/>
          </a:prstGeom>
        </xdr:spPr>
      </xdr:pic>
      <xdr:pic>
        <xdr:nvPicPr>
          <xdr:cNvPr id="405" name="Рисунок 404">
            <a:extLst>
              <a:ext uri="{FF2B5EF4-FFF2-40B4-BE49-F238E27FC236}">
                <a16:creationId xmlns:a16="http://schemas.microsoft.com/office/drawing/2014/main" xmlns="" id="{00000000-0008-0000-1200-00009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4212550"/>
            <a:ext cx="619124" cy="563594"/>
          </a:xfrm>
          <a:prstGeom prst="rect">
            <a:avLst/>
          </a:prstGeom>
        </xdr:spPr>
      </xdr:pic>
      <xdr:pic>
        <xdr:nvPicPr>
          <xdr:cNvPr id="406" name="Рисунок 405">
            <a:extLst>
              <a:ext uri="{FF2B5EF4-FFF2-40B4-BE49-F238E27FC236}">
                <a16:creationId xmlns:a16="http://schemas.microsoft.com/office/drawing/2014/main" xmlns="" id="{00000000-0008-0000-1200-00009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76850" y="24210932"/>
            <a:ext cx="619124" cy="563594"/>
          </a:xfrm>
          <a:prstGeom prst="rect">
            <a:avLst/>
          </a:prstGeom>
        </xdr:spPr>
      </xdr:pic>
      <xdr:pic>
        <xdr:nvPicPr>
          <xdr:cNvPr id="407" name="Рисунок 406">
            <a:extLst>
              <a:ext uri="{FF2B5EF4-FFF2-40B4-BE49-F238E27FC236}">
                <a16:creationId xmlns:a16="http://schemas.microsoft.com/office/drawing/2014/main" xmlns="" id="{00000000-0008-0000-1200-00009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20457"/>
            <a:ext cx="619124" cy="563594"/>
          </a:xfrm>
          <a:prstGeom prst="rect">
            <a:avLst/>
          </a:prstGeom>
        </xdr:spPr>
      </xdr:pic>
      <xdr:pic>
        <xdr:nvPicPr>
          <xdr:cNvPr id="408" name="Рисунок 407">
            <a:extLst>
              <a:ext uri="{FF2B5EF4-FFF2-40B4-BE49-F238E27FC236}">
                <a16:creationId xmlns:a16="http://schemas.microsoft.com/office/drawing/2014/main" xmlns="" id="{00000000-0008-0000-1200-00009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409" name="Рисунок 408">
            <a:extLst>
              <a:ext uri="{FF2B5EF4-FFF2-40B4-BE49-F238E27FC236}">
                <a16:creationId xmlns:a16="http://schemas.microsoft.com/office/drawing/2014/main" xmlns="" id="{00000000-0008-0000-1200-00009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107"/>
          <a:stretch/>
        </xdr:blipFill>
        <xdr:spPr>
          <a:xfrm>
            <a:off x="7553325" y="24220457"/>
            <a:ext cx="581025" cy="554068"/>
          </a:xfrm>
          <a:prstGeom prst="rect">
            <a:avLst/>
          </a:prstGeom>
        </xdr:spPr>
      </xdr:pic>
      <xdr:pic>
        <xdr:nvPicPr>
          <xdr:cNvPr id="410" name="Рисунок 409">
            <a:extLst>
              <a:ext uri="{FF2B5EF4-FFF2-40B4-BE49-F238E27FC236}">
                <a16:creationId xmlns:a16="http://schemas.microsoft.com/office/drawing/2014/main" xmlns="" id="{00000000-0008-0000-1200-00009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134350" y="24210932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514350</xdr:colOff>
      <xdr:row>130</xdr:row>
      <xdr:rowOff>26957</xdr:rowOff>
    </xdr:from>
    <xdr:to>
      <xdr:col>11</xdr:col>
      <xdr:colOff>314324</xdr:colOff>
      <xdr:row>133</xdr:row>
      <xdr:rowOff>28576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GrpSpPr/>
      </xdr:nvGrpSpPr>
      <xdr:grpSpPr>
        <a:xfrm>
          <a:off x="3562350" y="24791957"/>
          <a:ext cx="3457574" cy="573119"/>
          <a:chOff x="4143375" y="24791957"/>
          <a:chExt cx="3457574" cy="573119"/>
        </a:xfrm>
      </xdr:grpSpPr>
      <xdr:pic>
        <xdr:nvPicPr>
          <xdr:cNvPr id="415" name="Рисунок 414">
            <a:extLst>
              <a:ext uri="{FF2B5EF4-FFF2-40B4-BE49-F238E27FC236}">
                <a16:creationId xmlns:a16="http://schemas.microsoft.com/office/drawing/2014/main" xmlns="" id="{00000000-0008-0000-1200-00009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6981825" y="24791957"/>
            <a:ext cx="619124" cy="563594"/>
          </a:xfrm>
          <a:prstGeom prst="rect">
            <a:avLst/>
          </a:prstGeom>
        </xdr:spPr>
      </xdr:pic>
      <xdr:pic>
        <xdr:nvPicPr>
          <xdr:cNvPr id="416" name="Рисунок 415">
            <a:extLst>
              <a:ext uri="{FF2B5EF4-FFF2-40B4-BE49-F238E27FC236}">
                <a16:creationId xmlns:a16="http://schemas.microsoft.com/office/drawing/2014/main" xmlns="" id="{00000000-0008-0000-1200-0000A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4793575"/>
            <a:ext cx="619124" cy="563594"/>
          </a:xfrm>
          <a:prstGeom prst="rect">
            <a:avLst/>
          </a:prstGeom>
        </xdr:spPr>
      </xdr:pic>
      <xdr:pic>
        <xdr:nvPicPr>
          <xdr:cNvPr id="417" name="Рисунок 416">
            <a:extLst>
              <a:ext uri="{FF2B5EF4-FFF2-40B4-BE49-F238E27FC236}">
                <a16:creationId xmlns:a16="http://schemas.microsoft.com/office/drawing/2014/main" xmlns="" id="{00000000-0008-0000-1200-0000A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95825" y="24791957"/>
            <a:ext cx="619124" cy="563594"/>
          </a:xfrm>
          <a:prstGeom prst="rect">
            <a:avLst/>
          </a:prstGeom>
        </xdr:spPr>
      </xdr:pic>
      <xdr:pic>
        <xdr:nvPicPr>
          <xdr:cNvPr id="418" name="Рисунок 417">
            <a:extLst>
              <a:ext uri="{FF2B5EF4-FFF2-40B4-BE49-F238E27FC236}">
                <a16:creationId xmlns:a16="http://schemas.microsoft.com/office/drawing/2014/main" xmlns="" id="{00000000-0008-0000-1200-0000A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4801482"/>
            <a:ext cx="619124" cy="563594"/>
          </a:xfrm>
          <a:prstGeom prst="rect">
            <a:avLst/>
          </a:prstGeom>
        </xdr:spPr>
      </xdr:pic>
      <xdr:pic>
        <xdr:nvPicPr>
          <xdr:cNvPr id="419" name="Рисунок 418">
            <a:extLst>
              <a:ext uri="{FF2B5EF4-FFF2-40B4-BE49-F238E27FC236}">
                <a16:creationId xmlns:a16="http://schemas.microsoft.com/office/drawing/2014/main" xmlns="" id="{00000000-0008-0000-1200-0000A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67400" y="24801482"/>
            <a:ext cx="581025" cy="554068"/>
          </a:xfrm>
          <a:prstGeom prst="rect">
            <a:avLst/>
          </a:prstGeom>
        </xdr:spPr>
      </xdr:pic>
      <xdr:pic>
        <xdr:nvPicPr>
          <xdr:cNvPr id="420" name="Рисунок 419">
            <a:extLst>
              <a:ext uri="{FF2B5EF4-FFF2-40B4-BE49-F238E27FC236}">
                <a16:creationId xmlns:a16="http://schemas.microsoft.com/office/drawing/2014/main" xmlns="" id="{00000000-0008-0000-1200-0000A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107"/>
          <a:stretch/>
        </xdr:blipFill>
        <xdr:spPr>
          <a:xfrm>
            <a:off x="6429375" y="24801482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504825</xdr:colOff>
      <xdr:row>133</xdr:row>
      <xdr:rowOff>93632</xdr:rowOff>
    </xdr:from>
    <xdr:to>
      <xdr:col>12</xdr:col>
      <xdr:colOff>285749</xdr:colOff>
      <xdr:row>136</xdr:row>
      <xdr:rowOff>104776</xdr:rowOff>
    </xdr:to>
    <xdr:grpSp>
      <xdr:nvGrpSpPr>
        <xdr:cNvPr id="17" name="Группа 16">
          <a:extLst>
            <a:ext uri="{FF2B5EF4-FFF2-40B4-BE49-F238E27FC236}">
              <a16:creationId xmlns:a16="http://schemas.microsoft.com/office/drawing/2014/main" xmlns="" id="{00000000-0008-0000-1200-000011000000}"/>
            </a:ext>
          </a:extLst>
        </xdr:cNvPr>
        <xdr:cNvGrpSpPr/>
      </xdr:nvGrpSpPr>
      <xdr:grpSpPr>
        <a:xfrm>
          <a:off x="3552825" y="25430132"/>
          <a:ext cx="4048124" cy="582644"/>
          <a:chOff x="3048000" y="25573007"/>
          <a:chExt cx="4048124" cy="582644"/>
        </a:xfrm>
      </xdr:grpSpPr>
      <xdr:pic>
        <xdr:nvPicPr>
          <xdr:cNvPr id="423" name="Рисунок 422">
            <a:extLst>
              <a:ext uri="{FF2B5EF4-FFF2-40B4-BE49-F238E27FC236}">
                <a16:creationId xmlns:a16="http://schemas.microsoft.com/office/drawing/2014/main" xmlns="" id="{00000000-0008-0000-1200-0000A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188"/>
          <a:stretch/>
        </xdr:blipFill>
        <xdr:spPr>
          <a:xfrm>
            <a:off x="3629025" y="25592057"/>
            <a:ext cx="619124" cy="563594"/>
          </a:xfrm>
          <a:prstGeom prst="rect">
            <a:avLst/>
          </a:prstGeom>
        </xdr:spPr>
      </xdr:pic>
      <xdr:pic>
        <xdr:nvPicPr>
          <xdr:cNvPr id="424" name="Рисунок 423">
            <a:extLst>
              <a:ext uri="{FF2B5EF4-FFF2-40B4-BE49-F238E27FC236}">
                <a16:creationId xmlns:a16="http://schemas.microsoft.com/office/drawing/2014/main" xmlns="" id="{00000000-0008-0000-1200-0000A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173"/>
          <a:stretch/>
        </xdr:blipFill>
        <xdr:spPr>
          <a:xfrm>
            <a:off x="4181475" y="25582532"/>
            <a:ext cx="619124" cy="563594"/>
          </a:xfrm>
          <a:prstGeom prst="rect">
            <a:avLst/>
          </a:prstGeom>
        </xdr:spPr>
      </xdr:pic>
      <xdr:pic>
        <xdr:nvPicPr>
          <xdr:cNvPr id="425" name="Рисунок 424">
            <a:extLst>
              <a:ext uri="{FF2B5EF4-FFF2-40B4-BE49-F238E27FC236}">
                <a16:creationId xmlns:a16="http://schemas.microsoft.com/office/drawing/2014/main" xmlns="" id="{00000000-0008-0000-1200-0000A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85"/>
          <a:stretch/>
        </xdr:blipFill>
        <xdr:spPr>
          <a:xfrm>
            <a:off x="5915025" y="25592057"/>
            <a:ext cx="581025" cy="554068"/>
          </a:xfrm>
          <a:prstGeom prst="rect">
            <a:avLst/>
          </a:prstGeom>
        </xdr:spPr>
      </xdr:pic>
      <xdr:pic>
        <xdr:nvPicPr>
          <xdr:cNvPr id="426" name="Рисунок 425">
            <a:extLst>
              <a:ext uri="{FF2B5EF4-FFF2-40B4-BE49-F238E27FC236}">
                <a16:creationId xmlns:a16="http://schemas.microsoft.com/office/drawing/2014/main" xmlns="" id="{00000000-0008-0000-1200-0000A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16"/>
          <a:stretch/>
        </xdr:blipFill>
        <xdr:spPr>
          <a:xfrm>
            <a:off x="6477000" y="25573007"/>
            <a:ext cx="619124" cy="563594"/>
          </a:xfrm>
          <a:prstGeom prst="rect">
            <a:avLst/>
          </a:prstGeom>
        </xdr:spPr>
      </xdr:pic>
      <xdr:pic>
        <xdr:nvPicPr>
          <xdr:cNvPr id="427" name="Рисунок 426">
            <a:extLst>
              <a:ext uri="{FF2B5EF4-FFF2-40B4-BE49-F238E27FC236}">
                <a16:creationId xmlns:a16="http://schemas.microsoft.com/office/drawing/2014/main" xmlns="" id="{00000000-0008-0000-1200-0000A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1882"/>
          <a:stretch/>
        </xdr:blipFill>
        <xdr:spPr>
          <a:xfrm>
            <a:off x="5334000" y="25584150"/>
            <a:ext cx="619124" cy="563594"/>
          </a:xfrm>
          <a:prstGeom prst="rect">
            <a:avLst/>
          </a:prstGeom>
        </xdr:spPr>
      </xdr:pic>
      <xdr:pic>
        <xdr:nvPicPr>
          <xdr:cNvPr id="428" name="Рисунок 427">
            <a:extLst>
              <a:ext uri="{FF2B5EF4-FFF2-40B4-BE49-F238E27FC236}">
                <a16:creationId xmlns:a16="http://schemas.microsoft.com/office/drawing/2014/main" xmlns="" id="{00000000-0008-0000-1200-0000A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202"/>
          <a:stretch/>
        </xdr:blipFill>
        <xdr:spPr>
          <a:xfrm>
            <a:off x="4752975" y="25582532"/>
            <a:ext cx="619124" cy="563594"/>
          </a:xfrm>
          <a:prstGeom prst="rect">
            <a:avLst/>
          </a:prstGeom>
        </xdr:spPr>
      </xdr:pic>
      <xdr:pic>
        <xdr:nvPicPr>
          <xdr:cNvPr id="429" name="Рисунок 428">
            <a:extLst>
              <a:ext uri="{FF2B5EF4-FFF2-40B4-BE49-F238E27FC236}">
                <a16:creationId xmlns:a16="http://schemas.microsoft.com/office/drawing/2014/main" xmlns="" id="{00000000-0008-0000-1200-0000A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4823" b="-450"/>
          <a:stretch/>
        </xdr:blipFill>
        <xdr:spPr>
          <a:xfrm>
            <a:off x="3048000" y="25573007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561975</xdr:colOff>
      <xdr:row>2</xdr:row>
      <xdr:rowOff>123824</xdr:rowOff>
    </xdr:from>
    <xdr:to>
      <xdr:col>16</xdr:col>
      <xdr:colOff>495300</xdr:colOff>
      <xdr:row>6</xdr:row>
      <xdr:rowOff>61595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05975" y="504824"/>
          <a:ext cx="542925" cy="699771"/>
        </a:xfrm>
        <a:prstGeom prst="rect">
          <a:avLst/>
        </a:prstGeom>
      </xdr:spPr>
    </xdr:pic>
    <xdr:clientData/>
  </xdr:twoCellAnchor>
  <xdr:twoCellAnchor editAs="oneCell">
    <xdr:from>
      <xdr:col>16</xdr:col>
      <xdr:colOff>485775</xdr:colOff>
      <xdr:row>3</xdr:row>
      <xdr:rowOff>34780</xdr:rowOff>
    </xdr:from>
    <xdr:to>
      <xdr:col>17</xdr:col>
      <xdr:colOff>507882</xdr:colOff>
      <xdr:row>6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9375" y="606280"/>
          <a:ext cx="631707" cy="584345"/>
        </a:xfrm>
        <a:prstGeom prst="rect">
          <a:avLst/>
        </a:prstGeom>
      </xdr:spPr>
    </xdr:pic>
    <xdr:clientData/>
  </xdr:twoCellAnchor>
  <xdr:twoCellAnchor>
    <xdr:from>
      <xdr:col>15</xdr:col>
      <xdr:colOff>409577</xdr:colOff>
      <xdr:row>18</xdr:row>
      <xdr:rowOff>28575</xdr:rowOff>
    </xdr:from>
    <xdr:to>
      <xdr:col>24</xdr:col>
      <xdr:colOff>104776</xdr:colOff>
      <xdr:row>22</xdr:row>
      <xdr:rowOff>9526</xdr:rowOff>
    </xdr:to>
    <xdr:grpSp>
      <xdr:nvGrpSpPr>
        <xdr:cNvPr id="21" name="Группа 20"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GrpSpPr/>
      </xdr:nvGrpSpPr>
      <xdr:grpSpPr>
        <a:xfrm>
          <a:off x="9553577" y="3457575"/>
          <a:ext cx="5181599" cy="742951"/>
          <a:chOff x="9553577" y="3457575"/>
          <a:chExt cx="5181599" cy="742951"/>
        </a:xfrm>
      </xdr:grpSpPr>
      <xdr:pic>
        <xdr:nvPicPr>
          <xdr:cNvPr id="308" name="Рисунок 307">
            <a:extLst>
              <a:ext uri="{FF2B5EF4-FFF2-40B4-BE49-F238E27FC236}">
                <a16:creationId xmlns:a16="http://schemas.microsoft.com/office/drawing/2014/main" xmlns="" id="{00000000-0008-0000-1200-00003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553577" y="3636932"/>
            <a:ext cx="619124" cy="563594"/>
          </a:xfrm>
          <a:prstGeom prst="rect">
            <a:avLst/>
          </a:prstGeom>
        </xdr:spPr>
      </xdr:pic>
      <xdr:pic>
        <xdr:nvPicPr>
          <xdr:cNvPr id="310" name="Рисунок 309">
            <a:extLst>
              <a:ext uri="{FF2B5EF4-FFF2-40B4-BE49-F238E27FC236}">
                <a16:creationId xmlns:a16="http://schemas.microsoft.com/office/drawing/2014/main" xmlns="" id="{00000000-0008-0000-1200-00003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696577" y="3609975"/>
            <a:ext cx="619124" cy="581026"/>
          </a:xfrm>
          <a:prstGeom prst="rect">
            <a:avLst/>
          </a:prstGeom>
        </xdr:spPr>
      </xdr:pic>
      <xdr:pic>
        <xdr:nvPicPr>
          <xdr:cNvPr id="314" name="Рисунок 313">
            <a:extLst>
              <a:ext uri="{FF2B5EF4-FFF2-40B4-BE49-F238E27FC236}">
                <a16:creationId xmlns:a16="http://schemas.microsoft.com/office/drawing/2014/main" xmlns="" id="{00000000-0008-0000-1200-00003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268077" y="3627407"/>
            <a:ext cx="619124" cy="563594"/>
          </a:xfrm>
          <a:prstGeom prst="rect">
            <a:avLst/>
          </a:prstGeom>
        </xdr:spPr>
      </xdr:pic>
      <xdr:pic>
        <xdr:nvPicPr>
          <xdr:cNvPr id="322" name="Рисунок 321">
            <a:extLst>
              <a:ext uri="{FF2B5EF4-FFF2-40B4-BE49-F238E27FC236}">
                <a16:creationId xmlns:a16="http://schemas.microsoft.com/office/drawing/2014/main" xmlns="" id="{00000000-0008-0000-1200-00004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3544552" y="3617882"/>
            <a:ext cx="619124" cy="563594"/>
          </a:xfrm>
          <a:prstGeom prst="rect">
            <a:avLst/>
          </a:prstGeom>
        </xdr:spPr>
      </xdr:pic>
      <xdr:pic>
        <xdr:nvPicPr>
          <xdr:cNvPr id="323" name="Рисунок 322">
            <a:extLst>
              <a:ext uri="{FF2B5EF4-FFF2-40B4-BE49-F238E27FC236}">
                <a16:creationId xmlns:a16="http://schemas.microsoft.com/office/drawing/2014/main" xmlns="" id="{00000000-0008-0000-1200-00004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14116052" y="3627407"/>
            <a:ext cx="619124" cy="563594"/>
          </a:xfrm>
          <a:prstGeom prst="rect">
            <a:avLst/>
          </a:prstGeom>
        </xdr:spPr>
      </xdr:pic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xmlns="" id="{00000000-0008-0000-12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10144125" y="3457575"/>
            <a:ext cx="622299" cy="714375"/>
          </a:xfrm>
          <a:prstGeom prst="rect">
            <a:avLst/>
          </a:prstGeom>
        </xdr:spPr>
      </xdr:pic>
      <xdr:pic>
        <xdr:nvPicPr>
          <xdr:cNvPr id="325" name="Рисунок 324">
            <a:extLst>
              <a:ext uri="{FF2B5EF4-FFF2-40B4-BE49-F238E27FC236}">
                <a16:creationId xmlns:a16="http://schemas.microsoft.com/office/drawing/2014/main" xmlns="" id="{00000000-0008-0000-1200-00004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849102" y="3617882"/>
            <a:ext cx="619124" cy="563594"/>
          </a:xfrm>
          <a:prstGeom prst="rect">
            <a:avLst/>
          </a:prstGeom>
        </xdr:spPr>
      </xdr:pic>
      <xdr:pic>
        <xdr:nvPicPr>
          <xdr:cNvPr id="326" name="Рисунок 325">
            <a:extLst>
              <a:ext uri="{FF2B5EF4-FFF2-40B4-BE49-F238E27FC236}">
                <a16:creationId xmlns:a16="http://schemas.microsoft.com/office/drawing/2014/main" xmlns="" id="{00000000-0008-0000-1200-00004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2420602" y="3608357"/>
            <a:ext cx="619124" cy="563594"/>
          </a:xfrm>
          <a:prstGeom prst="rect">
            <a:avLst/>
          </a:prstGeom>
        </xdr:spPr>
      </xdr:pic>
      <xdr:pic>
        <xdr:nvPicPr>
          <xdr:cNvPr id="334" name="Рисунок 333">
            <a:extLst>
              <a:ext uri="{FF2B5EF4-FFF2-40B4-BE49-F238E27FC236}">
                <a16:creationId xmlns:a16="http://schemas.microsoft.com/office/drawing/2014/main" xmlns="" id="{00000000-0008-0000-1200-00004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973052" y="3629026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28575</xdr:colOff>
      <xdr:row>32</xdr:row>
      <xdr:rowOff>19050</xdr:rowOff>
    </xdr:from>
    <xdr:to>
      <xdr:col>20</xdr:col>
      <xdr:colOff>219075</xdr:colOff>
      <xdr:row>34</xdr:row>
      <xdr:rowOff>169469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6115050"/>
          <a:ext cx="3848100" cy="53141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39</xdr:row>
      <xdr:rowOff>0</xdr:rowOff>
    </xdr:from>
    <xdr:to>
      <xdr:col>25</xdr:col>
      <xdr:colOff>466354</xdr:colOff>
      <xdr:row>42</xdr:row>
      <xdr:rowOff>187454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2800" y="7429500"/>
          <a:ext cx="4733554" cy="758954"/>
        </a:xfrm>
        <a:prstGeom prst="rect">
          <a:avLst/>
        </a:prstGeom>
      </xdr:spPr>
    </xdr:pic>
    <xdr:clientData/>
  </xdr:twoCellAnchor>
  <xdr:twoCellAnchor editAs="oneCell">
    <xdr:from>
      <xdr:col>6</xdr:col>
      <xdr:colOff>274180</xdr:colOff>
      <xdr:row>0</xdr:row>
      <xdr:rowOff>66674</xdr:rowOff>
    </xdr:from>
    <xdr:to>
      <xdr:col>15</xdr:col>
      <xdr:colOff>514350</xdr:colOff>
      <xdr:row>3</xdr:row>
      <xdr:rowOff>38099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780" y="66674"/>
          <a:ext cx="5726570" cy="542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100</xdr:row>
      <xdr:rowOff>628059</xdr:rowOff>
    </xdr:from>
    <xdr:to>
      <xdr:col>1</xdr:col>
      <xdr:colOff>1158876</xdr:colOff>
      <xdr:row>104</xdr:row>
      <xdr:rowOff>237309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250" y="40887059"/>
          <a:ext cx="809626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21</xdr:row>
      <xdr:rowOff>38750</xdr:rowOff>
    </xdr:from>
    <xdr:to>
      <xdr:col>1</xdr:col>
      <xdr:colOff>1246516</xdr:colOff>
      <xdr:row>27</xdr:row>
      <xdr:rowOff>63500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04625"/>
          <a:ext cx="1167141" cy="19456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140</xdr:row>
      <xdr:rowOff>520531</xdr:rowOff>
    </xdr:from>
    <xdr:to>
      <xdr:col>1</xdr:col>
      <xdr:colOff>1008063</xdr:colOff>
      <xdr:row>143</xdr:row>
      <xdr:rowOff>199220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xmlns="" id="{00000000-0008-0000-0100-00009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r="-1725"/>
        <a:stretch/>
      </xdr:blipFill>
      <xdr:spPr>
        <a:xfrm>
          <a:off x="492125" y="46859656"/>
          <a:ext cx="531813" cy="117093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272120</xdr:colOff>
      <xdr:row>198</xdr:row>
      <xdr:rowOff>327043</xdr:rowOff>
    </xdr:from>
    <xdr:to>
      <xdr:col>1</xdr:col>
      <xdr:colOff>1113547</xdr:colOff>
      <xdr:row>203</xdr:row>
      <xdr:rowOff>60689</xdr:rowOff>
    </xdr:to>
    <xdr:pic>
      <xdr:nvPicPr>
        <xdr:cNvPr id="995" name="Рисунок 128">
          <a:extLst>
            <a:ext uri="{FF2B5EF4-FFF2-40B4-BE49-F238E27FC236}">
              <a16:creationId xmlns:a16="http://schemas.microsoft.com/office/drawing/2014/main" xmlns="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995" y="72796418"/>
          <a:ext cx="841427" cy="1448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780651</xdr:colOff>
      <xdr:row>3</xdr:row>
      <xdr:rowOff>0</xdr:rowOff>
    </xdr:from>
    <xdr:to>
      <xdr:col>10</xdr:col>
      <xdr:colOff>780651</xdr:colOff>
      <xdr:row>3</xdr:row>
      <xdr:rowOff>464342</xdr:rowOff>
    </xdr:to>
    <xdr:cxnSp macro="">
      <xdr:nvCxnSpPr>
        <xdr:cNvPr id="414" name="Прямая соединительная линия 413">
          <a:extLst>
            <a:ext uri="{FF2B5EF4-FFF2-40B4-BE49-F238E27FC236}">
              <a16:creationId xmlns:a16="http://schemas.microsoft.com/office/drawing/2014/main" xmlns="" id="{00000000-0008-0000-0100-00009E010000}"/>
            </a:ext>
          </a:extLst>
        </xdr:cNvPr>
        <xdr:cNvCxnSpPr>
          <a:cxnSpLocks noChangeAspect="1"/>
        </xdr:cNvCxnSpPr>
      </xdr:nvCxnSpPr>
      <xdr:spPr>
        <a:xfrm>
          <a:off x="9050592" y="1322669"/>
          <a:ext cx="0" cy="46546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67469</xdr:colOff>
      <xdr:row>204</xdr:row>
      <xdr:rowOff>361156</xdr:rowOff>
    </xdr:from>
    <xdr:to>
      <xdr:col>1</xdr:col>
      <xdr:colOff>1404938</xdr:colOff>
      <xdr:row>205</xdr:row>
      <xdr:rowOff>129928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xmlns="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" y="46807437"/>
          <a:ext cx="1337469" cy="133898"/>
        </a:xfrm>
        <a:prstGeom prst="rect">
          <a:avLst/>
        </a:prstGeom>
      </xdr:spPr>
    </xdr:pic>
    <xdr:clientData/>
  </xdr:twoCellAnchor>
  <xdr:twoCellAnchor editAs="oneCell">
    <xdr:from>
      <xdr:col>1</xdr:col>
      <xdr:colOff>257969</xdr:colOff>
      <xdr:row>205</xdr:row>
      <xdr:rowOff>305594</xdr:rowOff>
    </xdr:from>
    <xdr:to>
      <xdr:col>1</xdr:col>
      <xdr:colOff>1174335</xdr:colOff>
      <xdr:row>209</xdr:row>
      <xdr:rowOff>138904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4" y="68679219"/>
          <a:ext cx="916366" cy="126206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79374</xdr:colOff>
      <xdr:row>259</xdr:row>
      <xdr:rowOff>382316</xdr:rowOff>
    </xdr:from>
    <xdr:to>
      <xdr:col>1</xdr:col>
      <xdr:colOff>1333500</xdr:colOff>
      <xdr:row>264</xdr:row>
      <xdr:rowOff>210911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94489316"/>
          <a:ext cx="1254126" cy="1225595"/>
        </a:xfrm>
        <a:prstGeom prst="rect">
          <a:avLst/>
        </a:prstGeom>
      </xdr:spPr>
    </xdr:pic>
    <xdr:clientData/>
  </xdr:twoCellAnchor>
  <xdr:twoCellAnchor editAs="oneCell">
    <xdr:from>
      <xdr:col>1</xdr:col>
      <xdr:colOff>58188</xdr:colOff>
      <xdr:row>156</xdr:row>
      <xdr:rowOff>690562</xdr:rowOff>
    </xdr:from>
    <xdr:to>
      <xdr:col>1</xdr:col>
      <xdr:colOff>942464</xdr:colOff>
      <xdr:row>160</xdr:row>
      <xdr:rowOff>71006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94" y="35516343"/>
          <a:ext cx="884276" cy="1499757"/>
        </a:xfrm>
        <a:prstGeom prst="rect">
          <a:avLst/>
        </a:prstGeom>
      </xdr:spPr>
    </xdr:pic>
    <xdr:clientData/>
  </xdr:twoCellAnchor>
  <xdr:twoCellAnchor editAs="oneCell">
    <xdr:from>
      <xdr:col>1</xdr:col>
      <xdr:colOff>812665</xdr:colOff>
      <xdr:row>157</xdr:row>
      <xdr:rowOff>71436</xdr:rowOff>
    </xdr:from>
    <xdr:to>
      <xdr:col>2</xdr:col>
      <xdr:colOff>33022</xdr:colOff>
      <xdr:row>160</xdr:row>
      <xdr:rowOff>114974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571" y="35730655"/>
          <a:ext cx="732451" cy="1281787"/>
        </a:xfrm>
        <a:prstGeom prst="rect">
          <a:avLst/>
        </a:prstGeom>
      </xdr:spPr>
    </xdr:pic>
    <xdr:clientData/>
  </xdr:twoCellAnchor>
  <xdr:twoCellAnchor editAs="oneCell">
    <xdr:from>
      <xdr:col>1</xdr:col>
      <xdr:colOff>260804</xdr:colOff>
      <xdr:row>232</xdr:row>
      <xdr:rowOff>508000</xdr:rowOff>
    </xdr:from>
    <xdr:to>
      <xdr:col>1</xdr:col>
      <xdr:colOff>1267734</xdr:colOff>
      <xdr:row>237</xdr:row>
      <xdr:rowOff>63548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679" y="85709125"/>
          <a:ext cx="1006930" cy="1460548"/>
        </a:xfrm>
        <a:prstGeom prst="rect">
          <a:avLst/>
        </a:prstGeom>
      </xdr:spPr>
    </xdr:pic>
    <xdr:clientData/>
  </xdr:twoCellAnchor>
  <xdr:twoCellAnchor editAs="oneCell">
    <xdr:from>
      <xdr:col>1</xdr:col>
      <xdr:colOff>342580</xdr:colOff>
      <xdr:row>40</xdr:row>
      <xdr:rowOff>324469</xdr:rowOff>
    </xdr:from>
    <xdr:to>
      <xdr:col>1</xdr:col>
      <xdr:colOff>1414423</xdr:colOff>
      <xdr:row>40</xdr:row>
      <xdr:rowOff>567548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xmlns="" id="{00000000-0008-0000-01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187" y="20422219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0</xdr:row>
      <xdr:rowOff>63501</xdr:rowOff>
    </xdr:from>
    <xdr:to>
      <xdr:col>1</xdr:col>
      <xdr:colOff>1317625</xdr:colOff>
      <xdr:row>2</xdr:row>
      <xdr:rowOff>373514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63501"/>
          <a:ext cx="1206500" cy="124663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200086</xdr:colOff>
      <xdr:row>60</xdr:row>
      <xdr:rowOff>287903</xdr:rowOff>
    </xdr:from>
    <xdr:to>
      <xdr:col>1</xdr:col>
      <xdr:colOff>1271929</xdr:colOff>
      <xdr:row>60</xdr:row>
      <xdr:rowOff>530982</xdr:rowOff>
    </xdr:to>
    <xdr:pic>
      <xdr:nvPicPr>
        <xdr:cNvPr id="880" name="Рисунок 879">
          <a:extLst>
            <a:ext uri="{FF2B5EF4-FFF2-40B4-BE49-F238E27FC236}">
              <a16:creationId xmlns:a16="http://schemas.microsoft.com/office/drawing/2014/main" xmlns="" id="{00000000-0008-0000-01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92" y="1659946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10</xdr:col>
      <xdr:colOff>780651</xdr:colOff>
      <xdr:row>114</xdr:row>
      <xdr:rowOff>0</xdr:rowOff>
    </xdr:from>
    <xdr:to>
      <xdr:col>10</xdr:col>
      <xdr:colOff>780651</xdr:colOff>
      <xdr:row>114</xdr:row>
      <xdr:rowOff>464342</xdr:rowOff>
    </xdr:to>
    <xdr:cxnSp macro="">
      <xdr:nvCxnSpPr>
        <xdr:cNvPr id="498" name="Прямая соединительная линия 497">
          <a:extLst>
            <a:ext uri="{FF2B5EF4-FFF2-40B4-BE49-F238E27FC236}">
              <a16:creationId xmlns:a16="http://schemas.microsoft.com/office/drawing/2014/main" xmlns="" id="{00000000-0008-0000-0100-0000F2010000}"/>
            </a:ext>
          </a:extLst>
        </xdr:cNvPr>
        <xdr:cNvCxnSpPr>
          <a:cxnSpLocks noChangeAspect="1"/>
        </xdr:cNvCxnSpPr>
      </xdr:nvCxnSpPr>
      <xdr:spPr>
        <a:xfrm>
          <a:off x="8895951" y="1562100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276136</xdr:colOff>
      <xdr:row>133</xdr:row>
      <xdr:rowOff>238124</xdr:rowOff>
    </xdr:from>
    <xdr:to>
      <xdr:col>1</xdr:col>
      <xdr:colOff>1238250</xdr:colOff>
      <xdr:row>139</xdr:row>
      <xdr:rowOff>38891</xdr:rowOff>
    </xdr:to>
    <xdr:grpSp>
      <xdr:nvGrpSpPr>
        <xdr:cNvPr id="206" name="Группа 205"/>
        <xdr:cNvGrpSpPr/>
      </xdr:nvGrpSpPr>
      <xdr:grpSpPr>
        <a:xfrm>
          <a:off x="276136" y="55276749"/>
          <a:ext cx="962114" cy="2150267"/>
          <a:chOff x="149136" y="53990874"/>
          <a:chExt cx="1133566" cy="2277268"/>
        </a:xfrm>
      </xdr:grpSpPr>
      <xdr:pic>
        <xdr:nvPicPr>
          <xdr:cNvPr id="861" name="Рисунок 860">
            <a:extLst>
              <a:ext uri="{FF2B5EF4-FFF2-40B4-BE49-F238E27FC236}">
                <a16:creationId xmlns:a16="http://schemas.microsoft.com/office/drawing/2014/main" xmlns="" id="{00000000-0008-0000-0100-00005D03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9578" y="54286944"/>
            <a:ext cx="884180" cy="1431929"/>
          </a:xfrm>
          <a:prstGeom prst="rect">
            <a:avLst/>
          </a:prstGeom>
        </xdr:spPr>
      </xdr:pic>
      <xdr:pic>
        <xdr:nvPicPr>
          <xdr:cNvPr id="863" name="Рисунок 862">
            <a:extLst>
              <a:ext uri="{FF2B5EF4-FFF2-40B4-BE49-F238E27FC236}">
                <a16:creationId xmlns:a16="http://schemas.microsoft.com/office/drawing/2014/main" xmlns="" id="{00000000-0008-0000-0100-00005F03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4129"/>
          <a:stretch/>
        </xdr:blipFill>
        <xdr:spPr>
          <a:xfrm>
            <a:off x="149136" y="55756968"/>
            <a:ext cx="1133566" cy="511174"/>
          </a:xfrm>
          <a:prstGeom prst="rect">
            <a:avLst/>
          </a:prstGeom>
          <a:effectLst>
            <a:softEdge rad="31750"/>
          </a:effectLst>
        </xdr:spPr>
      </xdr:pic>
      <xdr:pic>
        <xdr:nvPicPr>
          <xdr:cNvPr id="532" name="Рисунок 531">
            <a:extLst>
              <a:ext uri="{FF2B5EF4-FFF2-40B4-BE49-F238E27FC236}">
                <a16:creationId xmlns:a16="http://schemas.microsoft.com/office/drawing/2014/main" xmlns="" id="{00000000-0008-0000-0100-000014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4468" y="53990874"/>
            <a:ext cx="1071843" cy="243079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173830</xdr:colOff>
      <xdr:row>140</xdr:row>
      <xdr:rowOff>245267</xdr:rowOff>
    </xdr:from>
    <xdr:to>
      <xdr:col>1</xdr:col>
      <xdr:colOff>1245673</xdr:colOff>
      <xdr:row>140</xdr:row>
      <xdr:rowOff>488346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6" y="3026092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230982</xdr:colOff>
      <xdr:row>156</xdr:row>
      <xdr:rowOff>326228</xdr:rowOff>
    </xdr:from>
    <xdr:to>
      <xdr:col>1</xdr:col>
      <xdr:colOff>1302825</xdr:colOff>
      <xdr:row>156</xdr:row>
      <xdr:rowOff>569307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xmlns="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8" y="35152009"/>
          <a:ext cx="1071843" cy="243079"/>
        </a:xfrm>
        <a:prstGeom prst="rect">
          <a:avLst/>
        </a:prstGeom>
      </xdr:spPr>
    </xdr:pic>
    <xdr:clientData/>
  </xdr:twoCellAnchor>
  <xdr:twoCellAnchor>
    <xdr:from>
      <xdr:col>1</xdr:col>
      <xdr:colOff>198761</xdr:colOff>
      <xdr:row>161</xdr:row>
      <xdr:rowOff>184941</xdr:rowOff>
    </xdr:from>
    <xdr:to>
      <xdr:col>1</xdr:col>
      <xdr:colOff>1288536</xdr:colOff>
      <xdr:row>167</xdr:row>
      <xdr:rowOff>113963</xdr:rowOff>
    </xdr:to>
    <xdr:grpSp>
      <xdr:nvGrpSpPr>
        <xdr:cNvPr id="202" name="Группа 201"/>
        <xdr:cNvGrpSpPr/>
      </xdr:nvGrpSpPr>
      <xdr:grpSpPr>
        <a:xfrm>
          <a:off x="198761" y="67383816"/>
          <a:ext cx="1089775" cy="2342022"/>
          <a:chOff x="214636" y="58890691"/>
          <a:chExt cx="1089775" cy="2342022"/>
        </a:xfrm>
      </xdr:grpSpPr>
      <xdr:pic>
        <xdr:nvPicPr>
          <xdr:cNvPr id="768" name="Рисунок 767">
            <a:extLst>
              <a:ext uri="{FF2B5EF4-FFF2-40B4-BE49-F238E27FC236}">
                <a16:creationId xmlns:a16="http://schemas.microsoft.com/office/drawing/2014/main" xmlns="" id="{00000000-0008-0000-0100-00000003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050" y="59130405"/>
            <a:ext cx="824732" cy="1558326"/>
          </a:xfrm>
          <a:prstGeom prst="rect">
            <a:avLst/>
          </a:prstGeom>
        </xdr:spPr>
      </xdr:pic>
      <xdr:pic>
        <xdr:nvPicPr>
          <xdr:cNvPr id="769" name="Рисунок 768">
            <a:extLst>
              <a:ext uri="{FF2B5EF4-FFF2-40B4-BE49-F238E27FC236}">
                <a16:creationId xmlns:a16="http://schemas.microsoft.com/office/drawing/2014/main" xmlns="" id="{00000000-0008-0000-0100-00000103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14636" y="60737750"/>
            <a:ext cx="1087115" cy="494963"/>
          </a:xfrm>
          <a:prstGeom prst="rect">
            <a:avLst/>
          </a:prstGeom>
          <a:effectLst>
            <a:softEdge rad="31750"/>
          </a:effectLst>
        </xdr:spPr>
      </xdr:pic>
      <xdr:pic>
        <xdr:nvPicPr>
          <xdr:cNvPr id="686" name="Рисунок 685">
            <a:extLst>
              <a:ext uri="{FF2B5EF4-FFF2-40B4-BE49-F238E27FC236}">
                <a16:creationId xmlns:a16="http://schemas.microsoft.com/office/drawing/2014/main" xmlns="" id="{00000000-0008-0000-0100-0000AE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2568" y="58890691"/>
            <a:ext cx="1071843" cy="243079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107155</xdr:colOff>
      <xdr:row>197</xdr:row>
      <xdr:rowOff>309563</xdr:rowOff>
    </xdr:from>
    <xdr:to>
      <xdr:col>1</xdr:col>
      <xdr:colOff>1397688</xdr:colOff>
      <xdr:row>198</xdr:row>
      <xdr:rowOff>152256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xmlns="" id="{00000000-0008-0000-01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1" y="44493657"/>
          <a:ext cx="1290533" cy="207817"/>
        </a:xfrm>
        <a:prstGeom prst="rect">
          <a:avLst/>
        </a:prstGeom>
      </xdr:spPr>
    </xdr:pic>
    <xdr:clientData/>
  </xdr:twoCellAnchor>
  <xdr:twoCellAnchor editAs="oneCell">
    <xdr:from>
      <xdr:col>1</xdr:col>
      <xdr:colOff>215107</xdr:colOff>
      <xdr:row>168</xdr:row>
      <xdr:rowOff>167478</xdr:rowOff>
    </xdr:from>
    <xdr:to>
      <xdr:col>1</xdr:col>
      <xdr:colOff>1286950</xdr:colOff>
      <xdr:row>168</xdr:row>
      <xdr:rowOff>410557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xmlns="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82" y="56349103"/>
          <a:ext cx="1071843" cy="243079"/>
        </a:xfrm>
        <a:prstGeom prst="rect">
          <a:avLst/>
        </a:prstGeom>
      </xdr:spPr>
    </xdr:pic>
    <xdr:clientData/>
  </xdr:twoCellAnchor>
  <xdr:twoCellAnchor>
    <xdr:from>
      <xdr:col>1</xdr:col>
      <xdr:colOff>103187</xdr:colOff>
      <xdr:row>168</xdr:row>
      <xdr:rowOff>623095</xdr:rowOff>
    </xdr:from>
    <xdr:to>
      <xdr:col>1</xdr:col>
      <xdr:colOff>1285875</xdr:colOff>
      <xdr:row>173</xdr:row>
      <xdr:rowOff>72182</xdr:rowOff>
    </xdr:to>
    <xdr:grpSp>
      <xdr:nvGrpSpPr>
        <xdr:cNvPr id="201" name="Группа 200"/>
        <xdr:cNvGrpSpPr/>
      </xdr:nvGrpSpPr>
      <xdr:grpSpPr>
        <a:xfrm>
          <a:off x="103187" y="70520720"/>
          <a:ext cx="1182688" cy="1671587"/>
          <a:chOff x="119062" y="56836470"/>
          <a:chExt cx="1182688" cy="1671587"/>
        </a:xfrm>
      </xdr:grpSpPr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xmlns="" id="{00000000-0008-0000-01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9062" y="56836470"/>
            <a:ext cx="845344" cy="1513708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xmlns="" id="{00000000-0008-0000-01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5400000">
            <a:off x="396623" y="57602930"/>
            <a:ext cx="1564432" cy="24582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190500</xdr:colOff>
      <xdr:row>212</xdr:row>
      <xdr:rowOff>272143</xdr:rowOff>
    </xdr:from>
    <xdr:to>
      <xdr:col>1</xdr:col>
      <xdr:colOff>1262343</xdr:colOff>
      <xdr:row>212</xdr:row>
      <xdr:rowOff>515222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xmlns="" id="{00000000-0008-0000-01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5238750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193221</xdr:colOff>
      <xdr:row>232</xdr:row>
      <xdr:rowOff>220436</xdr:rowOff>
    </xdr:from>
    <xdr:to>
      <xdr:col>1</xdr:col>
      <xdr:colOff>1265064</xdr:colOff>
      <xdr:row>232</xdr:row>
      <xdr:rowOff>463515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xmlns="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" y="5432243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260804</xdr:colOff>
      <xdr:row>213</xdr:row>
      <xdr:rowOff>127000</xdr:rowOff>
    </xdr:from>
    <xdr:to>
      <xdr:col>1</xdr:col>
      <xdr:colOff>1241976</xdr:colOff>
      <xdr:row>217</xdr:row>
      <xdr:rowOff>79376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679" y="61960125"/>
          <a:ext cx="981172" cy="1301751"/>
        </a:xfrm>
        <a:prstGeom prst="rect">
          <a:avLst/>
        </a:prstGeom>
      </xdr:spPr>
    </xdr:pic>
    <xdr:clientData/>
  </xdr:twoCellAnchor>
  <xdr:twoCellAnchor editAs="oneCell">
    <xdr:from>
      <xdr:col>5</xdr:col>
      <xdr:colOff>431514</xdr:colOff>
      <xdr:row>204</xdr:row>
      <xdr:rowOff>63500</xdr:rowOff>
    </xdr:from>
    <xdr:to>
      <xdr:col>7</xdr:col>
      <xdr:colOff>37814</xdr:colOff>
      <xdr:row>204</xdr:row>
      <xdr:rowOff>317500</xdr:rowOff>
    </xdr:to>
    <xdr:sp macro="" textlink="">
      <xdr:nvSpPr>
        <xdr:cNvPr id="225" name="Скругленный прямоугольник 224">
          <a:extLst>
            <a:ext uri="{FF2B5EF4-FFF2-40B4-BE49-F238E27FC236}">
              <a16:creationId xmlns:a16="http://schemas.microsoft.com/office/drawing/2014/main" xmlns="" id="{00000000-0008-0000-0100-0000E1000000}"/>
            </a:ext>
          </a:extLst>
        </xdr:cNvPr>
        <xdr:cNvSpPr>
          <a:spLocks noChangeAspect="1"/>
        </xdr:cNvSpPr>
      </xdr:nvSpPr>
      <xdr:spPr>
        <a:xfrm>
          <a:off x="4987639" y="69707125"/>
          <a:ext cx="1463675" cy="2540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4</xdr:col>
      <xdr:colOff>0</xdr:colOff>
      <xdr:row>133</xdr:row>
      <xdr:rowOff>206375</xdr:rowOff>
    </xdr:from>
    <xdr:to>
      <xdr:col>6</xdr:col>
      <xdr:colOff>142875</xdr:colOff>
      <xdr:row>133</xdr:row>
      <xdr:rowOff>650875</xdr:rowOff>
    </xdr:to>
    <xdr:sp macro="" textlink="">
      <xdr:nvSpPr>
        <xdr:cNvPr id="228" name="Скругленный прямоугольник 227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SpPr>
          <a:spLocks noChangeAspect="1"/>
        </xdr:cNvSpPr>
      </xdr:nvSpPr>
      <xdr:spPr>
        <a:xfrm>
          <a:off x="4048125" y="2678112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173830</xdr:colOff>
      <xdr:row>144</xdr:row>
      <xdr:rowOff>245267</xdr:rowOff>
    </xdr:from>
    <xdr:to>
      <xdr:col>1</xdr:col>
      <xdr:colOff>1245673</xdr:colOff>
      <xdr:row>144</xdr:row>
      <xdr:rowOff>488346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05" y="56601517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173830</xdr:colOff>
      <xdr:row>127</xdr:row>
      <xdr:rowOff>245267</xdr:rowOff>
    </xdr:from>
    <xdr:to>
      <xdr:col>1</xdr:col>
      <xdr:colOff>1245673</xdr:colOff>
      <xdr:row>127</xdr:row>
      <xdr:rowOff>488346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xmlns="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48" y="3250904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260778</xdr:colOff>
      <xdr:row>144</xdr:row>
      <xdr:rowOff>476250</xdr:rowOff>
    </xdr:from>
    <xdr:to>
      <xdr:col>1</xdr:col>
      <xdr:colOff>1121720</xdr:colOff>
      <xdr:row>149</xdr:row>
      <xdr:rowOff>216478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204" t="4431" r="17045" b="7632"/>
        <a:stretch/>
      </xdr:blipFill>
      <xdr:spPr>
        <a:xfrm>
          <a:off x="276653" y="59150250"/>
          <a:ext cx="860942" cy="18198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258</xdr:row>
      <xdr:rowOff>238125</xdr:rowOff>
    </xdr:from>
    <xdr:to>
      <xdr:col>6</xdr:col>
      <xdr:colOff>222250</xdr:colOff>
      <xdr:row>258</xdr:row>
      <xdr:rowOff>682625</xdr:rowOff>
    </xdr:to>
    <xdr:sp macro="" textlink="">
      <xdr:nvSpPr>
        <xdr:cNvPr id="250" name="Скругленный прямоугольник 249">
          <a:extLst>
            <a:ext uri="{FF2B5EF4-FFF2-40B4-BE49-F238E27FC236}">
              <a16:creationId xmlns:a16="http://schemas.microsoft.com/office/drawing/2014/main" xmlns="" id="{00000000-0008-0000-0100-0000FA000000}"/>
            </a:ext>
          </a:extLst>
        </xdr:cNvPr>
        <xdr:cNvSpPr>
          <a:spLocks noChangeAspect="1"/>
        </xdr:cNvSpPr>
      </xdr:nvSpPr>
      <xdr:spPr>
        <a:xfrm>
          <a:off x="4111625" y="6832600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177346</xdr:colOff>
      <xdr:row>226</xdr:row>
      <xdr:rowOff>141061</xdr:rowOff>
    </xdr:from>
    <xdr:to>
      <xdr:col>1</xdr:col>
      <xdr:colOff>1249189</xdr:colOff>
      <xdr:row>226</xdr:row>
      <xdr:rowOff>384140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21" y="96915061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4</xdr:col>
      <xdr:colOff>31751</xdr:colOff>
      <xdr:row>232</xdr:row>
      <xdr:rowOff>177800</xdr:rowOff>
    </xdr:from>
    <xdr:to>
      <xdr:col>6</xdr:col>
      <xdr:colOff>291815</xdr:colOff>
      <xdr:row>232</xdr:row>
      <xdr:rowOff>622300</xdr:rowOff>
    </xdr:to>
    <xdr:sp macro="" textlink="">
      <xdr:nvSpPr>
        <xdr:cNvPr id="258" name="Скругленный прямоугольник 257">
          <a:extLst>
            <a:ext uri="{FF2B5EF4-FFF2-40B4-BE49-F238E27FC236}">
              <a16:creationId xmlns:a16="http://schemas.microsoft.com/office/drawing/2014/main" xmlns="" id="{00000000-0008-0000-0100-000002010000}"/>
            </a:ext>
          </a:extLst>
        </xdr:cNvPr>
        <xdr:cNvSpPr>
          <a:spLocks noChangeAspect="1"/>
        </xdr:cNvSpPr>
      </xdr:nvSpPr>
      <xdr:spPr>
        <a:xfrm>
          <a:off x="4079876" y="87252175"/>
          <a:ext cx="1720564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4</xdr:col>
      <xdr:colOff>1</xdr:colOff>
      <xdr:row>226</xdr:row>
      <xdr:rowOff>92075</xdr:rowOff>
    </xdr:from>
    <xdr:to>
      <xdr:col>6</xdr:col>
      <xdr:colOff>158465</xdr:colOff>
      <xdr:row>226</xdr:row>
      <xdr:rowOff>536575</xdr:rowOff>
    </xdr:to>
    <xdr:sp macro="" textlink="">
      <xdr:nvSpPr>
        <xdr:cNvPr id="259" name="Скругленный прямоугольник 258">
          <a:extLst>
            <a:ext uri="{FF2B5EF4-FFF2-40B4-BE49-F238E27FC236}">
              <a16:creationId xmlns:a16="http://schemas.microsoft.com/office/drawing/2014/main" xmlns="" id="{00000000-0008-0000-0100-000003010000}"/>
            </a:ext>
          </a:extLst>
        </xdr:cNvPr>
        <xdr:cNvSpPr>
          <a:spLocks noChangeAspect="1"/>
        </xdr:cNvSpPr>
      </xdr:nvSpPr>
      <xdr:spPr>
        <a:xfrm>
          <a:off x="4048126" y="96866075"/>
          <a:ext cx="1618964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1</xdr:col>
      <xdr:colOff>228600</xdr:colOff>
      <xdr:row>192</xdr:row>
      <xdr:rowOff>323848</xdr:rowOff>
    </xdr:from>
    <xdr:to>
      <xdr:col>1</xdr:col>
      <xdr:colOff>1300443</xdr:colOff>
      <xdr:row>192</xdr:row>
      <xdr:rowOff>566927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" y="49917348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189</xdr:row>
      <xdr:rowOff>0</xdr:rowOff>
    </xdr:from>
    <xdr:to>
      <xdr:col>26</xdr:col>
      <xdr:colOff>304800</xdr:colOff>
      <xdr:row>190</xdr:row>
      <xdr:rowOff>19049</xdr:rowOff>
    </xdr:to>
    <xdr:sp macro="" textlink="">
      <xdr:nvSpPr>
        <xdr:cNvPr id="2050" name="AutoShape 2" descr="https://www.shareicon.net/data/2015/12/23/691685_arrows_512x512.png">
          <a:extLst>
            <a:ext uri="{FF2B5EF4-FFF2-40B4-BE49-F238E27FC236}">
              <a16:creationId xmlns:a16="http://schemas.microsoft.com/office/drawing/2014/main" xmlns="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23212425" y="5349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26</xdr:col>
      <xdr:colOff>0</xdr:colOff>
      <xdr:row>188</xdr:row>
      <xdr:rowOff>0</xdr:rowOff>
    </xdr:from>
    <xdr:to>
      <xdr:col>26</xdr:col>
      <xdr:colOff>304800</xdr:colOff>
      <xdr:row>189</xdr:row>
      <xdr:rowOff>82550</xdr:rowOff>
    </xdr:to>
    <xdr:sp macro="" textlink="">
      <xdr:nvSpPr>
        <xdr:cNvPr id="2051" name="AutoShape 3" descr="https://www.shareicon.net/data/2015/12/23/691685_arrows_512x512.png">
          <a:extLst>
            <a:ext uri="{FF2B5EF4-FFF2-40B4-BE49-F238E27FC236}">
              <a16:creationId xmlns:a16="http://schemas.microsoft.com/office/drawing/2014/main" xmlns="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23212425" y="5292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15875</xdr:colOff>
      <xdr:row>192</xdr:row>
      <xdr:rowOff>184150</xdr:rowOff>
    </xdr:from>
    <xdr:to>
      <xdr:col>8</xdr:col>
      <xdr:colOff>285750</xdr:colOff>
      <xdr:row>192</xdr:row>
      <xdr:rowOff>628650</xdr:rowOff>
    </xdr:to>
    <xdr:sp macro="" textlink="">
      <xdr:nvSpPr>
        <xdr:cNvPr id="279" name="Скругленный прямоугольник 278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SpPr>
          <a:spLocks noChangeAspect="1"/>
        </xdr:cNvSpPr>
      </xdr:nvSpPr>
      <xdr:spPr>
        <a:xfrm>
          <a:off x="4064000" y="44650025"/>
          <a:ext cx="296862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УНИВЕРСАЛЬНЫЙ</a:t>
          </a:r>
          <a:r>
            <a:rPr lang="ru-RU" sz="1600" baseline="0"/>
            <a:t> МОНТАЖ</a:t>
          </a:r>
          <a:endParaRPr lang="ru-RU" sz="2000"/>
        </a:p>
      </xdr:txBody>
    </xdr:sp>
    <xdr:clientData/>
  </xdr:twoCellAnchor>
  <xdr:twoCellAnchor editAs="oneCell">
    <xdr:from>
      <xdr:col>1</xdr:col>
      <xdr:colOff>349250</xdr:colOff>
      <xdr:row>226</xdr:row>
      <xdr:rowOff>396108</xdr:rowOff>
    </xdr:from>
    <xdr:to>
      <xdr:col>1</xdr:col>
      <xdr:colOff>1142999</xdr:colOff>
      <xdr:row>230</xdr:row>
      <xdr:rowOff>140458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125" y="85597233"/>
          <a:ext cx="793749" cy="137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15875</xdr:colOff>
      <xdr:row>60</xdr:row>
      <xdr:rowOff>190500</xdr:rowOff>
    </xdr:from>
    <xdr:to>
      <xdr:col>6</xdr:col>
      <xdr:colOff>158750</xdr:colOff>
      <xdr:row>60</xdr:row>
      <xdr:rowOff>635000</xdr:rowOff>
    </xdr:to>
    <xdr:sp macro="" textlink="">
      <xdr:nvSpPr>
        <xdr:cNvPr id="284" name="Скругленный прямоугольник 283">
          <a:extLst>
            <a:ext uri="{FF2B5EF4-FFF2-40B4-BE49-F238E27FC236}">
              <a16:creationId xmlns:a16="http://schemas.microsoft.com/office/drawing/2014/main" xmlns="" id="{00000000-0008-0000-0100-00001C010000}"/>
            </a:ext>
          </a:extLst>
        </xdr:cNvPr>
        <xdr:cNvSpPr>
          <a:spLocks noChangeAspect="1"/>
        </xdr:cNvSpPr>
      </xdr:nvSpPr>
      <xdr:spPr>
        <a:xfrm>
          <a:off x="4064000" y="1309687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63500</xdr:colOff>
      <xdr:row>193</xdr:row>
      <xdr:rowOff>79375</xdr:rowOff>
    </xdr:from>
    <xdr:to>
      <xdr:col>2</xdr:col>
      <xdr:colOff>102849</xdr:colOff>
      <xdr:row>196</xdr:row>
      <xdr:rowOff>222250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375" y="70659625"/>
          <a:ext cx="1547474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40</xdr:row>
      <xdr:rowOff>127000</xdr:rowOff>
    </xdr:from>
    <xdr:to>
      <xdr:col>6</xdr:col>
      <xdr:colOff>254000</xdr:colOff>
      <xdr:row>40</xdr:row>
      <xdr:rowOff>571500</xdr:rowOff>
    </xdr:to>
    <xdr:sp macro="" textlink="">
      <xdr:nvSpPr>
        <xdr:cNvPr id="291" name="Скругленный прямоугольник 290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SpPr>
          <a:spLocks noChangeAspect="1"/>
        </xdr:cNvSpPr>
      </xdr:nvSpPr>
      <xdr:spPr>
        <a:xfrm>
          <a:off x="4159250" y="1909762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95250</xdr:colOff>
      <xdr:row>127</xdr:row>
      <xdr:rowOff>681342</xdr:rowOff>
    </xdr:from>
    <xdr:to>
      <xdr:col>1</xdr:col>
      <xdr:colOff>984250</xdr:colOff>
      <xdr:row>132</xdr:row>
      <xdr:rowOff>276353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" y="38622592"/>
          <a:ext cx="889000" cy="1769886"/>
        </a:xfrm>
        <a:prstGeom prst="rect">
          <a:avLst/>
        </a:prstGeom>
      </xdr:spPr>
    </xdr:pic>
    <xdr:clientData/>
  </xdr:twoCellAnchor>
  <xdr:twoCellAnchor editAs="oneCell">
    <xdr:from>
      <xdr:col>1</xdr:col>
      <xdr:colOff>950802</xdr:colOff>
      <xdr:row>128</xdr:row>
      <xdr:rowOff>396875</xdr:rowOff>
    </xdr:from>
    <xdr:to>
      <xdr:col>1</xdr:col>
      <xdr:colOff>1428750</xdr:colOff>
      <xdr:row>132</xdr:row>
      <xdr:rowOff>144128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6677" y="39179500"/>
          <a:ext cx="477948" cy="1176003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4</xdr:col>
      <xdr:colOff>15875</xdr:colOff>
      <xdr:row>144</xdr:row>
      <xdr:rowOff>190500</xdr:rowOff>
    </xdr:from>
    <xdr:to>
      <xdr:col>6</xdr:col>
      <xdr:colOff>19050</xdr:colOff>
      <xdr:row>144</xdr:row>
      <xdr:rowOff>635000</xdr:rowOff>
    </xdr:to>
    <xdr:sp macro="" textlink="">
      <xdr:nvSpPr>
        <xdr:cNvPr id="303" name="Скругленный прямоугольник 302">
          <a:extLst>
            <a:ext uri="{FF2B5EF4-FFF2-40B4-BE49-F238E27FC236}">
              <a16:creationId xmlns:a16="http://schemas.microsoft.com/office/drawing/2014/main" xmlns="" id="{00000000-0008-0000-0100-00002F010000}"/>
            </a:ext>
          </a:extLst>
        </xdr:cNvPr>
        <xdr:cNvSpPr>
          <a:spLocks noChangeAspect="1"/>
        </xdr:cNvSpPr>
      </xdr:nvSpPr>
      <xdr:spPr>
        <a:xfrm>
          <a:off x="4064000" y="34432875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1</xdr:col>
      <xdr:colOff>228600</xdr:colOff>
      <xdr:row>180</xdr:row>
      <xdr:rowOff>323848</xdr:rowOff>
    </xdr:from>
    <xdr:to>
      <xdr:col>1</xdr:col>
      <xdr:colOff>1300443</xdr:colOff>
      <xdr:row>180</xdr:row>
      <xdr:rowOff>566927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xmlns="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" y="47345598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137940</xdr:colOff>
      <xdr:row>184</xdr:row>
      <xdr:rowOff>254000</xdr:rowOff>
    </xdr:from>
    <xdr:to>
      <xdr:col>1</xdr:col>
      <xdr:colOff>1206512</xdr:colOff>
      <xdr:row>189</xdr:row>
      <xdr:rowOff>139967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15" y="70453250"/>
          <a:ext cx="1068572" cy="1187717"/>
        </a:xfrm>
        <a:prstGeom prst="rect">
          <a:avLst/>
        </a:prstGeom>
      </xdr:spPr>
    </xdr:pic>
    <xdr:clientData/>
  </xdr:twoCellAnchor>
  <xdr:twoCellAnchor editAs="oneCell">
    <xdr:from>
      <xdr:col>1</xdr:col>
      <xdr:colOff>224359</xdr:colOff>
      <xdr:row>180</xdr:row>
      <xdr:rowOff>809625</xdr:rowOff>
    </xdr:from>
    <xdr:to>
      <xdr:col>1</xdr:col>
      <xdr:colOff>1158886</xdr:colOff>
      <xdr:row>185</xdr:row>
      <xdr:rowOff>24405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234" y="52101750"/>
          <a:ext cx="934527" cy="14055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52177</xdr:rowOff>
    </xdr:from>
    <xdr:to>
      <xdr:col>1</xdr:col>
      <xdr:colOff>1352824</xdr:colOff>
      <xdr:row>192</xdr:row>
      <xdr:rowOff>47637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108677"/>
          <a:ext cx="1352824" cy="85271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571500</xdr:colOff>
      <xdr:row>40</xdr:row>
      <xdr:rowOff>158750</xdr:rowOff>
    </xdr:from>
    <xdr:to>
      <xdr:col>20</xdr:col>
      <xdr:colOff>41274</xdr:colOff>
      <xdr:row>40</xdr:row>
      <xdr:rowOff>750919</xdr:rowOff>
    </xdr:to>
    <xdr:grpSp>
      <xdr:nvGrpSpPr>
        <xdr:cNvPr id="361" name="Группа 360">
          <a:extLst>
            <a:ext uri="{FF2B5EF4-FFF2-40B4-BE49-F238E27FC236}">
              <a16:creationId xmlns:a16="http://schemas.microsoft.com/office/drawing/2014/main" xmlns="" id="{00000000-0008-0000-0100-000069010000}"/>
            </a:ext>
          </a:extLst>
        </xdr:cNvPr>
        <xdr:cNvGrpSpPr>
          <a:grpSpLocks noChangeAspect="1"/>
        </xdr:cNvGrpSpPr>
      </xdr:nvGrpSpPr>
      <xdr:grpSpPr>
        <a:xfrm>
          <a:off x="8509000" y="17002125"/>
          <a:ext cx="5724524" cy="592169"/>
          <a:chOff x="3971927" y="588932"/>
          <a:chExt cx="5724524" cy="592169"/>
        </a:xfrm>
      </xdr:grpSpPr>
      <xdr:pic>
        <xdr:nvPicPr>
          <xdr:cNvPr id="362" name="Рисунок 361">
            <a:extLst>
              <a:ext uri="{FF2B5EF4-FFF2-40B4-BE49-F238E27FC236}">
                <a16:creationId xmlns:a16="http://schemas.microsoft.com/office/drawing/2014/main" xmlns="" id="{00000000-0008-0000-0100-00006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363" name="Рисунок 362">
            <a:extLst>
              <a:ext uri="{FF2B5EF4-FFF2-40B4-BE49-F238E27FC236}">
                <a16:creationId xmlns:a16="http://schemas.microsoft.com/office/drawing/2014/main" xmlns="" id="{00000000-0008-0000-0100-00006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364" name="Рисунок 363">
            <a:extLst>
              <a:ext uri="{FF2B5EF4-FFF2-40B4-BE49-F238E27FC236}">
                <a16:creationId xmlns:a16="http://schemas.microsoft.com/office/drawing/2014/main" xmlns="" id="{00000000-0008-0000-0100-00006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365" name="Рисунок 364">
            <a:extLst>
              <a:ext uri="{FF2B5EF4-FFF2-40B4-BE49-F238E27FC236}">
                <a16:creationId xmlns:a16="http://schemas.microsoft.com/office/drawing/2014/main" xmlns="" id="{00000000-0008-0000-0100-00006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366" name="Рисунок 365">
            <a:extLst>
              <a:ext uri="{FF2B5EF4-FFF2-40B4-BE49-F238E27FC236}">
                <a16:creationId xmlns:a16="http://schemas.microsoft.com/office/drawing/2014/main" xmlns="" id="{00000000-0008-0000-0100-00006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598457"/>
            <a:ext cx="619124" cy="563594"/>
          </a:xfrm>
          <a:prstGeom prst="rect">
            <a:avLst/>
          </a:prstGeom>
        </xdr:spPr>
      </xdr:pic>
      <xdr:pic>
        <xdr:nvPicPr>
          <xdr:cNvPr id="370" name="Рисунок 369">
            <a:extLst>
              <a:ext uri="{FF2B5EF4-FFF2-40B4-BE49-F238E27FC236}">
                <a16:creationId xmlns:a16="http://schemas.microsoft.com/office/drawing/2014/main" xmlns="" id="{00000000-0008-0000-0100-00007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29427" y="598457"/>
            <a:ext cx="619124" cy="563594"/>
          </a:xfrm>
          <a:prstGeom prst="rect">
            <a:avLst/>
          </a:prstGeom>
        </xdr:spPr>
      </xdr:pic>
      <xdr:pic>
        <xdr:nvPicPr>
          <xdr:cNvPr id="371" name="Рисунок 370">
            <a:extLst>
              <a:ext uri="{FF2B5EF4-FFF2-40B4-BE49-F238E27FC236}">
                <a16:creationId xmlns:a16="http://schemas.microsoft.com/office/drawing/2014/main" xmlns="" id="{00000000-0008-0000-0100-00007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7391402" y="588932"/>
            <a:ext cx="619124" cy="563594"/>
          </a:xfrm>
          <a:prstGeom prst="rect">
            <a:avLst/>
          </a:prstGeom>
        </xdr:spPr>
      </xdr:pic>
      <xdr:pic>
        <xdr:nvPicPr>
          <xdr:cNvPr id="384" name="Рисунок 383">
            <a:extLst>
              <a:ext uri="{FF2B5EF4-FFF2-40B4-BE49-F238E27FC236}">
                <a16:creationId xmlns:a16="http://schemas.microsoft.com/office/drawing/2014/main" xmlns="" id="{00000000-0008-0000-0100-00008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53377" y="598457"/>
            <a:ext cx="619124" cy="563594"/>
          </a:xfrm>
          <a:prstGeom prst="rect">
            <a:avLst/>
          </a:prstGeom>
        </xdr:spPr>
      </xdr:pic>
      <xdr:pic>
        <xdr:nvPicPr>
          <xdr:cNvPr id="391" name="Рисунок 390">
            <a:extLst>
              <a:ext uri="{FF2B5EF4-FFF2-40B4-BE49-F238E27FC236}">
                <a16:creationId xmlns:a16="http://schemas.microsoft.com/office/drawing/2014/main" xmlns="" id="{00000000-0008-0000-0100-00008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95"/>
          <a:stretch/>
        </xdr:blipFill>
        <xdr:spPr>
          <a:xfrm>
            <a:off x="8515352" y="607982"/>
            <a:ext cx="619124" cy="563594"/>
          </a:xfrm>
          <a:prstGeom prst="rect">
            <a:avLst/>
          </a:prstGeom>
        </xdr:spPr>
      </xdr:pic>
      <xdr:pic>
        <xdr:nvPicPr>
          <xdr:cNvPr id="395" name="Рисунок 394">
            <a:extLst>
              <a:ext uri="{FF2B5EF4-FFF2-40B4-BE49-F238E27FC236}">
                <a16:creationId xmlns:a16="http://schemas.microsoft.com/office/drawing/2014/main" xmlns="" id="{00000000-0008-0000-0100-00008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77327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1269999</xdr:colOff>
      <xdr:row>60</xdr:row>
      <xdr:rowOff>158750</xdr:rowOff>
    </xdr:from>
    <xdr:to>
      <xdr:col>16</xdr:col>
      <xdr:colOff>0</xdr:colOff>
      <xdr:row>61</xdr:row>
      <xdr:rowOff>560</xdr:rowOff>
    </xdr:to>
    <xdr:grpSp>
      <xdr:nvGrpSpPr>
        <xdr:cNvPr id="451" name="Группа 450">
          <a:extLst>
            <a:ext uri="{FF2B5EF4-FFF2-40B4-BE49-F238E27FC236}">
              <a16:creationId xmlns:a16="http://schemas.microsoft.com/office/drawing/2014/main" xmlns="" id="{00000000-0008-0000-0100-0000C3010000}"/>
            </a:ext>
          </a:extLst>
        </xdr:cNvPr>
        <xdr:cNvGrpSpPr>
          <a:grpSpLocks noChangeAspect="1"/>
        </xdr:cNvGrpSpPr>
      </xdr:nvGrpSpPr>
      <xdr:grpSpPr>
        <a:xfrm>
          <a:off x="10144124" y="25384125"/>
          <a:ext cx="4048126" cy="587935"/>
          <a:chOff x="3971924" y="598457"/>
          <a:chExt cx="4057652" cy="582644"/>
        </a:xfrm>
      </xdr:grpSpPr>
      <xdr:pic>
        <xdr:nvPicPr>
          <xdr:cNvPr id="452" name="Рисунок 451">
            <a:extLst>
              <a:ext uri="{FF2B5EF4-FFF2-40B4-BE49-F238E27FC236}">
                <a16:creationId xmlns:a16="http://schemas.microsoft.com/office/drawing/2014/main" xmlns="" id="{00000000-0008-0000-0100-0000C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4" y="607982"/>
            <a:ext cx="619124" cy="563594"/>
          </a:xfrm>
          <a:prstGeom prst="rect">
            <a:avLst/>
          </a:prstGeom>
        </xdr:spPr>
      </xdr:pic>
      <xdr:pic>
        <xdr:nvPicPr>
          <xdr:cNvPr id="454" name="Рисунок 453">
            <a:extLst>
              <a:ext uri="{FF2B5EF4-FFF2-40B4-BE49-F238E27FC236}">
                <a16:creationId xmlns:a16="http://schemas.microsoft.com/office/drawing/2014/main" xmlns="" id="{00000000-0008-0000-0100-0000C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0" y="598457"/>
            <a:ext cx="619124" cy="563594"/>
          </a:xfrm>
          <a:prstGeom prst="rect">
            <a:avLst/>
          </a:prstGeom>
        </xdr:spPr>
      </xdr:pic>
      <xdr:pic>
        <xdr:nvPicPr>
          <xdr:cNvPr id="455" name="Рисунок 454">
            <a:extLst>
              <a:ext uri="{FF2B5EF4-FFF2-40B4-BE49-F238E27FC236}">
                <a16:creationId xmlns:a16="http://schemas.microsoft.com/office/drawing/2014/main" xmlns="" id="{00000000-0008-0000-0100-0000C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0" y="598457"/>
            <a:ext cx="619124" cy="563594"/>
          </a:xfrm>
          <a:prstGeom prst="rect">
            <a:avLst/>
          </a:prstGeom>
        </xdr:spPr>
      </xdr:pic>
      <xdr:pic>
        <xdr:nvPicPr>
          <xdr:cNvPr id="457" name="Рисунок 456">
            <a:extLst>
              <a:ext uri="{FF2B5EF4-FFF2-40B4-BE49-F238E27FC236}">
                <a16:creationId xmlns:a16="http://schemas.microsoft.com/office/drawing/2014/main" xmlns="" id="{00000000-0008-0000-0100-0000C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4" y="617507"/>
            <a:ext cx="619124" cy="563594"/>
          </a:xfrm>
          <a:prstGeom prst="rect">
            <a:avLst/>
          </a:prstGeom>
        </xdr:spPr>
      </xdr:pic>
      <xdr:pic>
        <xdr:nvPicPr>
          <xdr:cNvPr id="459" name="Рисунок 458">
            <a:extLst>
              <a:ext uri="{FF2B5EF4-FFF2-40B4-BE49-F238E27FC236}">
                <a16:creationId xmlns:a16="http://schemas.microsoft.com/office/drawing/2014/main" xmlns="" id="{00000000-0008-0000-0100-0000C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02" y="598457"/>
            <a:ext cx="619124" cy="563594"/>
          </a:xfrm>
          <a:prstGeom prst="rect">
            <a:avLst/>
          </a:prstGeom>
        </xdr:spPr>
      </xdr:pic>
      <xdr:pic>
        <xdr:nvPicPr>
          <xdr:cNvPr id="461" name="Рисунок 460">
            <a:extLst>
              <a:ext uri="{FF2B5EF4-FFF2-40B4-BE49-F238E27FC236}">
                <a16:creationId xmlns:a16="http://schemas.microsoft.com/office/drawing/2014/main" xmlns="" id="{00000000-0008-0000-0100-0000C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1" y="598457"/>
            <a:ext cx="619124" cy="563594"/>
          </a:xfrm>
          <a:prstGeom prst="rect">
            <a:avLst/>
          </a:prstGeom>
        </xdr:spPr>
      </xdr:pic>
      <xdr:pic>
        <xdr:nvPicPr>
          <xdr:cNvPr id="464" name="Рисунок 463">
            <a:extLst>
              <a:ext uri="{FF2B5EF4-FFF2-40B4-BE49-F238E27FC236}">
                <a16:creationId xmlns:a16="http://schemas.microsoft.com/office/drawing/2014/main" xmlns="" id="{00000000-0008-0000-0100-0000D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10452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714375</xdr:colOff>
      <xdr:row>127</xdr:row>
      <xdr:rowOff>31750</xdr:rowOff>
    </xdr:from>
    <xdr:to>
      <xdr:col>16</xdr:col>
      <xdr:colOff>0</xdr:colOff>
      <xdr:row>128</xdr:row>
      <xdr:rowOff>1</xdr:rowOff>
    </xdr:to>
    <xdr:grpSp>
      <xdr:nvGrpSpPr>
        <xdr:cNvPr id="474" name="Группа 473">
          <a:extLst>
            <a:ext uri="{FF2B5EF4-FFF2-40B4-BE49-F238E27FC236}">
              <a16:creationId xmlns:a16="http://schemas.microsoft.com/office/drawing/2014/main" xmlns="" id="{00000000-0008-0000-0100-0000DA010000}"/>
            </a:ext>
          </a:extLst>
        </xdr:cNvPr>
        <xdr:cNvGrpSpPr>
          <a:grpSpLocks noChangeAspect="1"/>
        </xdr:cNvGrpSpPr>
      </xdr:nvGrpSpPr>
      <xdr:grpSpPr>
        <a:xfrm>
          <a:off x="9588500" y="52609750"/>
          <a:ext cx="4603750" cy="714376"/>
          <a:chOff x="3943352" y="3800475"/>
          <a:chExt cx="4619624" cy="714376"/>
        </a:xfrm>
      </xdr:grpSpPr>
      <xdr:pic>
        <xdr:nvPicPr>
          <xdr:cNvPr id="475" name="Рисунок 474">
            <a:extLst>
              <a:ext uri="{FF2B5EF4-FFF2-40B4-BE49-F238E27FC236}">
                <a16:creationId xmlns:a16="http://schemas.microsoft.com/office/drawing/2014/main" xmlns="" id="{00000000-0008-0000-0100-0000D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476" name="Рисунок 475">
            <a:extLst>
              <a:ext uri="{FF2B5EF4-FFF2-40B4-BE49-F238E27FC236}">
                <a16:creationId xmlns:a16="http://schemas.microsoft.com/office/drawing/2014/main" xmlns="" id="{00000000-0008-0000-0100-0000D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477" name="Рисунок 476">
            <a:extLst>
              <a:ext uri="{FF2B5EF4-FFF2-40B4-BE49-F238E27FC236}">
                <a16:creationId xmlns:a16="http://schemas.microsoft.com/office/drawing/2014/main" xmlns="" id="{00000000-0008-0000-0100-0000D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478" name="Рисунок 477">
            <a:extLst>
              <a:ext uri="{FF2B5EF4-FFF2-40B4-BE49-F238E27FC236}">
                <a16:creationId xmlns:a16="http://schemas.microsoft.com/office/drawing/2014/main" xmlns="" id="{00000000-0008-0000-0100-0000D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51257"/>
            <a:ext cx="619124" cy="563594"/>
          </a:xfrm>
          <a:prstGeom prst="rect">
            <a:avLst/>
          </a:prstGeom>
        </xdr:spPr>
      </xdr:pic>
      <xdr:pic>
        <xdr:nvPicPr>
          <xdr:cNvPr id="479" name="Рисунок 478">
            <a:extLst>
              <a:ext uri="{FF2B5EF4-FFF2-40B4-BE49-F238E27FC236}">
                <a16:creationId xmlns:a16="http://schemas.microsoft.com/office/drawing/2014/main" xmlns="" id="{00000000-0008-0000-0100-0000D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480" name="Рисунок 479">
            <a:extLst>
              <a:ext uri="{FF2B5EF4-FFF2-40B4-BE49-F238E27FC236}">
                <a16:creationId xmlns:a16="http://schemas.microsoft.com/office/drawing/2014/main" xmlns="" id="{00000000-0008-0000-0100-0000E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481" name="Рисунок 480">
            <a:extLst>
              <a:ext uri="{FF2B5EF4-FFF2-40B4-BE49-F238E27FC236}">
                <a16:creationId xmlns:a16="http://schemas.microsoft.com/office/drawing/2014/main" xmlns="" id="{00000000-0008-0000-0100-0000E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482" name="Рисунок 481">
            <a:extLst>
              <a:ext uri="{FF2B5EF4-FFF2-40B4-BE49-F238E27FC236}">
                <a16:creationId xmlns:a16="http://schemas.microsoft.com/office/drawing/2014/main" xmlns="" id="{00000000-0008-0000-0100-0000E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1317625</xdr:colOff>
      <xdr:row>144</xdr:row>
      <xdr:rowOff>47625</xdr:rowOff>
    </xdr:from>
    <xdr:to>
      <xdr:col>20</xdr:col>
      <xdr:colOff>38099</xdr:colOff>
      <xdr:row>145</xdr:row>
      <xdr:rowOff>6351</xdr:rowOff>
    </xdr:to>
    <xdr:grpSp>
      <xdr:nvGrpSpPr>
        <xdr:cNvPr id="483" name="Группа 482">
          <a:extLst>
            <a:ext uri="{FF2B5EF4-FFF2-40B4-BE49-F238E27FC236}">
              <a16:creationId xmlns:a16="http://schemas.microsoft.com/office/drawing/2014/main" xmlns="" id="{00000000-0008-0000-0100-0000E3010000}"/>
            </a:ext>
          </a:extLst>
        </xdr:cNvPr>
        <xdr:cNvGrpSpPr>
          <a:grpSpLocks noChangeAspect="1"/>
        </xdr:cNvGrpSpPr>
      </xdr:nvGrpSpPr>
      <xdr:grpSpPr>
        <a:xfrm>
          <a:off x="10191750" y="59451875"/>
          <a:ext cx="4038599" cy="704851"/>
          <a:chOff x="3943352" y="3800475"/>
          <a:chExt cx="4038599" cy="704851"/>
        </a:xfrm>
      </xdr:grpSpPr>
      <xdr:pic>
        <xdr:nvPicPr>
          <xdr:cNvPr id="484" name="Рисунок 483">
            <a:extLst>
              <a:ext uri="{FF2B5EF4-FFF2-40B4-BE49-F238E27FC236}">
                <a16:creationId xmlns:a16="http://schemas.microsoft.com/office/drawing/2014/main" xmlns="" id="{00000000-0008-0000-0100-0000E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485" name="Рисунок 484">
            <a:extLst>
              <a:ext uri="{FF2B5EF4-FFF2-40B4-BE49-F238E27FC236}">
                <a16:creationId xmlns:a16="http://schemas.microsoft.com/office/drawing/2014/main" xmlns="" id="{00000000-0008-0000-0100-0000E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486" name="Рисунок 485">
            <a:extLst>
              <a:ext uri="{FF2B5EF4-FFF2-40B4-BE49-F238E27FC236}">
                <a16:creationId xmlns:a16="http://schemas.microsoft.com/office/drawing/2014/main" xmlns="" id="{00000000-0008-0000-0100-0000E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95877" y="3941732"/>
            <a:ext cx="619124" cy="563594"/>
          </a:xfrm>
          <a:prstGeom prst="rect">
            <a:avLst/>
          </a:prstGeom>
        </xdr:spPr>
      </xdr:pic>
      <xdr:pic>
        <xdr:nvPicPr>
          <xdr:cNvPr id="487" name="Рисунок 486">
            <a:extLst>
              <a:ext uri="{FF2B5EF4-FFF2-40B4-BE49-F238E27FC236}">
                <a16:creationId xmlns:a16="http://schemas.microsoft.com/office/drawing/2014/main" xmlns="" id="{00000000-0008-0000-0100-0000E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22682"/>
            <a:ext cx="619124" cy="563594"/>
          </a:xfrm>
          <a:prstGeom prst="rect">
            <a:avLst/>
          </a:prstGeom>
        </xdr:spPr>
      </xdr:pic>
      <xdr:pic>
        <xdr:nvPicPr>
          <xdr:cNvPr id="488" name="Рисунок 487">
            <a:extLst>
              <a:ext uri="{FF2B5EF4-FFF2-40B4-BE49-F238E27FC236}">
                <a16:creationId xmlns:a16="http://schemas.microsoft.com/office/drawing/2014/main" xmlns="" id="{00000000-0008-0000-0100-0000E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91327" y="3922682"/>
            <a:ext cx="619124" cy="563594"/>
          </a:xfrm>
          <a:prstGeom prst="rect">
            <a:avLst/>
          </a:prstGeom>
        </xdr:spPr>
      </xdr:pic>
      <xdr:pic>
        <xdr:nvPicPr>
          <xdr:cNvPr id="489" name="Рисунок 488">
            <a:extLst>
              <a:ext uri="{FF2B5EF4-FFF2-40B4-BE49-F238E27FC236}">
                <a16:creationId xmlns:a16="http://schemas.microsoft.com/office/drawing/2014/main" xmlns="" id="{00000000-0008-0000-0100-0000E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362827" y="3932207"/>
            <a:ext cx="619124" cy="563594"/>
          </a:xfrm>
          <a:prstGeom prst="rect">
            <a:avLst/>
          </a:prstGeom>
        </xdr:spPr>
      </xdr:pic>
      <xdr:pic>
        <xdr:nvPicPr>
          <xdr:cNvPr id="490" name="Рисунок 489">
            <a:extLst>
              <a:ext uri="{FF2B5EF4-FFF2-40B4-BE49-F238E27FC236}">
                <a16:creationId xmlns:a16="http://schemas.microsoft.com/office/drawing/2014/main" xmlns="" id="{00000000-0008-0000-0100-0000E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38877" y="392430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698500</xdr:colOff>
      <xdr:row>140</xdr:row>
      <xdr:rowOff>0</xdr:rowOff>
    </xdr:from>
    <xdr:to>
      <xdr:col>15</xdr:col>
      <xdr:colOff>1047750</xdr:colOff>
      <xdr:row>140</xdr:row>
      <xdr:rowOff>590551</xdr:rowOff>
    </xdr:to>
    <xdr:grpSp>
      <xdr:nvGrpSpPr>
        <xdr:cNvPr id="491" name="Группа 490">
          <a:extLst>
            <a:ext uri="{FF2B5EF4-FFF2-40B4-BE49-F238E27FC236}">
              <a16:creationId xmlns:a16="http://schemas.microsoft.com/office/drawing/2014/main" xmlns="" id="{00000000-0008-0000-0100-0000EB010000}"/>
            </a:ext>
          </a:extLst>
        </xdr:cNvPr>
        <xdr:cNvGrpSpPr>
          <a:grpSpLocks noChangeAspect="1"/>
        </xdr:cNvGrpSpPr>
      </xdr:nvGrpSpPr>
      <xdr:grpSpPr>
        <a:xfrm>
          <a:off x="9572625" y="57626250"/>
          <a:ext cx="4603750" cy="590551"/>
          <a:chOff x="3943352" y="3914775"/>
          <a:chExt cx="4619624" cy="590551"/>
        </a:xfrm>
      </xdr:grpSpPr>
      <xdr:pic>
        <xdr:nvPicPr>
          <xdr:cNvPr id="492" name="Рисунок 491">
            <a:extLst>
              <a:ext uri="{FF2B5EF4-FFF2-40B4-BE49-F238E27FC236}">
                <a16:creationId xmlns:a16="http://schemas.microsoft.com/office/drawing/2014/main" xmlns="" id="{00000000-0008-0000-0100-0000E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493" name="Рисунок 492">
            <a:extLst>
              <a:ext uri="{FF2B5EF4-FFF2-40B4-BE49-F238E27FC236}">
                <a16:creationId xmlns:a16="http://schemas.microsoft.com/office/drawing/2014/main" xmlns="" id="{00000000-0008-0000-0100-0000E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24377" y="3914775"/>
            <a:ext cx="619124" cy="581026"/>
          </a:xfrm>
          <a:prstGeom prst="rect">
            <a:avLst/>
          </a:prstGeom>
        </xdr:spPr>
      </xdr:pic>
      <xdr:pic>
        <xdr:nvPicPr>
          <xdr:cNvPr id="494" name="Рисунок 493">
            <a:extLst>
              <a:ext uri="{FF2B5EF4-FFF2-40B4-BE49-F238E27FC236}">
                <a16:creationId xmlns:a16="http://schemas.microsoft.com/office/drawing/2014/main" xmlns="" id="{00000000-0008-0000-0100-0000E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495" name="Рисунок 494">
            <a:extLst>
              <a:ext uri="{FF2B5EF4-FFF2-40B4-BE49-F238E27FC236}">
                <a16:creationId xmlns:a16="http://schemas.microsoft.com/office/drawing/2014/main" xmlns="" id="{00000000-0008-0000-0100-0000E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676902" y="3932207"/>
            <a:ext cx="619124" cy="563594"/>
          </a:xfrm>
          <a:prstGeom prst="rect">
            <a:avLst/>
          </a:prstGeom>
        </xdr:spPr>
      </xdr:pic>
      <xdr:pic>
        <xdr:nvPicPr>
          <xdr:cNvPr id="496" name="Рисунок 495">
            <a:extLst>
              <a:ext uri="{FF2B5EF4-FFF2-40B4-BE49-F238E27FC236}">
                <a16:creationId xmlns:a16="http://schemas.microsoft.com/office/drawing/2014/main" xmlns="" id="{00000000-0008-0000-0100-0000F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497" name="Рисунок 496">
            <a:extLst>
              <a:ext uri="{FF2B5EF4-FFF2-40B4-BE49-F238E27FC236}">
                <a16:creationId xmlns:a16="http://schemas.microsoft.com/office/drawing/2014/main" xmlns="" id="{00000000-0008-0000-0100-0000F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499" name="Рисунок 498">
            <a:extLst>
              <a:ext uri="{FF2B5EF4-FFF2-40B4-BE49-F238E27FC236}">
                <a16:creationId xmlns:a16="http://schemas.microsoft.com/office/drawing/2014/main" xmlns="" id="{00000000-0008-0000-0100-0000F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500" name="Рисунок 499">
            <a:extLst>
              <a:ext uri="{FF2B5EF4-FFF2-40B4-BE49-F238E27FC236}">
                <a16:creationId xmlns:a16="http://schemas.microsoft.com/office/drawing/2014/main" xmlns="" id="{00000000-0008-0000-0100-0000F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161018</xdr:colOff>
      <xdr:row>156</xdr:row>
      <xdr:rowOff>77107</xdr:rowOff>
    </xdr:from>
    <xdr:to>
      <xdr:col>20</xdr:col>
      <xdr:colOff>15875</xdr:colOff>
      <xdr:row>156</xdr:row>
      <xdr:rowOff>810533</xdr:rowOff>
    </xdr:to>
    <xdr:grpSp>
      <xdr:nvGrpSpPr>
        <xdr:cNvPr id="323" name="Группа 322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GrpSpPr>
          <a:grpSpLocks noChangeAspect="1"/>
        </xdr:cNvGrpSpPr>
      </xdr:nvGrpSpPr>
      <xdr:grpSpPr>
        <a:xfrm>
          <a:off x="9035143" y="64862982"/>
          <a:ext cx="5172982" cy="733426"/>
          <a:chOff x="3886202" y="6734175"/>
          <a:chExt cx="5181599" cy="733426"/>
        </a:xfrm>
      </xdr:grpSpPr>
      <xdr:pic>
        <xdr:nvPicPr>
          <xdr:cNvPr id="324" name="Рисунок 323">
            <a:extLst>
              <a:ext uri="{FF2B5EF4-FFF2-40B4-BE49-F238E27FC236}">
                <a16:creationId xmlns:a16="http://schemas.microsoft.com/office/drawing/2014/main" xmlns="" id="{00000000-0008-0000-0100-00004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86202" y="6904007"/>
            <a:ext cx="619124" cy="563594"/>
          </a:xfrm>
          <a:prstGeom prst="rect">
            <a:avLst/>
          </a:prstGeom>
        </xdr:spPr>
      </xdr:pic>
      <xdr:pic>
        <xdr:nvPicPr>
          <xdr:cNvPr id="325" name="Рисунок 324">
            <a:extLst>
              <a:ext uri="{FF2B5EF4-FFF2-40B4-BE49-F238E27FC236}">
                <a16:creationId xmlns:a16="http://schemas.microsoft.com/office/drawing/2014/main" xmlns="" id="{00000000-0008-0000-0100-00004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67227" y="6734175"/>
            <a:ext cx="619124" cy="733426"/>
          </a:xfrm>
          <a:prstGeom prst="rect">
            <a:avLst/>
          </a:prstGeom>
        </xdr:spPr>
      </xdr:pic>
      <xdr:pic>
        <xdr:nvPicPr>
          <xdr:cNvPr id="326" name="Рисунок 325">
            <a:extLst>
              <a:ext uri="{FF2B5EF4-FFF2-40B4-BE49-F238E27FC236}">
                <a16:creationId xmlns:a16="http://schemas.microsoft.com/office/drawing/2014/main" xmlns="" id="{00000000-0008-0000-0100-00004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38727" y="6894482"/>
            <a:ext cx="619124" cy="563594"/>
          </a:xfrm>
          <a:prstGeom prst="rect">
            <a:avLst/>
          </a:prstGeom>
        </xdr:spPr>
      </xdr:pic>
      <xdr:pic>
        <xdr:nvPicPr>
          <xdr:cNvPr id="327" name="Рисунок 326">
            <a:extLst>
              <a:ext uri="{FF2B5EF4-FFF2-40B4-BE49-F238E27FC236}">
                <a16:creationId xmlns:a16="http://schemas.microsoft.com/office/drawing/2014/main" xmlns="" id="{00000000-0008-0000-0100-00004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19752" y="6894482"/>
            <a:ext cx="619124" cy="563594"/>
          </a:xfrm>
          <a:prstGeom prst="rect">
            <a:avLst/>
          </a:prstGeom>
        </xdr:spPr>
      </xdr:pic>
      <xdr:pic>
        <xdr:nvPicPr>
          <xdr:cNvPr id="329" name="Рисунок 328">
            <a:extLst>
              <a:ext uri="{FF2B5EF4-FFF2-40B4-BE49-F238E27FC236}">
                <a16:creationId xmlns:a16="http://schemas.microsoft.com/office/drawing/2014/main" xmlns="" id="{00000000-0008-0000-0100-00004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7" y="6894482"/>
            <a:ext cx="619124" cy="563594"/>
          </a:xfrm>
          <a:prstGeom prst="rect">
            <a:avLst/>
          </a:prstGeom>
        </xdr:spPr>
      </xdr:pic>
      <xdr:pic>
        <xdr:nvPicPr>
          <xdr:cNvPr id="330" name="Рисунок 329">
            <a:extLst>
              <a:ext uri="{FF2B5EF4-FFF2-40B4-BE49-F238E27FC236}">
                <a16:creationId xmlns:a16="http://schemas.microsoft.com/office/drawing/2014/main" xmlns="" id="{00000000-0008-0000-0100-00004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15202" y="6894482"/>
            <a:ext cx="619124" cy="563594"/>
          </a:xfrm>
          <a:prstGeom prst="rect">
            <a:avLst/>
          </a:prstGeom>
        </xdr:spPr>
      </xdr:pic>
      <xdr:pic>
        <xdr:nvPicPr>
          <xdr:cNvPr id="331" name="Рисунок 330">
            <a:extLst>
              <a:ext uri="{FF2B5EF4-FFF2-40B4-BE49-F238E27FC236}">
                <a16:creationId xmlns:a16="http://schemas.microsoft.com/office/drawing/2014/main" xmlns="" id="{00000000-0008-0000-0100-00004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886702" y="6904007"/>
            <a:ext cx="619124" cy="563594"/>
          </a:xfrm>
          <a:prstGeom prst="rect">
            <a:avLst/>
          </a:prstGeom>
        </xdr:spPr>
      </xdr:pic>
      <xdr:pic>
        <xdr:nvPicPr>
          <xdr:cNvPr id="332" name="Рисунок 331">
            <a:extLst>
              <a:ext uri="{FF2B5EF4-FFF2-40B4-BE49-F238E27FC236}">
                <a16:creationId xmlns:a16="http://schemas.microsoft.com/office/drawing/2014/main" xmlns="" id="{00000000-0008-0000-0100-00004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752" y="6896100"/>
            <a:ext cx="619124" cy="563594"/>
          </a:xfrm>
          <a:prstGeom prst="rect">
            <a:avLst/>
          </a:prstGeom>
        </xdr:spPr>
      </xdr:pic>
      <xdr:pic>
        <xdr:nvPicPr>
          <xdr:cNvPr id="333" name="Рисунок 332">
            <a:extLst>
              <a:ext uri="{FF2B5EF4-FFF2-40B4-BE49-F238E27FC236}">
                <a16:creationId xmlns:a16="http://schemas.microsoft.com/office/drawing/2014/main" xmlns="" id="{00000000-0008-0000-0100-00004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48677" y="68944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412750</xdr:colOff>
      <xdr:row>212</xdr:row>
      <xdr:rowOff>31750</xdr:rowOff>
    </xdr:from>
    <xdr:to>
      <xdr:col>20</xdr:col>
      <xdr:colOff>53974</xdr:colOff>
      <xdr:row>213</xdr:row>
      <xdr:rowOff>27019</xdr:rowOff>
    </xdr:to>
    <xdr:grpSp>
      <xdr:nvGrpSpPr>
        <xdr:cNvPr id="523" name="Группа 522">
          <a:extLst>
            <a:ext uri="{FF2B5EF4-FFF2-40B4-BE49-F238E27FC236}">
              <a16:creationId xmlns:a16="http://schemas.microsoft.com/office/drawing/2014/main" xmlns="" id="{00000000-0008-0000-0100-00000B020000}"/>
            </a:ext>
          </a:extLst>
        </xdr:cNvPr>
        <xdr:cNvGrpSpPr>
          <a:grpSpLocks noChangeAspect="1"/>
        </xdr:cNvGrpSpPr>
      </xdr:nvGrpSpPr>
      <xdr:grpSpPr>
        <a:xfrm>
          <a:off x="10779125" y="86423500"/>
          <a:ext cx="3467099" cy="582644"/>
          <a:chOff x="3943352" y="3932207"/>
          <a:chExt cx="3476624" cy="582644"/>
        </a:xfrm>
      </xdr:grpSpPr>
      <xdr:pic>
        <xdr:nvPicPr>
          <xdr:cNvPr id="524" name="Рисунок 523">
            <a:extLst>
              <a:ext uri="{FF2B5EF4-FFF2-40B4-BE49-F238E27FC236}">
                <a16:creationId xmlns:a16="http://schemas.microsoft.com/office/drawing/2014/main" xmlns="" id="{00000000-0008-0000-0100-00000C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525" name="Рисунок 524">
            <a:extLst>
              <a:ext uri="{FF2B5EF4-FFF2-40B4-BE49-F238E27FC236}">
                <a16:creationId xmlns:a16="http://schemas.microsoft.com/office/drawing/2014/main" xmlns="" id="{00000000-0008-0000-0100-00000D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14852" y="3951257"/>
            <a:ext cx="619124" cy="563594"/>
          </a:xfrm>
          <a:prstGeom prst="rect">
            <a:avLst/>
          </a:prstGeom>
        </xdr:spPr>
      </xdr:pic>
      <xdr:pic>
        <xdr:nvPicPr>
          <xdr:cNvPr id="526" name="Рисунок 525">
            <a:extLst>
              <a:ext uri="{FF2B5EF4-FFF2-40B4-BE49-F238E27FC236}">
                <a16:creationId xmlns:a16="http://schemas.microsoft.com/office/drawing/2014/main" xmlns="" id="{00000000-0008-0000-0100-00000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14927" y="3932207"/>
            <a:ext cx="619124" cy="563594"/>
          </a:xfrm>
          <a:prstGeom prst="rect">
            <a:avLst/>
          </a:prstGeom>
        </xdr:spPr>
      </xdr:pic>
      <xdr:pic>
        <xdr:nvPicPr>
          <xdr:cNvPr id="527" name="Рисунок 526">
            <a:extLst>
              <a:ext uri="{FF2B5EF4-FFF2-40B4-BE49-F238E27FC236}">
                <a16:creationId xmlns:a16="http://schemas.microsoft.com/office/drawing/2014/main" xmlns="" id="{00000000-0008-0000-0100-00000F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229352" y="3932207"/>
            <a:ext cx="619124" cy="563594"/>
          </a:xfrm>
          <a:prstGeom prst="rect">
            <a:avLst/>
          </a:prstGeom>
        </xdr:spPr>
      </xdr:pic>
      <xdr:pic>
        <xdr:nvPicPr>
          <xdr:cNvPr id="528" name="Рисунок 527">
            <a:extLst>
              <a:ext uri="{FF2B5EF4-FFF2-40B4-BE49-F238E27FC236}">
                <a16:creationId xmlns:a16="http://schemas.microsoft.com/office/drawing/2014/main" xmlns="" id="{00000000-0008-0000-0100-00001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6800852" y="3941732"/>
            <a:ext cx="619124" cy="563594"/>
          </a:xfrm>
          <a:prstGeom prst="rect">
            <a:avLst/>
          </a:prstGeom>
        </xdr:spPr>
      </xdr:pic>
      <xdr:pic>
        <xdr:nvPicPr>
          <xdr:cNvPr id="529" name="Рисунок 528">
            <a:extLst>
              <a:ext uri="{FF2B5EF4-FFF2-40B4-BE49-F238E27FC236}">
                <a16:creationId xmlns:a16="http://schemas.microsoft.com/office/drawing/2014/main" xmlns="" id="{00000000-0008-0000-0100-00001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1301750</xdr:colOff>
      <xdr:row>232</xdr:row>
      <xdr:rowOff>0</xdr:rowOff>
    </xdr:from>
    <xdr:to>
      <xdr:col>20</xdr:col>
      <xdr:colOff>31749</xdr:colOff>
      <xdr:row>233</xdr:row>
      <xdr:rowOff>22225</xdr:rowOff>
    </xdr:to>
    <xdr:grpSp>
      <xdr:nvGrpSpPr>
        <xdr:cNvPr id="530" name="Группа 529">
          <a:extLst>
            <a:ext uri="{FF2B5EF4-FFF2-40B4-BE49-F238E27FC236}">
              <a16:creationId xmlns:a16="http://schemas.microsoft.com/office/drawing/2014/main" xmlns="" id="{00000000-0008-0000-0100-000012020000}"/>
            </a:ext>
          </a:extLst>
        </xdr:cNvPr>
        <xdr:cNvGrpSpPr>
          <a:grpSpLocks noChangeAspect="1"/>
        </xdr:cNvGrpSpPr>
      </xdr:nvGrpSpPr>
      <xdr:grpSpPr>
        <a:xfrm>
          <a:off x="10175875" y="93853000"/>
          <a:ext cx="4048124" cy="752475"/>
          <a:chOff x="3867152" y="8315325"/>
          <a:chExt cx="4048124" cy="752476"/>
        </a:xfrm>
      </xdr:grpSpPr>
      <xdr:pic>
        <xdr:nvPicPr>
          <xdr:cNvPr id="531" name="Рисунок 530">
            <a:extLst>
              <a:ext uri="{FF2B5EF4-FFF2-40B4-BE49-F238E27FC236}">
                <a16:creationId xmlns:a16="http://schemas.microsoft.com/office/drawing/2014/main" xmlns="" id="{00000000-0008-0000-0100-00001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533" name="Рисунок 532">
            <a:extLst>
              <a:ext uri="{FF2B5EF4-FFF2-40B4-BE49-F238E27FC236}">
                <a16:creationId xmlns:a16="http://schemas.microsoft.com/office/drawing/2014/main" xmlns="" id="{00000000-0008-0000-0100-00001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534" name="Рисунок 533">
            <a:extLst>
              <a:ext uri="{FF2B5EF4-FFF2-40B4-BE49-F238E27FC236}">
                <a16:creationId xmlns:a16="http://schemas.microsoft.com/office/drawing/2014/main" xmlns="" id="{00000000-0008-0000-0100-00001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535" name="Рисунок 534">
            <a:extLst>
              <a:ext uri="{FF2B5EF4-FFF2-40B4-BE49-F238E27FC236}">
                <a16:creationId xmlns:a16="http://schemas.microsoft.com/office/drawing/2014/main" xmlns="" id="{00000000-0008-0000-0100-00001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536" name="Рисунок 535">
            <a:extLst>
              <a:ext uri="{FF2B5EF4-FFF2-40B4-BE49-F238E27FC236}">
                <a16:creationId xmlns:a16="http://schemas.microsoft.com/office/drawing/2014/main" xmlns="" id="{00000000-0008-0000-0100-000018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43702" y="8456582"/>
            <a:ext cx="619124" cy="563594"/>
          </a:xfrm>
          <a:prstGeom prst="rect">
            <a:avLst/>
          </a:prstGeom>
        </xdr:spPr>
      </xdr:pic>
      <xdr:pic>
        <xdr:nvPicPr>
          <xdr:cNvPr id="537" name="Рисунок 536">
            <a:extLst>
              <a:ext uri="{FF2B5EF4-FFF2-40B4-BE49-F238E27FC236}">
                <a16:creationId xmlns:a16="http://schemas.microsoft.com/office/drawing/2014/main" xmlns="" id="{00000000-0008-0000-0100-00001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296152" y="8466107"/>
            <a:ext cx="619124" cy="563594"/>
          </a:xfrm>
          <a:prstGeom prst="rect">
            <a:avLst/>
          </a:prstGeom>
        </xdr:spPr>
      </xdr:pic>
      <xdr:pic>
        <xdr:nvPicPr>
          <xdr:cNvPr id="538" name="Рисунок 537">
            <a:extLst>
              <a:ext uri="{FF2B5EF4-FFF2-40B4-BE49-F238E27FC236}">
                <a16:creationId xmlns:a16="http://schemas.microsoft.com/office/drawing/2014/main" xmlns="" id="{00000000-0008-0000-0100-00001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91252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333375</xdr:colOff>
      <xdr:row>258</xdr:row>
      <xdr:rowOff>15875</xdr:rowOff>
    </xdr:from>
    <xdr:to>
      <xdr:col>16</xdr:col>
      <xdr:colOff>0</xdr:colOff>
      <xdr:row>258</xdr:row>
      <xdr:rowOff>768351</xdr:rowOff>
    </xdr:to>
    <xdr:grpSp>
      <xdr:nvGrpSpPr>
        <xdr:cNvPr id="545" name="Группа 544">
          <a:extLst>
            <a:ext uri="{FF2B5EF4-FFF2-40B4-BE49-F238E27FC236}">
              <a16:creationId xmlns:a16="http://schemas.microsoft.com/office/drawing/2014/main" xmlns="" id="{00000000-0008-0000-0100-000021020000}"/>
            </a:ext>
          </a:extLst>
        </xdr:cNvPr>
        <xdr:cNvGrpSpPr>
          <a:grpSpLocks noChangeAspect="1"/>
        </xdr:cNvGrpSpPr>
      </xdr:nvGrpSpPr>
      <xdr:grpSpPr>
        <a:xfrm>
          <a:off x="10699750" y="104314625"/>
          <a:ext cx="3492500" cy="752476"/>
          <a:chOff x="3867152" y="8315325"/>
          <a:chExt cx="3505199" cy="752476"/>
        </a:xfrm>
      </xdr:grpSpPr>
      <xdr:pic>
        <xdr:nvPicPr>
          <xdr:cNvPr id="546" name="Рисунок 545">
            <a:extLst>
              <a:ext uri="{FF2B5EF4-FFF2-40B4-BE49-F238E27FC236}">
                <a16:creationId xmlns:a16="http://schemas.microsoft.com/office/drawing/2014/main" xmlns="" id="{00000000-0008-0000-0100-00002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547" name="Рисунок 546">
            <a:extLst>
              <a:ext uri="{FF2B5EF4-FFF2-40B4-BE49-F238E27FC236}">
                <a16:creationId xmlns:a16="http://schemas.microsoft.com/office/drawing/2014/main" xmlns="" id="{00000000-0008-0000-0100-00002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548" name="Рисунок 547">
            <a:extLst>
              <a:ext uri="{FF2B5EF4-FFF2-40B4-BE49-F238E27FC236}">
                <a16:creationId xmlns:a16="http://schemas.microsoft.com/office/drawing/2014/main" xmlns="" id="{00000000-0008-0000-0100-00002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38727" y="8456582"/>
            <a:ext cx="619124" cy="563594"/>
          </a:xfrm>
          <a:prstGeom prst="rect">
            <a:avLst/>
          </a:prstGeom>
        </xdr:spPr>
      </xdr:pic>
      <xdr:pic>
        <xdr:nvPicPr>
          <xdr:cNvPr id="549" name="Рисунок 548">
            <a:extLst>
              <a:ext uri="{FF2B5EF4-FFF2-40B4-BE49-F238E27FC236}">
                <a16:creationId xmlns:a16="http://schemas.microsoft.com/office/drawing/2014/main" xmlns="" id="{00000000-0008-0000-0100-00002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550" name="Рисунок 549">
            <a:extLst>
              <a:ext uri="{FF2B5EF4-FFF2-40B4-BE49-F238E27FC236}">
                <a16:creationId xmlns:a16="http://schemas.microsoft.com/office/drawing/2014/main" xmlns="" id="{00000000-0008-0000-0100-00002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753227" y="8447057"/>
            <a:ext cx="619124" cy="563594"/>
          </a:xfrm>
          <a:prstGeom prst="rect">
            <a:avLst/>
          </a:prstGeom>
        </xdr:spPr>
      </xdr:pic>
      <xdr:pic>
        <xdr:nvPicPr>
          <xdr:cNvPr id="551" name="Рисунок 550">
            <a:extLst>
              <a:ext uri="{FF2B5EF4-FFF2-40B4-BE49-F238E27FC236}">
                <a16:creationId xmlns:a16="http://schemas.microsoft.com/office/drawing/2014/main" xmlns="" id="{00000000-0008-0000-0100-00002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29277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179294</xdr:colOff>
      <xdr:row>20</xdr:row>
      <xdr:rowOff>283647</xdr:rowOff>
    </xdr:from>
    <xdr:to>
      <xdr:col>1</xdr:col>
      <xdr:colOff>1251137</xdr:colOff>
      <xdr:row>20</xdr:row>
      <xdr:rowOff>526726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69" y="6665397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20</xdr:row>
      <xdr:rowOff>111125</xdr:rowOff>
    </xdr:from>
    <xdr:to>
      <xdr:col>16</xdr:col>
      <xdr:colOff>0</xdr:colOff>
      <xdr:row>20</xdr:row>
      <xdr:rowOff>703294</xdr:rowOff>
    </xdr:to>
    <xdr:grpSp>
      <xdr:nvGrpSpPr>
        <xdr:cNvPr id="283" name="Группа 282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GrpSpPr>
          <a:grpSpLocks noChangeAspect="1"/>
        </xdr:cNvGrpSpPr>
      </xdr:nvGrpSpPr>
      <xdr:grpSpPr>
        <a:xfrm>
          <a:off x="8461375" y="8699500"/>
          <a:ext cx="5730875" cy="592169"/>
          <a:chOff x="3971927" y="588932"/>
          <a:chExt cx="5724524" cy="592169"/>
        </a:xfrm>
      </xdr:grpSpPr>
      <xdr:pic>
        <xdr:nvPicPr>
          <xdr:cNvPr id="286" name="Рисунок 285">
            <a:extLst>
              <a:ext uri="{FF2B5EF4-FFF2-40B4-BE49-F238E27FC236}">
                <a16:creationId xmlns:a16="http://schemas.microsoft.com/office/drawing/2014/main" xmlns="" id="{00000000-0008-0000-0100-00001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287" name="Рисунок 286">
            <a:extLst>
              <a:ext uri="{FF2B5EF4-FFF2-40B4-BE49-F238E27FC236}">
                <a16:creationId xmlns:a16="http://schemas.microsoft.com/office/drawing/2014/main" xmlns="" id="{00000000-0008-0000-0100-00001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289" name="Рисунок 288">
            <a:extLst>
              <a:ext uri="{FF2B5EF4-FFF2-40B4-BE49-F238E27FC236}">
                <a16:creationId xmlns:a16="http://schemas.microsoft.com/office/drawing/2014/main" xmlns="" id="{00000000-0008-0000-0100-00002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299" name="Рисунок 298">
            <a:extLst>
              <a:ext uri="{FF2B5EF4-FFF2-40B4-BE49-F238E27FC236}">
                <a16:creationId xmlns:a16="http://schemas.microsoft.com/office/drawing/2014/main" xmlns="" id="{00000000-0008-0000-0100-00002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300" name="Рисунок 299">
            <a:extLst>
              <a:ext uri="{FF2B5EF4-FFF2-40B4-BE49-F238E27FC236}">
                <a16:creationId xmlns:a16="http://schemas.microsoft.com/office/drawing/2014/main" xmlns="" id="{00000000-0008-0000-01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598457"/>
            <a:ext cx="619124" cy="563594"/>
          </a:xfrm>
          <a:prstGeom prst="rect">
            <a:avLst/>
          </a:prstGeom>
        </xdr:spPr>
      </xdr:pic>
      <xdr:pic>
        <xdr:nvPicPr>
          <xdr:cNvPr id="302" name="Рисунок 301">
            <a:extLst>
              <a:ext uri="{FF2B5EF4-FFF2-40B4-BE49-F238E27FC236}">
                <a16:creationId xmlns:a16="http://schemas.microsoft.com/office/drawing/2014/main" xmlns="" id="{00000000-0008-0000-0100-00002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29427" y="598457"/>
            <a:ext cx="619124" cy="563594"/>
          </a:xfrm>
          <a:prstGeom prst="rect">
            <a:avLst/>
          </a:prstGeom>
        </xdr:spPr>
      </xdr:pic>
      <xdr:pic>
        <xdr:nvPicPr>
          <xdr:cNvPr id="304" name="Рисунок 303">
            <a:extLst>
              <a:ext uri="{FF2B5EF4-FFF2-40B4-BE49-F238E27FC236}">
                <a16:creationId xmlns:a16="http://schemas.microsoft.com/office/drawing/2014/main" xmlns="" id="{00000000-0008-0000-01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7391402" y="588932"/>
            <a:ext cx="619124" cy="563594"/>
          </a:xfrm>
          <a:prstGeom prst="rect">
            <a:avLst/>
          </a:prstGeom>
        </xdr:spPr>
      </xdr:pic>
      <xdr:pic>
        <xdr:nvPicPr>
          <xdr:cNvPr id="306" name="Рисунок 305">
            <a:extLst>
              <a:ext uri="{FF2B5EF4-FFF2-40B4-BE49-F238E27FC236}">
                <a16:creationId xmlns:a16="http://schemas.microsoft.com/office/drawing/2014/main" xmlns="" id="{00000000-0008-0000-01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53377" y="598457"/>
            <a:ext cx="619124" cy="563594"/>
          </a:xfrm>
          <a:prstGeom prst="rect">
            <a:avLst/>
          </a:prstGeom>
        </xdr:spPr>
      </xdr:pic>
      <xdr:pic>
        <xdr:nvPicPr>
          <xdr:cNvPr id="307" name="Рисунок 306">
            <a:extLst>
              <a:ext uri="{FF2B5EF4-FFF2-40B4-BE49-F238E27FC236}">
                <a16:creationId xmlns:a16="http://schemas.microsoft.com/office/drawing/2014/main" xmlns="" id="{00000000-0008-0000-0100-00003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95"/>
          <a:stretch/>
        </xdr:blipFill>
        <xdr:spPr>
          <a:xfrm>
            <a:off x="8515352" y="607982"/>
            <a:ext cx="619124" cy="563594"/>
          </a:xfrm>
          <a:prstGeom prst="rect">
            <a:avLst/>
          </a:prstGeom>
        </xdr:spPr>
      </xdr:pic>
      <xdr:pic>
        <xdr:nvPicPr>
          <xdr:cNvPr id="309" name="Рисунок 308">
            <a:extLst>
              <a:ext uri="{FF2B5EF4-FFF2-40B4-BE49-F238E27FC236}">
                <a16:creationId xmlns:a16="http://schemas.microsoft.com/office/drawing/2014/main" xmlns="" id="{00000000-0008-0000-0100-00003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77327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682625</xdr:colOff>
      <xdr:row>21</xdr:row>
      <xdr:rowOff>492125</xdr:rowOff>
    </xdr:from>
    <xdr:to>
      <xdr:col>2</xdr:col>
      <xdr:colOff>15875</xdr:colOff>
      <xdr:row>25</xdr:row>
      <xdr:rowOff>195441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xmlns="" id="{00000000-0008-0000-0100-00003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500" y="6000750"/>
          <a:ext cx="841375" cy="108444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180</xdr:row>
      <xdr:rowOff>206375</xdr:rowOff>
    </xdr:from>
    <xdr:to>
      <xdr:col>8</xdr:col>
      <xdr:colOff>412750</xdr:colOff>
      <xdr:row>180</xdr:row>
      <xdr:rowOff>650875</xdr:rowOff>
    </xdr:to>
    <xdr:sp macro="" textlink="">
      <xdr:nvSpPr>
        <xdr:cNvPr id="314" name="Скругленный прямоугольник 313">
          <a:extLst>
            <a:ext uri="{FF2B5EF4-FFF2-40B4-BE49-F238E27FC236}">
              <a16:creationId xmlns:a16="http://schemas.microsoft.com/office/drawing/2014/main" xmlns="" id="{00000000-0008-0000-0100-00003A010000}"/>
            </a:ext>
          </a:extLst>
        </xdr:cNvPr>
        <xdr:cNvSpPr>
          <a:spLocks noChangeAspect="1"/>
        </xdr:cNvSpPr>
      </xdr:nvSpPr>
      <xdr:spPr>
        <a:xfrm>
          <a:off x="5556250" y="52070000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oneCellAnchor>
    <xdr:from>
      <xdr:col>12</xdr:col>
      <xdr:colOff>206375</xdr:colOff>
      <xdr:row>226</xdr:row>
      <xdr:rowOff>47625</xdr:rowOff>
    </xdr:from>
    <xdr:ext cx="2898774" cy="573119"/>
    <xdr:grpSp>
      <xdr:nvGrpSpPr>
        <xdr:cNvPr id="377" name="Группа 376">
          <a:extLst>
            <a:ext uri="{FF2B5EF4-FFF2-40B4-BE49-F238E27FC236}">
              <a16:creationId xmlns:a16="http://schemas.microsoft.com/office/drawing/2014/main" xmlns="" id="{00000000-0008-0000-0100-000079010000}"/>
            </a:ext>
          </a:extLst>
        </xdr:cNvPr>
        <xdr:cNvGrpSpPr>
          <a:grpSpLocks noChangeAspect="1"/>
        </xdr:cNvGrpSpPr>
      </xdr:nvGrpSpPr>
      <xdr:grpSpPr>
        <a:xfrm>
          <a:off x="11303000" y="91694000"/>
          <a:ext cx="2898774" cy="573119"/>
          <a:chOff x="3835402" y="8456582"/>
          <a:chExt cx="2898774" cy="573119"/>
        </a:xfrm>
      </xdr:grpSpPr>
      <xdr:pic>
        <xdr:nvPicPr>
          <xdr:cNvPr id="378" name="Рисунок 377">
            <a:extLst>
              <a:ext uri="{FF2B5EF4-FFF2-40B4-BE49-F238E27FC236}">
                <a16:creationId xmlns:a16="http://schemas.microsoft.com/office/drawing/2014/main" xmlns="" id="{00000000-0008-0000-0100-00007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35402" y="8466107"/>
            <a:ext cx="619124" cy="563594"/>
          </a:xfrm>
          <a:prstGeom prst="rect">
            <a:avLst/>
          </a:prstGeom>
        </xdr:spPr>
      </xdr:pic>
      <xdr:pic>
        <xdr:nvPicPr>
          <xdr:cNvPr id="379" name="Рисунок 378">
            <a:extLst>
              <a:ext uri="{FF2B5EF4-FFF2-40B4-BE49-F238E27FC236}">
                <a16:creationId xmlns:a16="http://schemas.microsoft.com/office/drawing/2014/main" xmlns="" id="{00000000-0008-0000-0100-00007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19602" y="8456582"/>
            <a:ext cx="619124" cy="563594"/>
          </a:xfrm>
          <a:prstGeom prst="rect">
            <a:avLst/>
          </a:prstGeom>
        </xdr:spPr>
      </xdr:pic>
      <xdr:pic>
        <xdr:nvPicPr>
          <xdr:cNvPr id="380" name="Рисунок 379">
            <a:extLst>
              <a:ext uri="{FF2B5EF4-FFF2-40B4-BE49-F238E27FC236}">
                <a16:creationId xmlns:a16="http://schemas.microsoft.com/office/drawing/2014/main" xmlns="" id="{00000000-0008-0000-0100-00007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562602" y="8456582"/>
            <a:ext cx="619124" cy="563594"/>
          </a:xfrm>
          <a:prstGeom prst="rect">
            <a:avLst/>
          </a:prstGeom>
        </xdr:spPr>
      </xdr:pic>
      <xdr:pic>
        <xdr:nvPicPr>
          <xdr:cNvPr id="381" name="Рисунок 380">
            <a:extLst>
              <a:ext uri="{FF2B5EF4-FFF2-40B4-BE49-F238E27FC236}">
                <a16:creationId xmlns:a16="http://schemas.microsoft.com/office/drawing/2014/main" xmlns="" id="{00000000-0008-0000-0100-00007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115052" y="8466107"/>
            <a:ext cx="619124" cy="563594"/>
          </a:xfrm>
          <a:prstGeom prst="rect">
            <a:avLst/>
          </a:prstGeom>
        </xdr:spPr>
      </xdr:pic>
      <xdr:pic>
        <xdr:nvPicPr>
          <xdr:cNvPr id="387" name="Рисунок 386">
            <a:extLst>
              <a:ext uri="{FF2B5EF4-FFF2-40B4-BE49-F238E27FC236}">
                <a16:creationId xmlns:a16="http://schemas.microsoft.com/office/drawing/2014/main" xmlns="" id="{00000000-0008-0000-0100-00008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0152" y="8458200"/>
            <a:ext cx="619124" cy="563594"/>
          </a:xfrm>
          <a:prstGeom prst="rect">
            <a:avLst/>
          </a:prstGeom>
        </xdr:spPr>
      </xdr:pic>
    </xdr:grpSp>
    <xdr:clientData/>
  </xdr:oneCellAnchor>
  <xdr:oneCellAnchor>
    <xdr:from>
      <xdr:col>1</xdr:col>
      <xdr:colOff>178593</xdr:colOff>
      <xdr:row>116</xdr:row>
      <xdr:rowOff>285749</xdr:rowOff>
    </xdr:from>
    <xdr:ext cx="1071843" cy="243079"/>
    <xdr:pic>
      <xdr:nvPicPr>
        <xdr:cNvPr id="435" name="Рисунок 434">
          <a:extLst>
            <a:ext uri="{FF2B5EF4-FFF2-40B4-BE49-F238E27FC236}">
              <a16:creationId xmlns:a16="http://schemas.microsoft.com/office/drawing/2014/main" xmlns="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68" y="37877749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190500</xdr:colOff>
      <xdr:row>116</xdr:row>
      <xdr:rowOff>809626</xdr:rowOff>
    </xdr:from>
    <xdr:to>
      <xdr:col>1</xdr:col>
      <xdr:colOff>1250986</xdr:colOff>
      <xdr:row>121</xdr:row>
      <xdr:rowOff>254002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34782126"/>
          <a:ext cx="1060486" cy="1682750"/>
        </a:xfrm>
        <a:prstGeom prst="rect">
          <a:avLst/>
        </a:prstGeom>
      </xdr:spPr>
    </xdr:pic>
    <xdr:clientData/>
  </xdr:twoCellAnchor>
  <xdr:twoCellAnchor>
    <xdr:from>
      <xdr:col>10</xdr:col>
      <xdr:colOff>127000</xdr:colOff>
      <xdr:row>116</xdr:row>
      <xdr:rowOff>31750</xdr:rowOff>
    </xdr:from>
    <xdr:to>
      <xdr:col>15</xdr:col>
      <xdr:colOff>1047750</xdr:colOff>
      <xdr:row>117</xdr:row>
      <xdr:rowOff>3176</xdr:rowOff>
    </xdr:to>
    <xdr:grpSp>
      <xdr:nvGrpSpPr>
        <xdr:cNvPr id="553" name="Группа 552">
          <a:extLst>
            <a:ext uri="{FF2B5EF4-FFF2-40B4-BE49-F238E27FC236}">
              <a16:creationId xmlns:a16="http://schemas.microsoft.com/office/drawing/2014/main" xmlns="" id="{00000000-0008-0000-0100-000029020000}"/>
            </a:ext>
          </a:extLst>
        </xdr:cNvPr>
        <xdr:cNvGrpSpPr/>
      </xdr:nvGrpSpPr>
      <xdr:grpSpPr>
        <a:xfrm>
          <a:off x="9001125" y="47640875"/>
          <a:ext cx="5175250" cy="733426"/>
          <a:chOff x="9553577" y="3457575"/>
          <a:chExt cx="5181599" cy="742951"/>
        </a:xfrm>
      </xdr:grpSpPr>
      <xdr:pic>
        <xdr:nvPicPr>
          <xdr:cNvPr id="554" name="Рисунок 553">
            <a:extLst>
              <a:ext uri="{FF2B5EF4-FFF2-40B4-BE49-F238E27FC236}">
                <a16:creationId xmlns:a16="http://schemas.microsoft.com/office/drawing/2014/main" xmlns="" id="{00000000-0008-0000-0100-00002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553577" y="3636932"/>
            <a:ext cx="619124" cy="563594"/>
          </a:xfrm>
          <a:prstGeom prst="rect">
            <a:avLst/>
          </a:prstGeom>
        </xdr:spPr>
      </xdr:pic>
      <xdr:pic>
        <xdr:nvPicPr>
          <xdr:cNvPr id="555" name="Рисунок 554">
            <a:extLst>
              <a:ext uri="{FF2B5EF4-FFF2-40B4-BE49-F238E27FC236}">
                <a16:creationId xmlns:a16="http://schemas.microsoft.com/office/drawing/2014/main" xmlns="" id="{00000000-0008-0000-0100-00002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696577" y="3609975"/>
            <a:ext cx="619124" cy="581026"/>
          </a:xfrm>
          <a:prstGeom prst="rect">
            <a:avLst/>
          </a:prstGeom>
        </xdr:spPr>
      </xdr:pic>
      <xdr:pic>
        <xdr:nvPicPr>
          <xdr:cNvPr id="556" name="Рисунок 555">
            <a:extLst>
              <a:ext uri="{FF2B5EF4-FFF2-40B4-BE49-F238E27FC236}">
                <a16:creationId xmlns:a16="http://schemas.microsoft.com/office/drawing/2014/main" xmlns="" id="{00000000-0008-0000-0100-00002C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268077" y="3627407"/>
            <a:ext cx="619124" cy="563594"/>
          </a:xfrm>
          <a:prstGeom prst="rect">
            <a:avLst/>
          </a:prstGeom>
        </xdr:spPr>
      </xdr:pic>
      <xdr:pic>
        <xdr:nvPicPr>
          <xdr:cNvPr id="557" name="Рисунок 556">
            <a:extLst>
              <a:ext uri="{FF2B5EF4-FFF2-40B4-BE49-F238E27FC236}">
                <a16:creationId xmlns:a16="http://schemas.microsoft.com/office/drawing/2014/main" xmlns="" id="{00000000-0008-0000-0100-00002D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3544552" y="3617882"/>
            <a:ext cx="619124" cy="563594"/>
          </a:xfrm>
          <a:prstGeom prst="rect">
            <a:avLst/>
          </a:prstGeom>
        </xdr:spPr>
      </xdr:pic>
      <xdr:pic>
        <xdr:nvPicPr>
          <xdr:cNvPr id="558" name="Рисунок 557">
            <a:extLst>
              <a:ext uri="{FF2B5EF4-FFF2-40B4-BE49-F238E27FC236}">
                <a16:creationId xmlns:a16="http://schemas.microsoft.com/office/drawing/2014/main" xmlns="" id="{00000000-0008-0000-0100-00002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14116052" y="3627407"/>
            <a:ext cx="619124" cy="563594"/>
          </a:xfrm>
          <a:prstGeom prst="rect">
            <a:avLst/>
          </a:prstGeom>
        </xdr:spPr>
      </xdr:pic>
      <xdr:pic>
        <xdr:nvPicPr>
          <xdr:cNvPr id="559" name="Рисунок 558">
            <a:extLst>
              <a:ext uri="{FF2B5EF4-FFF2-40B4-BE49-F238E27FC236}">
                <a16:creationId xmlns:a16="http://schemas.microsoft.com/office/drawing/2014/main" xmlns="" id="{00000000-0008-0000-0100-00002F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10144125" y="3457575"/>
            <a:ext cx="622299" cy="714375"/>
          </a:xfrm>
          <a:prstGeom prst="rect">
            <a:avLst/>
          </a:prstGeom>
        </xdr:spPr>
      </xdr:pic>
      <xdr:pic>
        <xdr:nvPicPr>
          <xdr:cNvPr id="560" name="Рисунок 559">
            <a:extLst>
              <a:ext uri="{FF2B5EF4-FFF2-40B4-BE49-F238E27FC236}">
                <a16:creationId xmlns:a16="http://schemas.microsoft.com/office/drawing/2014/main" xmlns="" id="{00000000-0008-0000-0100-00003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849102" y="3617882"/>
            <a:ext cx="619124" cy="563594"/>
          </a:xfrm>
          <a:prstGeom prst="rect">
            <a:avLst/>
          </a:prstGeom>
        </xdr:spPr>
      </xdr:pic>
      <xdr:pic>
        <xdr:nvPicPr>
          <xdr:cNvPr id="561" name="Рисунок 560">
            <a:extLst>
              <a:ext uri="{FF2B5EF4-FFF2-40B4-BE49-F238E27FC236}">
                <a16:creationId xmlns:a16="http://schemas.microsoft.com/office/drawing/2014/main" xmlns="" id="{00000000-0008-0000-0100-00003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2420602" y="3608357"/>
            <a:ext cx="619124" cy="563594"/>
          </a:xfrm>
          <a:prstGeom prst="rect">
            <a:avLst/>
          </a:prstGeom>
        </xdr:spPr>
      </xdr:pic>
      <xdr:pic>
        <xdr:nvPicPr>
          <xdr:cNvPr id="562" name="Рисунок 561">
            <a:extLst>
              <a:ext uri="{FF2B5EF4-FFF2-40B4-BE49-F238E27FC236}">
                <a16:creationId xmlns:a16="http://schemas.microsoft.com/office/drawing/2014/main" xmlns="" id="{00000000-0008-0000-0100-00003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973052" y="3629026"/>
            <a:ext cx="619124" cy="5635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200086</xdr:colOff>
      <xdr:row>106</xdr:row>
      <xdr:rowOff>287903</xdr:rowOff>
    </xdr:from>
    <xdr:ext cx="1071843" cy="243079"/>
    <xdr:pic>
      <xdr:nvPicPr>
        <xdr:cNvPr id="447" name="Рисунок 446">
          <a:extLst>
            <a:ext uri="{FF2B5EF4-FFF2-40B4-BE49-F238E27FC236}">
              <a16:creationId xmlns:a16="http://schemas.microsoft.com/office/drawing/2014/main" xmlns="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22290653"/>
          <a:ext cx="1071843" cy="243079"/>
        </a:xfrm>
        <a:prstGeom prst="rect">
          <a:avLst/>
        </a:prstGeom>
      </xdr:spPr>
    </xdr:pic>
    <xdr:clientData/>
  </xdr:oneCellAnchor>
  <xdr:twoCellAnchor>
    <xdr:from>
      <xdr:col>1</xdr:col>
      <xdr:colOff>43088</xdr:colOff>
      <xdr:row>106</xdr:row>
      <xdr:rowOff>745672</xdr:rowOff>
    </xdr:from>
    <xdr:to>
      <xdr:col>1</xdr:col>
      <xdr:colOff>1367321</xdr:colOff>
      <xdr:row>112</xdr:row>
      <xdr:rowOff>203653</xdr:rowOff>
    </xdr:to>
    <xdr:grpSp>
      <xdr:nvGrpSpPr>
        <xdr:cNvPr id="194" name="Группа 193"/>
        <xdr:cNvGrpSpPr/>
      </xdr:nvGrpSpPr>
      <xdr:grpSpPr>
        <a:xfrm>
          <a:off x="43088" y="44163797"/>
          <a:ext cx="1324233" cy="1918606"/>
          <a:chOff x="58963" y="28590422"/>
          <a:chExt cx="1324233" cy="1918606"/>
        </a:xfrm>
      </xdr:grpSpPr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xmlns="" id="{00000000-0008-0000-01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email">
            <a:extLst>
              <a:ext uri="{BEBA8EAE-BF5A-486C-A8C5-ECC9F3942E4B}">
                <a14:imgProps xmlns:a14="http://schemas.microsoft.com/office/drawing/2010/main">
                  <a14:imgLayer r:embed="rId71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8963" y="28590422"/>
            <a:ext cx="1002195" cy="1918606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xmlns="" id="{00000000-0008-0000-01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2" cstate="email">
            <a:extLst>
              <a:ext uri="{BEBA8EAE-BF5A-486C-A8C5-ECC9F3942E4B}">
                <a14:imgProps xmlns:a14="http://schemas.microsoft.com/office/drawing/2010/main">
                  <a14:imgLayer r:embed="rId73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09625" y="29810571"/>
            <a:ext cx="573571" cy="68530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136525</xdr:colOff>
      <xdr:row>40</xdr:row>
      <xdr:rowOff>794400</xdr:rowOff>
    </xdr:from>
    <xdr:to>
      <xdr:col>1</xdr:col>
      <xdr:colOff>1303666</xdr:colOff>
      <xdr:row>46</xdr:row>
      <xdr:rowOff>231774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xmlns="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9446275"/>
          <a:ext cx="1167141" cy="1945625"/>
        </a:xfrm>
        <a:prstGeom prst="rect">
          <a:avLst/>
        </a:prstGeom>
      </xdr:spPr>
    </xdr:pic>
    <xdr:clientData/>
  </xdr:twoCellAnchor>
  <xdr:oneCellAnchor>
    <xdr:from>
      <xdr:col>1</xdr:col>
      <xdr:colOff>178654</xdr:colOff>
      <xdr:row>28</xdr:row>
      <xdr:rowOff>294254</xdr:rowOff>
    </xdr:from>
    <xdr:ext cx="1071843" cy="243079"/>
    <xdr:pic>
      <xdr:nvPicPr>
        <xdr:cNvPr id="412" name="Рисунок 411">
          <a:extLst>
            <a:ext uri="{FF2B5EF4-FFF2-40B4-BE49-F238E27FC236}">
              <a16:creationId xmlns:a16="http://schemas.microsoft.com/office/drawing/2014/main" xmlns="" id="{00000000-0008-0000-01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29" y="5675879"/>
          <a:ext cx="1071843" cy="243079"/>
        </a:xfrm>
        <a:prstGeom prst="rect">
          <a:avLst/>
        </a:prstGeom>
      </xdr:spPr>
    </xdr:pic>
    <xdr:clientData/>
  </xdr:oneCellAnchor>
  <xdr:twoCellAnchor>
    <xdr:from>
      <xdr:col>10</xdr:col>
      <xdr:colOff>714376</xdr:colOff>
      <xdr:row>28</xdr:row>
      <xdr:rowOff>31750</xdr:rowOff>
    </xdr:from>
    <xdr:to>
      <xdr:col>16</xdr:col>
      <xdr:colOff>0</xdr:colOff>
      <xdr:row>28</xdr:row>
      <xdr:rowOff>789019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GrpSpPr/>
      </xdr:nvGrpSpPr>
      <xdr:grpSpPr>
        <a:xfrm>
          <a:off x="9588501" y="11604625"/>
          <a:ext cx="4603749" cy="757269"/>
          <a:chOff x="9366251" y="11604625"/>
          <a:chExt cx="4603750" cy="757269"/>
        </a:xfrm>
      </xdr:grpSpPr>
      <xdr:grpSp>
        <xdr:nvGrpSpPr>
          <xdr:cNvPr id="430" name="Группа 429">
            <a:extLst>
              <a:ext uri="{FF2B5EF4-FFF2-40B4-BE49-F238E27FC236}">
                <a16:creationId xmlns:a16="http://schemas.microsoft.com/office/drawing/2014/main" xmlns="" id="{00000000-0008-0000-0100-0000AE010000}"/>
              </a:ext>
            </a:extLst>
          </xdr:cNvPr>
          <xdr:cNvGrpSpPr>
            <a:grpSpLocks noChangeAspect="1"/>
          </xdr:cNvGrpSpPr>
        </xdr:nvGrpSpPr>
        <xdr:grpSpPr>
          <a:xfrm>
            <a:off x="9366251" y="11779250"/>
            <a:ext cx="4603750" cy="582644"/>
            <a:chOff x="3414995" y="598457"/>
            <a:chExt cx="4614581" cy="582644"/>
          </a:xfrm>
        </xdr:grpSpPr>
        <xdr:pic>
          <xdr:nvPicPr>
            <xdr:cNvPr id="437" name="Рисунок 436">
              <a:extLst>
                <a:ext uri="{FF2B5EF4-FFF2-40B4-BE49-F238E27FC236}">
                  <a16:creationId xmlns:a16="http://schemas.microsoft.com/office/drawing/2014/main" xmlns="" id="{00000000-0008-0000-0100-0000B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414995" y="607982"/>
              <a:ext cx="619124" cy="563594"/>
            </a:xfrm>
            <a:prstGeom prst="rect">
              <a:avLst/>
            </a:prstGeom>
          </xdr:spPr>
        </xdr:pic>
        <xdr:pic>
          <xdr:nvPicPr>
            <xdr:cNvPr id="446" name="Рисунок 445">
              <a:extLst>
                <a:ext uri="{FF2B5EF4-FFF2-40B4-BE49-F238E27FC236}">
                  <a16:creationId xmlns:a16="http://schemas.microsoft.com/office/drawing/2014/main" xmlns="" id="{00000000-0008-0000-0100-0000BE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505"/>
            <a:stretch/>
          </xdr:blipFill>
          <xdr:spPr>
            <a:xfrm>
              <a:off x="4552952" y="598457"/>
              <a:ext cx="619124" cy="563594"/>
            </a:xfrm>
            <a:prstGeom prst="rect">
              <a:avLst/>
            </a:prstGeom>
          </xdr:spPr>
        </xdr:pic>
        <xdr:pic>
          <xdr:nvPicPr>
            <xdr:cNvPr id="448" name="Рисунок 447">
              <a:extLst>
                <a:ext uri="{FF2B5EF4-FFF2-40B4-BE49-F238E27FC236}">
                  <a16:creationId xmlns:a16="http://schemas.microsoft.com/office/drawing/2014/main" xmlns="" id="{00000000-0008-0000-0100-0000C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124452" y="598457"/>
              <a:ext cx="619124" cy="563594"/>
            </a:xfrm>
            <a:prstGeom prst="rect">
              <a:avLst/>
            </a:prstGeom>
          </xdr:spPr>
        </xdr:pic>
        <xdr:pic>
          <xdr:nvPicPr>
            <xdr:cNvPr id="449" name="Рисунок 448">
              <a:extLst>
                <a:ext uri="{FF2B5EF4-FFF2-40B4-BE49-F238E27FC236}">
                  <a16:creationId xmlns:a16="http://schemas.microsoft.com/office/drawing/2014/main" xmlns="" id="{00000000-0008-0000-0100-0000C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86427" y="617507"/>
              <a:ext cx="619124" cy="563594"/>
            </a:xfrm>
            <a:prstGeom prst="rect">
              <a:avLst/>
            </a:prstGeom>
          </xdr:spPr>
        </xdr:pic>
        <xdr:pic>
          <xdr:nvPicPr>
            <xdr:cNvPr id="450" name="Рисунок 449">
              <a:extLst>
                <a:ext uri="{FF2B5EF4-FFF2-40B4-BE49-F238E27FC236}">
                  <a16:creationId xmlns:a16="http://schemas.microsoft.com/office/drawing/2014/main" xmlns="" id="{00000000-0008-0000-0100-0000C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76977" y="598457"/>
              <a:ext cx="619124" cy="563594"/>
            </a:xfrm>
            <a:prstGeom prst="rect">
              <a:avLst/>
            </a:prstGeom>
          </xdr:spPr>
        </xdr:pic>
        <xdr:pic>
          <xdr:nvPicPr>
            <xdr:cNvPr id="453" name="Рисунок 452">
              <a:extLst>
                <a:ext uri="{FF2B5EF4-FFF2-40B4-BE49-F238E27FC236}">
                  <a16:creationId xmlns:a16="http://schemas.microsoft.com/office/drawing/2014/main" xmlns="" id="{00000000-0008-0000-0100-0000C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838952" y="598457"/>
              <a:ext cx="619124" cy="563594"/>
            </a:xfrm>
            <a:prstGeom prst="rect">
              <a:avLst/>
            </a:prstGeom>
          </xdr:spPr>
        </xdr:pic>
        <xdr:pic>
          <xdr:nvPicPr>
            <xdr:cNvPr id="456" name="Рисунок 455">
              <a:extLst>
                <a:ext uri="{FF2B5EF4-FFF2-40B4-BE49-F238E27FC236}">
                  <a16:creationId xmlns:a16="http://schemas.microsoft.com/office/drawing/2014/main" xmlns="" id="{00000000-0008-0000-0100-0000C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7410452" y="60798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62" name="Рисунок 461">
            <a:extLst>
              <a:ext uri="{FF2B5EF4-FFF2-40B4-BE49-F238E27FC236}">
                <a16:creationId xmlns:a16="http://schemas.microsoft.com/office/drawing/2014/main" xmlns="" id="{00000000-0008-0000-0100-0000C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9953625" y="11604625"/>
            <a:ext cx="621536" cy="7143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77714</xdr:colOff>
      <xdr:row>69</xdr:row>
      <xdr:rowOff>87454</xdr:rowOff>
    </xdr:from>
    <xdr:to>
      <xdr:col>1</xdr:col>
      <xdr:colOff>1368247</xdr:colOff>
      <xdr:row>69</xdr:row>
      <xdr:rowOff>295271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xmlns="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89" y="24995329"/>
          <a:ext cx="1290533" cy="207817"/>
        </a:xfrm>
        <a:prstGeom prst="rect">
          <a:avLst/>
        </a:prstGeom>
      </xdr:spPr>
    </xdr:pic>
    <xdr:clientData/>
  </xdr:twoCellAnchor>
  <xdr:twoCellAnchor>
    <xdr:from>
      <xdr:col>1</xdr:col>
      <xdr:colOff>197711</xdr:colOff>
      <xdr:row>69</xdr:row>
      <xdr:rowOff>333375</xdr:rowOff>
    </xdr:from>
    <xdr:to>
      <xdr:col>1</xdr:col>
      <xdr:colOff>1492250</xdr:colOff>
      <xdr:row>74</xdr:row>
      <xdr:rowOff>238125</xdr:rowOff>
    </xdr:to>
    <xdr:grpSp>
      <xdr:nvGrpSpPr>
        <xdr:cNvPr id="195" name="Группа 194"/>
        <xdr:cNvGrpSpPr/>
      </xdr:nvGrpSpPr>
      <xdr:grpSpPr>
        <a:xfrm>
          <a:off x="197711" y="28765500"/>
          <a:ext cx="1294539" cy="1793875"/>
          <a:chOff x="54836" y="34131250"/>
          <a:chExt cx="1437413" cy="2006534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xmlns="" id="{00000000-0008-0000-01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0088" r="9895"/>
          <a:stretch/>
        </xdr:blipFill>
        <xdr:spPr>
          <a:xfrm>
            <a:off x="54836" y="34131250"/>
            <a:ext cx="961164" cy="2006534"/>
          </a:xfrm>
          <a:prstGeom prst="rect">
            <a:avLst/>
          </a:prstGeom>
        </xdr:spPr>
      </xdr:pic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xmlns="" id="{00000000-0008-0000-0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 cstate="email">
            <a:extLst>
              <a:ext uri="{BEBA8EAE-BF5A-486C-A8C5-ECC9F3942E4B}">
                <a14:imgProps xmlns:a14="http://schemas.microsoft.com/office/drawing/2010/main">
                  <a14:imgLayer r:embed="rId77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9173" y="35067874"/>
            <a:ext cx="863076" cy="50482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67469</xdr:colOff>
      <xdr:row>87</xdr:row>
      <xdr:rowOff>323056</xdr:rowOff>
    </xdr:from>
    <xdr:ext cx="1337469" cy="133898"/>
    <xdr:pic>
      <xdr:nvPicPr>
        <xdr:cNvPr id="438" name="Рисунок 437">
          <a:extLst>
            <a:ext uri="{FF2B5EF4-FFF2-40B4-BE49-F238E27FC236}">
              <a16:creationId xmlns:a16="http://schemas.microsoft.com/office/drawing/2014/main" xmlns="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19" y="39108856"/>
          <a:ext cx="1337469" cy="133898"/>
        </a:xfrm>
        <a:prstGeom prst="rect">
          <a:avLst/>
        </a:prstGeom>
      </xdr:spPr>
    </xdr:pic>
    <xdr:clientData/>
  </xdr:oneCellAnchor>
  <xdr:oneCellAnchor>
    <xdr:from>
      <xdr:col>3</xdr:col>
      <xdr:colOff>244189</xdr:colOff>
      <xdr:row>87</xdr:row>
      <xdr:rowOff>193675</xdr:rowOff>
    </xdr:from>
    <xdr:ext cx="1463675" cy="444500"/>
    <xdr:sp macro="" textlink="">
      <xdr:nvSpPr>
        <xdr:cNvPr id="440" name="Скругленный прямоугольник 439">
          <a:extLst>
            <a:ext uri="{FF2B5EF4-FFF2-40B4-BE49-F238E27FC236}">
              <a16:creationId xmlns:a16="http://schemas.microsoft.com/office/drawing/2014/main" xmlns="" id="{00000000-0008-0000-0100-0000B8010000}"/>
            </a:ext>
          </a:extLst>
        </xdr:cNvPr>
        <xdr:cNvSpPr>
          <a:spLocks noChangeAspect="1"/>
        </xdr:cNvSpPr>
      </xdr:nvSpPr>
      <xdr:spPr>
        <a:xfrm>
          <a:off x="4073239" y="38979475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oneCellAnchor>
  <xdr:twoCellAnchor>
    <xdr:from>
      <xdr:col>1</xdr:col>
      <xdr:colOff>133350</xdr:colOff>
      <xdr:row>87</xdr:row>
      <xdr:rowOff>546573</xdr:rowOff>
    </xdr:from>
    <xdr:to>
      <xdr:col>1</xdr:col>
      <xdr:colOff>1447800</xdr:colOff>
      <xdr:row>92</xdr:row>
      <xdr:rowOff>228601</xdr:rowOff>
    </xdr:to>
    <xdr:grpSp>
      <xdr:nvGrpSpPr>
        <xdr:cNvPr id="196" name="Группа 195"/>
        <xdr:cNvGrpSpPr/>
      </xdr:nvGrpSpPr>
      <xdr:grpSpPr>
        <a:xfrm>
          <a:off x="133350" y="35741448"/>
          <a:ext cx="1314450" cy="1809278"/>
          <a:chOff x="149225" y="36693948"/>
          <a:chExt cx="1314450" cy="1952153"/>
        </a:xfrm>
      </xdr:grpSpPr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xmlns="" id="{00000000-0008-0000-01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BEBA8EAE-BF5A-486C-A8C5-ECC9F3942E4B}">
                <a14:imgProps xmlns:a14="http://schemas.microsoft.com/office/drawing/2010/main">
                  <a14:imgLayer r:embed="rId79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2414" y="36693948"/>
            <a:ext cx="863111" cy="1518654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xmlns="" id="{00000000-0008-0000-01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9225" y="38164353"/>
            <a:ext cx="1314450" cy="481748"/>
          </a:xfrm>
          <a:prstGeom prst="rect">
            <a:avLst/>
          </a:prstGeom>
          <a:effectLst>
            <a:softEdge rad="12700"/>
          </a:effectLst>
        </xdr:spPr>
      </xdr:pic>
    </xdr:grpSp>
    <xdr:clientData/>
  </xdr:twoCellAnchor>
  <xdr:twoCellAnchor editAs="oneCell">
    <xdr:from>
      <xdr:col>6</xdr:col>
      <xdr:colOff>857250</xdr:colOff>
      <xdr:row>20</xdr:row>
      <xdr:rowOff>142875</xdr:rowOff>
    </xdr:from>
    <xdr:to>
      <xdr:col>9</xdr:col>
      <xdr:colOff>238124</xdr:colOff>
      <xdr:row>20</xdr:row>
      <xdr:rowOff>741356</xdr:rowOff>
    </xdr:to>
    <xdr:pic>
      <xdr:nvPicPr>
        <xdr:cNvPr id="439" name="Рисунок 438" descr="https://store.elari.net/promo/smartbot/img/orig.png">
          <a:extLst>
            <a:ext uri="{FF2B5EF4-FFF2-40B4-BE49-F238E27FC236}">
              <a16:creationId xmlns:a16="http://schemas.microsoft.com/office/drawing/2014/main" xmlns="" id="{00000000-0008-0000-01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5875" y="5556250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730250</xdr:colOff>
      <xdr:row>106</xdr:row>
      <xdr:rowOff>15875</xdr:rowOff>
    </xdr:from>
    <xdr:to>
      <xdr:col>15</xdr:col>
      <xdr:colOff>1054099</xdr:colOff>
      <xdr:row>106</xdr:row>
      <xdr:rowOff>741394</xdr:rowOff>
    </xdr:to>
    <xdr:grpSp>
      <xdr:nvGrpSpPr>
        <xdr:cNvPr id="45" name="Группа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GrpSpPr/>
      </xdr:nvGrpSpPr>
      <xdr:grpSpPr>
        <a:xfrm>
          <a:off x="9604375" y="43434000"/>
          <a:ext cx="4578349" cy="725519"/>
          <a:chOff x="9382125" y="30337125"/>
          <a:chExt cx="4578349" cy="725519"/>
        </a:xfrm>
      </xdr:grpSpPr>
      <xdr:grpSp>
        <xdr:nvGrpSpPr>
          <xdr:cNvPr id="33" name="Группа 32">
            <a:extLst>
              <a:ext uri="{FF2B5EF4-FFF2-40B4-BE49-F238E27FC236}">
                <a16:creationId xmlns:a16="http://schemas.microsoft.com/office/drawing/2014/main" xmlns="" id="{00000000-0008-0000-0100-000021000000}"/>
              </a:ext>
            </a:extLst>
          </xdr:cNvPr>
          <xdr:cNvGrpSpPr/>
        </xdr:nvGrpSpPr>
        <xdr:grpSpPr>
          <a:xfrm>
            <a:off x="9382125" y="30475206"/>
            <a:ext cx="4578349" cy="587438"/>
            <a:chOff x="9382125" y="25569831"/>
            <a:chExt cx="4578349" cy="587438"/>
          </a:xfrm>
        </xdr:grpSpPr>
        <xdr:pic>
          <xdr:nvPicPr>
            <xdr:cNvPr id="458" name="Рисунок 457">
              <a:extLst>
                <a:ext uri="{FF2B5EF4-FFF2-40B4-BE49-F238E27FC236}">
                  <a16:creationId xmlns:a16="http://schemas.microsoft.com/office/drawing/2014/main" xmlns="" id="{00000000-0008-0000-0100-0000C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505"/>
            <a:stretch/>
          </xdr:blipFill>
          <xdr:spPr>
            <a:xfrm>
              <a:off x="10501536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460" name="Рисунок 459">
              <a:extLst>
                <a:ext uri="{FF2B5EF4-FFF2-40B4-BE49-F238E27FC236}">
                  <a16:creationId xmlns:a16="http://schemas.microsoft.com/office/drawing/2014/main" xmlns="" id="{00000000-0008-0000-0100-0000C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11071694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539" name="Рисунок 538">
              <a:extLst>
                <a:ext uri="{FF2B5EF4-FFF2-40B4-BE49-F238E27FC236}">
                  <a16:creationId xmlns:a16="http://schemas.microsoft.com/office/drawing/2014/main" xmlns="" id="{00000000-0008-0000-0100-00001B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32349" y="25593675"/>
              <a:ext cx="617671" cy="563594"/>
            </a:xfrm>
            <a:prstGeom prst="rect">
              <a:avLst/>
            </a:prstGeom>
          </xdr:spPr>
        </xdr:pic>
        <xdr:pic>
          <xdr:nvPicPr>
            <xdr:cNvPr id="541" name="Рисунок 540">
              <a:extLst>
                <a:ext uri="{FF2B5EF4-FFF2-40B4-BE49-F238E27FC236}">
                  <a16:creationId xmlns:a16="http://schemas.microsoft.com/office/drawing/2014/main" xmlns="" id="{00000000-0008-0000-0100-00001D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231018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563" name="Рисунок 562">
              <a:extLst>
                <a:ext uri="{FF2B5EF4-FFF2-40B4-BE49-F238E27FC236}">
                  <a16:creationId xmlns:a16="http://schemas.microsoft.com/office/drawing/2014/main" xmlns="" id="{00000000-0008-0000-0100-00003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12782170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569" name="Рисунок 568">
              <a:extLst>
                <a:ext uri="{FF2B5EF4-FFF2-40B4-BE49-F238E27FC236}">
                  <a16:creationId xmlns:a16="http://schemas.microsoft.com/office/drawing/2014/main" xmlns="" id="{00000000-0008-0000-0100-000039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382125" y="25569831"/>
              <a:ext cx="619124" cy="563594"/>
            </a:xfrm>
            <a:prstGeom prst="rect">
              <a:avLst/>
            </a:prstGeom>
          </xdr:spPr>
        </xdr:pic>
        <xdr:pic>
          <xdr:nvPicPr>
            <xdr:cNvPr id="579" name="Рисунок 578">
              <a:extLst>
                <a:ext uri="{FF2B5EF4-FFF2-40B4-BE49-F238E27FC236}">
                  <a16:creationId xmlns:a16="http://schemas.microsoft.com/office/drawing/2014/main" xmlns="" id="{00000000-0008-0000-0100-00004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13350875" y="25574625"/>
              <a:ext cx="609599" cy="563594"/>
            </a:xfrm>
            <a:prstGeom prst="rect">
              <a:avLst/>
            </a:prstGeom>
          </xdr:spPr>
        </xdr:pic>
      </xdr:grpSp>
      <xdr:pic>
        <xdr:nvPicPr>
          <xdr:cNvPr id="598" name="Рисунок 597">
            <a:extLst>
              <a:ext uri="{FF2B5EF4-FFF2-40B4-BE49-F238E27FC236}">
                <a16:creationId xmlns:a16="http://schemas.microsoft.com/office/drawing/2014/main" xmlns="" id="{00000000-0008-0000-0100-00005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937750" y="30337125"/>
            <a:ext cx="616997" cy="695326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179294</xdr:colOff>
      <xdr:row>5</xdr:row>
      <xdr:rowOff>283647</xdr:rowOff>
    </xdr:from>
    <xdr:ext cx="1071843" cy="243079"/>
    <xdr:pic>
      <xdr:nvPicPr>
        <xdr:cNvPr id="570" name="Рисунок 569">
          <a:extLst>
            <a:ext uri="{FF2B5EF4-FFF2-40B4-BE49-F238E27FC236}">
              <a16:creationId xmlns:a16="http://schemas.microsoft.com/office/drawing/2014/main" xmlns="" id="{00000000-0008-0000-01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69" y="7824272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793749</xdr:colOff>
      <xdr:row>10</xdr:row>
      <xdr:rowOff>244999</xdr:rowOff>
    </xdr:from>
    <xdr:ext cx="601737" cy="675751"/>
    <xdr:pic>
      <xdr:nvPicPr>
        <xdr:cNvPr id="575" name="Рисунок 574">
          <a:extLst>
            <a:ext uri="{FF2B5EF4-FFF2-40B4-BE49-F238E27FC236}">
              <a16:creationId xmlns:a16="http://schemas.microsoft.com/office/drawing/2014/main" xmlns="" id="{00000000-0008-0000-01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624" y="4578874"/>
          <a:ext cx="601737" cy="675751"/>
        </a:xfrm>
        <a:prstGeom prst="rect">
          <a:avLst/>
        </a:prstGeom>
      </xdr:spPr>
    </xdr:pic>
    <xdr:clientData/>
  </xdr:oneCellAnchor>
  <xdr:twoCellAnchor>
    <xdr:from>
      <xdr:col>10</xdr:col>
      <xdr:colOff>168275</xdr:colOff>
      <xdr:row>5</xdr:row>
      <xdr:rowOff>120650</xdr:rowOff>
    </xdr:from>
    <xdr:to>
      <xdr:col>15</xdr:col>
      <xdr:colOff>1057275</xdr:colOff>
      <xdr:row>5</xdr:row>
      <xdr:rowOff>712819</xdr:rowOff>
    </xdr:to>
    <xdr:grpSp>
      <xdr:nvGrpSpPr>
        <xdr:cNvPr id="601" name="Группа 600">
          <a:extLst>
            <a:ext uri="{FF2B5EF4-FFF2-40B4-BE49-F238E27FC236}">
              <a16:creationId xmlns:a16="http://schemas.microsoft.com/office/drawing/2014/main" xmlns="" id="{00000000-0008-0000-0100-000059020000}"/>
            </a:ext>
          </a:extLst>
        </xdr:cNvPr>
        <xdr:cNvGrpSpPr/>
      </xdr:nvGrpSpPr>
      <xdr:grpSpPr>
        <a:xfrm>
          <a:off x="9042400" y="2549525"/>
          <a:ext cx="5143500" cy="592169"/>
          <a:chOff x="8270836" y="2270125"/>
          <a:chExt cx="5156121" cy="592169"/>
        </a:xfrm>
      </xdr:grpSpPr>
      <xdr:pic>
        <xdr:nvPicPr>
          <xdr:cNvPr id="603" name="Рисунок 602">
            <a:extLst>
              <a:ext uri="{FF2B5EF4-FFF2-40B4-BE49-F238E27FC236}">
                <a16:creationId xmlns:a16="http://schemas.microsoft.com/office/drawing/2014/main" xmlns="" id="{00000000-0008-0000-0100-00005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270836" y="2289175"/>
            <a:ext cx="619124" cy="563594"/>
          </a:xfrm>
          <a:prstGeom prst="rect">
            <a:avLst/>
          </a:prstGeom>
        </xdr:spPr>
      </xdr:pic>
      <xdr:pic>
        <xdr:nvPicPr>
          <xdr:cNvPr id="604" name="Рисунок 603">
            <a:extLst>
              <a:ext uri="{FF2B5EF4-FFF2-40B4-BE49-F238E27FC236}">
                <a16:creationId xmlns:a16="http://schemas.microsoft.com/office/drawing/2014/main" xmlns="" id="{00000000-0008-0000-0100-00005C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8867775" y="2279650"/>
            <a:ext cx="619124" cy="563594"/>
          </a:xfrm>
          <a:prstGeom prst="rect">
            <a:avLst/>
          </a:prstGeom>
        </xdr:spPr>
      </xdr:pic>
      <xdr:pic>
        <xdr:nvPicPr>
          <xdr:cNvPr id="605" name="Рисунок 604">
            <a:extLst>
              <a:ext uri="{FF2B5EF4-FFF2-40B4-BE49-F238E27FC236}">
                <a16:creationId xmlns:a16="http://schemas.microsoft.com/office/drawing/2014/main" xmlns="" id="{00000000-0008-0000-0100-00005D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9439275" y="2279650"/>
            <a:ext cx="619124" cy="563594"/>
          </a:xfrm>
          <a:prstGeom prst="rect">
            <a:avLst/>
          </a:prstGeom>
        </xdr:spPr>
      </xdr:pic>
      <xdr:pic>
        <xdr:nvPicPr>
          <xdr:cNvPr id="606" name="Рисунок 605">
            <a:extLst>
              <a:ext uri="{FF2B5EF4-FFF2-40B4-BE49-F238E27FC236}">
                <a16:creationId xmlns:a16="http://schemas.microsoft.com/office/drawing/2014/main" xmlns="" id="{00000000-0008-0000-0100-00005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001250" y="2298700"/>
            <a:ext cx="619124" cy="563594"/>
          </a:xfrm>
          <a:prstGeom prst="rect">
            <a:avLst/>
          </a:prstGeom>
        </xdr:spPr>
      </xdr:pic>
      <xdr:pic>
        <xdr:nvPicPr>
          <xdr:cNvPr id="607" name="Рисунок 606">
            <a:extLst>
              <a:ext uri="{FF2B5EF4-FFF2-40B4-BE49-F238E27FC236}">
                <a16:creationId xmlns:a16="http://schemas.microsoft.com/office/drawing/2014/main" xmlns="" id="{00000000-0008-0000-0100-00005F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0572750" y="2279650"/>
            <a:ext cx="619124" cy="563594"/>
          </a:xfrm>
          <a:prstGeom prst="rect">
            <a:avLst/>
          </a:prstGeom>
        </xdr:spPr>
      </xdr:pic>
      <xdr:pic>
        <xdr:nvPicPr>
          <xdr:cNvPr id="608" name="Рисунок 607">
            <a:extLst>
              <a:ext uri="{FF2B5EF4-FFF2-40B4-BE49-F238E27FC236}">
                <a16:creationId xmlns:a16="http://schemas.microsoft.com/office/drawing/2014/main" xmlns="" id="{00000000-0008-0000-0100-00006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1134725" y="2270125"/>
            <a:ext cx="619124" cy="563594"/>
          </a:xfrm>
          <a:prstGeom prst="rect">
            <a:avLst/>
          </a:prstGeom>
        </xdr:spPr>
      </xdr:pic>
      <xdr:pic>
        <xdr:nvPicPr>
          <xdr:cNvPr id="609" name="Рисунок 608">
            <a:extLst>
              <a:ext uri="{FF2B5EF4-FFF2-40B4-BE49-F238E27FC236}">
                <a16:creationId xmlns:a16="http://schemas.microsoft.com/office/drawing/2014/main" xmlns="" id="{00000000-0008-0000-0100-00006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696700" y="2279650"/>
            <a:ext cx="619124" cy="563594"/>
          </a:xfrm>
          <a:prstGeom prst="rect">
            <a:avLst/>
          </a:prstGeom>
        </xdr:spPr>
      </xdr:pic>
      <xdr:pic>
        <xdr:nvPicPr>
          <xdr:cNvPr id="610" name="Рисунок 609">
            <a:extLst>
              <a:ext uri="{FF2B5EF4-FFF2-40B4-BE49-F238E27FC236}">
                <a16:creationId xmlns:a16="http://schemas.microsoft.com/office/drawing/2014/main" xmlns="" id="{00000000-0008-0000-0100-00006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95"/>
          <a:stretch/>
        </xdr:blipFill>
        <xdr:spPr>
          <a:xfrm>
            <a:off x="12258675" y="2289175"/>
            <a:ext cx="619124" cy="563594"/>
          </a:xfrm>
          <a:prstGeom prst="rect">
            <a:avLst/>
          </a:prstGeom>
        </xdr:spPr>
      </xdr:pic>
      <xdr:pic>
        <xdr:nvPicPr>
          <xdr:cNvPr id="611" name="Рисунок 610">
            <a:extLst>
              <a:ext uri="{FF2B5EF4-FFF2-40B4-BE49-F238E27FC236}">
                <a16:creationId xmlns:a16="http://schemas.microsoft.com/office/drawing/2014/main" xmlns="" id="{00000000-0008-0000-0100-00006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795250" y="2270125"/>
            <a:ext cx="631707" cy="584345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857250</xdr:colOff>
      <xdr:row>5</xdr:row>
      <xdr:rowOff>111125</xdr:rowOff>
    </xdr:from>
    <xdr:to>
      <xdr:col>9</xdr:col>
      <xdr:colOff>238124</xdr:colOff>
      <xdr:row>5</xdr:row>
      <xdr:rowOff>709606</xdr:rowOff>
    </xdr:to>
    <xdr:pic>
      <xdr:nvPicPr>
        <xdr:cNvPr id="613" name="Рисунок 612" descr="https://store.elari.net/promo/smartbot/img/orig.png">
          <a:extLst>
            <a:ext uri="{FF2B5EF4-FFF2-40B4-BE49-F238E27FC236}">
              <a16:creationId xmlns:a16="http://schemas.microsoft.com/office/drawing/2014/main" xmlns="" id="{00000000-0008-0000-01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5875" y="2222500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5</xdr:row>
      <xdr:rowOff>541049</xdr:rowOff>
    </xdr:from>
    <xdr:to>
      <xdr:col>1</xdr:col>
      <xdr:colOff>1253526</xdr:colOff>
      <xdr:row>10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2652424"/>
          <a:ext cx="1110651" cy="1871951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174624</xdr:colOff>
      <xdr:row>10</xdr:row>
      <xdr:rowOff>149927</xdr:rowOff>
    </xdr:from>
    <xdr:to>
      <xdr:col>1</xdr:col>
      <xdr:colOff>809625</xdr:colOff>
      <xdr:row>13</xdr:row>
      <xdr:rowOff>158749</xdr:rowOff>
    </xdr:to>
    <xdr:pic>
      <xdr:nvPicPr>
        <xdr:cNvPr id="612" name="Рисунок 611">
          <a:extLst>
            <a:ext uri="{FF2B5EF4-FFF2-40B4-BE49-F238E27FC236}">
              <a16:creationId xmlns:a16="http://schemas.microsoft.com/office/drawing/2014/main" xmlns="" id="{00000000-0008-0000-0100-00006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499" y="4483802"/>
          <a:ext cx="635001" cy="818447"/>
        </a:xfrm>
        <a:prstGeom prst="rect">
          <a:avLst/>
        </a:prstGeom>
      </xdr:spPr>
    </xdr:pic>
    <xdr:clientData/>
  </xdr:twoCellAnchor>
  <xdr:twoCellAnchor>
    <xdr:from>
      <xdr:col>10</xdr:col>
      <xdr:colOff>158750</xdr:colOff>
      <xdr:row>133</xdr:row>
      <xdr:rowOff>31750</xdr:rowOff>
    </xdr:from>
    <xdr:to>
      <xdr:col>15</xdr:col>
      <xdr:colOff>1054099</xdr:colOff>
      <xdr:row>133</xdr:row>
      <xdr:rowOff>746126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pSpPr/>
      </xdr:nvGrpSpPr>
      <xdr:grpSpPr>
        <a:xfrm>
          <a:off x="9032875" y="55070375"/>
          <a:ext cx="5149849" cy="714376"/>
          <a:chOff x="8810625" y="39195375"/>
          <a:chExt cx="5149849" cy="714376"/>
        </a:xfrm>
      </xdr:grpSpPr>
      <xdr:grpSp>
        <xdr:nvGrpSpPr>
          <xdr:cNvPr id="465" name="Группа 464">
            <a:extLst>
              <a:ext uri="{FF2B5EF4-FFF2-40B4-BE49-F238E27FC236}">
                <a16:creationId xmlns:a16="http://schemas.microsoft.com/office/drawing/2014/main" xmlns="" id="{00000000-0008-0000-0100-0000D1010000}"/>
              </a:ext>
            </a:extLst>
          </xdr:cNvPr>
          <xdr:cNvGrpSpPr>
            <a:grpSpLocks noChangeAspect="1"/>
          </xdr:cNvGrpSpPr>
        </xdr:nvGrpSpPr>
        <xdr:grpSpPr>
          <a:xfrm>
            <a:off x="8810625" y="39195375"/>
            <a:ext cx="5149849" cy="714376"/>
            <a:chOff x="3401741" y="3800475"/>
            <a:chExt cx="5177164" cy="714376"/>
          </a:xfrm>
        </xdr:grpSpPr>
        <xdr:pic>
          <xdr:nvPicPr>
            <xdr:cNvPr id="466" name="Рисунок 465">
              <a:extLst>
                <a:ext uri="{FF2B5EF4-FFF2-40B4-BE49-F238E27FC236}">
                  <a16:creationId xmlns:a16="http://schemas.microsoft.com/office/drawing/2014/main" xmlns="" id="{00000000-0008-0000-0100-0000D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401741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467" name="Рисунок 466">
              <a:extLst>
                <a:ext uri="{FF2B5EF4-FFF2-40B4-BE49-F238E27FC236}">
                  <a16:creationId xmlns:a16="http://schemas.microsoft.com/office/drawing/2014/main" xmlns="" id="{00000000-0008-0000-0100-0000D3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963716" y="3800475"/>
              <a:ext cx="619124" cy="695326"/>
            </a:xfrm>
            <a:prstGeom prst="rect">
              <a:avLst/>
            </a:prstGeom>
          </xdr:spPr>
        </xdr:pic>
        <xdr:pic>
          <xdr:nvPicPr>
            <xdr:cNvPr id="468" name="Рисунок 467">
              <a:extLst>
                <a:ext uri="{FF2B5EF4-FFF2-40B4-BE49-F238E27FC236}">
                  <a16:creationId xmlns:a16="http://schemas.microsoft.com/office/drawing/2014/main" xmlns="" id="{00000000-0008-0000-0100-0000D4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554266" y="3932207"/>
              <a:ext cx="619124" cy="563594"/>
            </a:xfrm>
            <a:prstGeom prst="rect">
              <a:avLst/>
            </a:prstGeom>
          </xdr:spPr>
        </xdr:pic>
        <xdr:pic>
          <xdr:nvPicPr>
            <xdr:cNvPr id="469" name="Рисунок 468">
              <a:extLst>
                <a:ext uri="{FF2B5EF4-FFF2-40B4-BE49-F238E27FC236}">
                  <a16:creationId xmlns:a16="http://schemas.microsoft.com/office/drawing/2014/main" xmlns="" id="{00000000-0008-0000-0100-0000D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116241" y="3951257"/>
              <a:ext cx="619124" cy="563594"/>
            </a:xfrm>
            <a:prstGeom prst="rect">
              <a:avLst/>
            </a:prstGeom>
          </xdr:spPr>
        </xdr:pic>
        <xdr:pic>
          <xdr:nvPicPr>
            <xdr:cNvPr id="470" name="Рисунок 469">
              <a:extLst>
                <a:ext uri="{FF2B5EF4-FFF2-40B4-BE49-F238E27FC236}">
                  <a16:creationId xmlns:a16="http://schemas.microsoft.com/office/drawing/2014/main" xmlns="" id="{00000000-0008-0000-0100-0000D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16316" y="3932207"/>
              <a:ext cx="619124" cy="563594"/>
            </a:xfrm>
            <a:prstGeom prst="rect">
              <a:avLst/>
            </a:prstGeom>
          </xdr:spPr>
        </xdr:pic>
        <xdr:pic>
          <xdr:nvPicPr>
            <xdr:cNvPr id="471" name="Рисунок 470">
              <a:extLst>
                <a:ext uri="{FF2B5EF4-FFF2-40B4-BE49-F238E27FC236}">
                  <a16:creationId xmlns:a16="http://schemas.microsoft.com/office/drawing/2014/main" xmlns="" id="{00000000-0008-0000-0100-0000D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830741" y="3932207"/>
              <a:ext cx="619124" cy="563594"/>
            </a:xfrm>
            <a:prstGeom prst="rect">
              <a:avLst/>
            </a:prstGeom>
          </xdr:spPr>
        </xdr:pic>
        <xdr:pic>
          <xdr:nvPicPr>
            <xdr:cNvPr id="472" name="Рисунок 471">
              <a:extLst>
                <a:ext uri="{FF2B5EF4-FFF2-40B4-BE49-F238E27FC236}">
                  <a16:creationId xmlns:a16="http://schemas.microsoft.com/office/drawing/2014/main" xmlns="" id="{00000000-0008-0000-0100-0000D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7959781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473" name="Рисунок 472">
              <a:extLst>
                <a:ext uri="{FF2B5EF4-FFF2-40B4-BE49-F238E27FC236}">
                  <a16:creationId xmlns:a16="http://schemas.microsoft.com/office/drawing/2014/main" xmlns="" id="{00000000-0008-0000-0100-0000D9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78291" y="3933825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1" name="Рисунок 410">
            <a:extLst>
              <a:ext uri="{FF2B5EF4-FFF2-40B4-BE49-F238E27FC236}">
                <a16:creationId xmlns:a16="http://schemas.microsoft.com/office/drawing/2014/main" xmlns="" id="{00000000-0008-0000-0100-00009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1125" y="39354125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317500</xdr:colOff>
      <xdr:row>160</xdr:row>
      <xdr:rowOff>269874</xdr:rowOff>
    </xdr:from>
    <xdr:to>
      <xdr:col>15</xdr:col>
      <xdr:colOff>1030433</xdr:colOff>
      <xdr:row>161</xdr:row>
      <xdr:rowOff>666749</xdr:rowOff>
    </xdr:to>
    <xdr:grpSp>
      <xdr:nvGrpSpPr>
        <xdr:cNvPr id="54" name="Группа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GrpSpPr/>
      </xdr:nvGrpSpPr>
      <xdr:grpSpPr>
        <a:xfrm>
          <a:off x="8255000" y="67182999"/>
          <a:ext cx="5904058" cy="682625"/>
          <a:chOff x="8302625" y="53975000"/>
          <a:chExt cx="6220214" cy="752476"/>
        </a:xfrm>
      </xdr:grpSpPr>
      <xdr:grpSp>
        <xdr:nvGrpSpPr>
          <xdr:cNvPr id="344" name="Группа 343">
            <a:extLst>
              <a:ext uri="{FF2B5EF4-FFF2-40B4-BE49-F238E27FC236}">
                <a16:creationId xmlns:a16="http://schemas.microsoft.com/office/drawing/2014/main" xmlns="" id="{00000000-0008-0000-0100-000058010000}"/>
              </a:ext>
            </a:extLst>
          </xdr:cNvPr>
          <xdr:cNvGrpSpPr>
            <a:grpSpLocks noChangeAspect="1"/>
          </xdr:cNvGrpSpPr>
        </xdr:nvGrpSpPr>
        <xdr:grpSpPr>
          <a:xfrm>
            <a:off x="8302625" y="53975000"/>
            <a:ext cx="6220214" cy="752476"/>
            <a:chOff x="3867152" y="8315325"/>
            <a:chExt cx="6220214" cy="752476"/>
          </a:xfrm>
        </xdr:grpSpPr>
        <xdr:pic>
          <xdr:nvPicPr>
            <xdr:cNvPr id="345" name="Рисунок 344">
              <a:extLst>
                <a:ext uri="{FF2B5EF4-FFF2-40B4-BE49-F238E27FC236}">
                  <a16:creationId xmlns:a16="http://schemas.microsoft.com/office/drawing/2014/main" xmlns="" id="{00000000-0008-0000-0100-000059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67152" y="8466107"/>
              <a:ext cx="619124" cy="563594"/>
            </a:xfrm>
            <a:prstGeom prst="rect">
              <a:avLst/>
            </a:prstGeom>
          </xdr:spPr>
        </xdr:pic>
        <xdr:pic>
          <xdr:nvPicPr>
            <xdr:cNvPr id="346" name="Рисунок 345">
              <a:extLst>
                <a:ext uri="{FF2B5EF4-FFF2-40B4-BE49-F238E27FC236}">
                  <a16:creationId xmlns:a16="http://schemas.microsoft.com/office/drawing/2014/main" xmlns="" id="{00000000-0008-0000-0100-00005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347" name="Рисунок 346">
              <a:extLst>
                <a:ext uri="{FF2B5EF4-FFF2-40B4-BE49-F238E27FC236}">
                  <a16:creationId xmlns:a16="http://schemas.microsoft.com/office/drawing/2014/main" xmlns="" id="{00000000-0008-0000-0100-00005B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01967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48" name="Рисунок 347">
              <a:extLst>
                <a:ext uri="{FF2B5EF4-FFF2-40B4-BE49-F238E27FC236}">
                  <a16:creationId xmlns:a16="http://schemas.microsoft.com/office/drawing/2014/main" xmlns="" id="{00000000-0008-0000-0100-00005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60070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49" name="Рисунок 348">
              <a:extLst>
                <a:ext uri="{FF2B5EF4-FFF2-40B4-BE49-F238E27FC236}">
                  <a16:creationId xmlns:a16="http://schemas.microsoft.com/office/drawing/2014/main" xmlns="" id="{00000000-0008-0000-0100-00005D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81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50" name="Рисунок 349">
              <a:extLst>
                <a:ext uri="{FF2B5EF4-FFF2-40B4-BE49-F238E27FC236}">
                  <a16:creationId xmlns:a16="http://schemas.microsoft.com/office/drawing/2014/main" xmlns="" id="{00000000-0008-0000-0100-00005E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729615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51" name="Рисунок 350">
              <a:extLst>
                <a:ext uri="{FF2B5EF4-FFF2-40B4-BE49-F238E27FC236}">
                  <a16:creationId xmlns:a16="http://schemas.microsoft.com/office/drawing/2014/main" xmlns="" id="{00000000-0008-0000-0100-00005F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8940802" y="8447057"/>
              <a:ext cx="619124" cy="563594"/>
            </a:xfrm>
            <a:prstGeom prst="rect">
              <a:avLst/>
            </a:prstGeom>
          </xdr:spPr>
        </xdr:pic>
        <xdr:pic>
          <xdr:nvPicPr>
            <xdr:cNvPr id="352" name="Рисунок 351">
              <a:extLst>
                <a:ext uri="{FF2B5EF4-FFF2-40B4-BE49-F238E27FC236}">
                  <a16:creationId xmlns:a16="http://schemas.microsoft.com/office/drawing/2014/main" xmlns="" id="{00000000-0008-0000-0100-00006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743702" y="8458200"/>
              <a:ext cx="619124" cy="563594"/>
            </a:xfrm>
            <a:prstGeom prst="rect">
              <a:avLst/>
            </a:prstGeom>
          </xdr:spPr>
        </xdr:pic>
        <xdr:pic>
          <xdr:nvPicPr>
            <xdr:cNvPr id="353" name="Рисунок 352">
              <a:extLst>
                <a:ext uri="{FF2B5EF4-FFF2-40B4-BE49-F238E27FC236}">
                  <a16:creationId xmlns:a16="http://schemas.microsoft.com/office/drawing/2014/main" xmlns="" id="{00000000-0008-0000-0100-00006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7117"/>
            <a:stretch/>
          </xdr:blipFill>
          <xdr:spPr>
            <a:xfrm>
              <a:off x="9512302" y="8456582"/>
              <a:ext cx="575064" cy="563594"/>
            </a:xfrm>
            <a:prstGeom prst="rect">
              <a:avLst/>
            </a:prstGeom>
          </xdr:spPr>
        </xdr:pic>
        <xdr:pic>
          <xdr:nvPicPr>
            <xdr:cNvPr id="354" name="Рисунок 353">
              <a:extLst>
                <a:ext uri="{FF2B5EF4-FFF2-40B4-BE49-F238E27FC236}">
                  <a16:creationId xmlns:a16="http://schemas.microsoft.com/office/drawing/2014/main" xmlns="" id="{00000000-0008-0000-0100-00006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848602" y="8448675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3" name="Рисунок 412">
            <a:extLst>
              <a:ext uri="{FF2B5EF4-FFF2-40B4-BE49-F238E27FC236}">
                <a16:creationId xmlns:a16="http://schemas.microsoft.com/office/drawing/2014/main" xmlns="" id="{00000000-0008-0000-0100-00009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52400" y="54143275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508000</xdr:colOff>
      <xdr:row>168</xdr:row>
      <xdr:rowOff>31750</xdr:rowOff>
    </xdr:from>
    <xdr:to>
      <xdr:col>16</xdr:col>
      <xdr:colOff>0</xdr:colOff>
      <xdr:row>168</xdr:row>
      <xdr:rowOff>784226</xdr:rowOff>
    </xdr:to>
    <xdr:grpSp>
      <xdr:nvGrpSpPr>
        <xdr:cNvPr id="58" name="Группа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GrpSpPr/>
      </xdr:nvGrpSpPr>
      <xdr:grpSpPr>
        <a:xfrm>
          <a:off x="8445500" y="69929375"/>
          <a:ext cx="5746750" cy="752476"/>
          <a:chOff x="8874125" y="51419125"/>
          <a:chExt cx="5753099" cy="752476"/>
        </a:xfrm>
      </xdr:grpSpPr>
      <xdr:grpSp>
        <xdr:nvGrpSpPr>
          <xdr:cNvPr id="334" name="Группа 333">
            <a:extLst>
              <a:ext uri="{FF2B5EF4-FFF2-40B4-BE49-F238E27FC236}">
                <a16:creationId xmlns:a16="http://schemas.microsoft.com/office/drawing/2014/main" xmlns="" id="{00000000-0008-0000-0100-00004E010000}"/>
              </a:ext>
            </a:extLst>
          </xdr:cNvPr>
          <xdr:cNvGrpSpPr>
            <a:grpSpLocks noChangeAspect="1"/>
          </xdr:cNvGrpSpPr>
        </xdr:nvGrpSpPr>
        <xdr:grpSpPr>
          <a:xfrm>
            <a:off x="8874125" y="51419125"/>
            <a:ext cx="5753099" cy="752476"/>
            <a:chOff x="3886202" y="6715125"/>
            <a:chExt cx="5753099" cy="752476"/>
          </a:xfrm>
        </xdr:grpSpPr>
        <xdr:pic>
          <xdr:nvPicPr>
            <xdr:cNvPr id="335" name="Рисунок 334">
              <a:extLst>
                <a:ext uri="{FF2B5EF4-FFF2-40B4-BE49-F238E27FC236}">
                  <a16:creationId xmlns:a16="http://schemas.microsoft.com/office/drawing/2014/main" xmlns="" id="{00000000-0008-0000-0100-00004F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86202" y="6904007"/>
              <a:ext cx="619124" cy="563594"/>
            </a:xfrm>
            <a:prstGeom prst="rect">
              <a:avLst/>
            </a:prstGeom>
          </xdr:spPr>
        </xdr:pic>
        <xdr:pic>
          <xdr:nvPicPr>
            <xdr:cNvPr id="336" name="Рисунок 335">
              <a:extLst>
                <a:ext uri="{FF2B5EF4-FFF2-40B4-BE49-F238E27FC236}">
                  <a16:creationId xmlns:a16="http://schemas.microsoft.com/office/drawing/2014/main" xmlns="" id="{00000000-0008-0000-0100-00005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67227" y="6715125"/>
              <a:ext cx="619124" cy="752476"/>
            </a:xfrm>
            <a:prstGeom prst="rect">
              <a:avLst/>
            </a:prstGeom>
          </xdr:spPr>
        </xdr:pic>
        <xdr:pic>
          <xdr:nvPicPr>
            <xdr:cNvPr id="337" name="Рисунок 336">
              <a:extLst>
                <a:ext uri="{FF2B5EF4-FFF2-40B4-BE49-F238E27FC236}">
                  <a16:creationId xmlns:a16="http://schemas.microsoft.com/office/drawing/2014/main" xmlns="" id="{00000000-0008-0000-0100-00005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038727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38" name="Рисунок 337">
              <a:extLst>
                <a:ext uri="{FF2B5EF4-FFF2-40B4-BE49-F238E27FC236}">
                  <a16:creationId xmlns:a16="http://schemas.microsoft.com/office/drawing/2014/main" xmlns="" id="{00000000-0008-0000-0100-00005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19752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39" name="Рисунок 338">
              <a:extLst>
                <a:ext uri="{FF2B5EF4-FFF2-40B4-BE49-F238E27FC236}">
                  <a16:creationId xmlns:a16="http://schemas.microsoft.com/office/drawing/2014/main" xmlns="" id="{00000000-0008-0000-0100-000053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00777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40" name="Рисунок 339">
              <a:extLst>
                <a:ext uri="{FF2B5EF4-FFF2-40B4-BE49-F238E27FC236}">
                  <a16:creationId xmlns:a16="http://schemas.microsoft.com/office/drawing/2014/main" xmlns="" id="{00000000-0008-0000-0100-000054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7315202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41" name="Рисунок 340">
              <a:extLst>
                <a:ext uri="{FF2B5EF4-FFF2-40B4-BE49-F238E27FC236}">
                  <a16:creationId xmlns:a16="http://schemas.microsoft.com/office/drawing/2014/main" xmlns="" id="{00000000-0008-0000-0100-00005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8442327" y="6884957"/>
              <a:ext cx="619124" cy="563594"/>
            </a:xfrm>
            <a:prstGeom prst="rect">
              <a:avLst/>
            </a:prstGeom>
          </xdr:spPr>
        </xdr:pic>
        <xdr:pic>
          <xdr:nvPicPr>
            <xdr:cNvPr id="342" name="Рисунок 341">
              <a:extLst>
                <a:ext uri="{FF2B5EF4-FFF2-40B4-BE49-F238E27FC236}">
                  <a16:creationId xmlns:a16="http://schemas.microsoft.com/office/drawing/2014/main" xmlns="" id="{00000000-0008-0000-0100-00005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762752" y="6896100"/>
              <a:ext cx="619124" cy="563594"/>
            </a:xfrm>
            <a:prstGeom prst="rect">
              <a:avLst/>
            </a:prstGeom>
          </xdr:spPr>
        </xdr:pic>
        <xdr:pic>
          <xdr:nvPicPr>
            <xdr:cNvPr id="343" name="Рисунок 342">
              <a:extLst>
                <a:ext uri="{FF2B5EF4-FFF2-40B4-BE49-F238E27FC236}">
                  <a16:creationId xmlns:a16="http://schemas.microsoft.com/office/drawing/2014/main" xmlns="" id="{00000000-0008-0000-0100-00005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020177" y="689448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5" name="Рисунок 414">
            <a:extLst>
              <a:ext uri="{FF2B5EF4-FFF2-40B4-BE49-F238E27FC236}">
                <a16:creationId xmlns:a16="http://schemas.microsoft.com/office/drawing/2014/main" xmlns="" id="{00000000-0008-0000-0100-00009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93675" y="51628675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539751</xdr:colOff>
      <xdr:row>180</xdr:row>
      <xdr:rowOff>0</xdr:rowOff>
    </xdr:from>
    <xdr:to>
      <xdr:col>15</xdr:col>
      <xdr:colOff>1028702</xdr:colOff>
      <xdr:row>180</xdr:row>
      <xdr:rowOff>742951</xdr:rowOff>
    </xdr:to>
    <xdr:grpSp>
      <xdr:nvGrpSpPr>
        <xdr:cNvPr id="53" name="Группа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GrpSpPr/>
      </xdr:nvGrpSpPr>
      <xdr:grpSpPr>
        <a:xfrm>
          <a:off x="8477251" y="74787125"/>
          <a:ext cx="5680076" cy="742951"/>
          <a:chOff x="8810625" y="56784875"/>
          <a:chExt cx="5686306" cy="752476"/>
        </a:xfrm>
      </xdr:grpSpPr>
      <xdr:grpSp>
        <xdr:nvGrpSpPr>
          <xdr:cNvPr id="503" name="Группа 502">
            <a:extLst>
              <a:ext uri="{FF2B5EF4-FFF2-40B4-BE49-F238E27FC236}">
                <a16:creationId xmlns:a16="http://schemas.microsoft.com/office/drawing/2014/main" xmlns="" id="{00000000-0008-0000-0100-0000F7010000}"/>
              </a:ext>
            </a:extLst>
          </xdr:cNvPr>
          <xdr:cNvGrpSpPr>
            <a:grpSpLocks noChangeAspect="1"/>
          </xdr:cNvGrpSpPr>
        </xdr:nvGrpSpPr>
        <xdr:grpSpPr>
          <a:xfrm>
            <a:off x="8810625" y="56784875"/>
            <a:ext cx="5686306" cy="752476"/>
            <a:chOff x="3867152" y="8315325"/>
            <a:chExt cx="5700299" cy="752476"/>
          </a:xfrm>
        </xdr:grpSpPr>
        <xdr:pic>
          <xdr:nvPicPr>
            <xdr:cNvPr id="504" name="Рисунок 503">
              <a:extLst>
                <a:ext uri="{FF2B5EF4-FFF2-40B4-BE49-F238E27FC236}">
                  <a16:creationId xmlns:a16="http://schemas.microsoft.com/office/drawing/2014/main" xmlns="" id="{00000000-0008-0000-0100-0000F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67152" y="8466107"/>
              <a:ext cx="619124" cy="563594"/>
            </a:xfrm>
            <a:prstGeom prst="rect">
              <a:avLst/>
            </a:prstGeom>
          </xdr:spPr>
        </xdr:pic>
        <xdr:pic>
          <xdr:nvPicPr>
            <xdr:cNvPr id="505" name="Рисунок 504">
              <a:extLst>
                <a:ext uri="{FF2B5EF4-FFF2-40B4-BE49-F238E27FC236}">
                  <a16:creationId xmlns:a16="http://schemas.microsoft.com/office/drawing/2014/main" xmlns="" id="{00000000-0008-0000-0100-0000F9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506" name="Рисунок 505">
              <a:extLst>
                <a:ext uri="{FF2B5EF4-FFF2-40B4-BE49-F238E27FC236}">
                  <a16:creationId xmlns:a16="http://schemas.microsoft.com/office/drawing/2014/main" xmlns="" id="{00000000-0008-0000-0100-0000F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01967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07" name="Рисунок 506">
              <a:extLst>
                <a:ext uri="{FF2B5EF4-FFF2-40B4-BE49-F238E27FC236}">
                  <a16:creationId xmlns:a16="http://schemas.microsoft.com/office/drawing/2014/main" xmlns="" id="{00000000-0008-0000-0100-0000FB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0070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08" name="Рисунок 507">
              <a:extLst>
                <a:ext uri="{FF2B5EF4-FFF2-40B4-BE49-F238E27FC236}">
                  <a16:creationId xmlns:a16="http://schemas.microsoft.com/office/drawing/2014/main" xmlns="" id="{00000000-0008-0000-0100-0000F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81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09" name="Рисунок 508">
              <a:extLst>
                <a:ext uri="{FF2B5EF4-FFF2-40B4-BE49-F238E27FC236}">
                  <a16:creationId xmlns:a16="http://schemas.microsoft.com/office/drawing/2014/main" xmlns="" id="{00000000-0008-0000-0100-0000FD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729615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10" name="Рисунок 509">
              <a:extLst>
                <a:ext uri="{FF2B5EF4-FFF2-40B4-BE49-F238E27FC236}">
                  <a16:creationId xmlns:a16="http://schemas.microsoft.com/office/drawing/2014/main" xmlns="" id="{00000000-0008-0000-0100-0000FE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8421504" y="8447057"/>
              <a:ext cx="619124" cy="563594"/>
            </a:xfrm>
            <a:prstGeom prst="rect">
              <a:avLst/>
            </a:prstGeom>
          </xdr:spPr>
        </xdr:pic>
        <xdr:pic>
          <xdr:nvPicPr>
            <xdr:cNvPr id="511" name="Рисунок 510">
              <a:extLst>
                <a:ext uri="{FF2B5EF4-FFF2-40B4-BE49-F238E27FC236}">
                  <a16:creationId xmlns:a16="http://schemas.microsoft.com/office/drawing/2014/main" xmlns="" id="{00000000-0008-0000-0100-0000FF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743702" y="8458200"/>
              <a:ext cx="619124" cy="563594"/>
            </a:xfrm>
            <a:prstGeom prst="rect">
              <a:avLst/>
            </a:prstGeom>
          </xdr:spPr>
        </xdr:pic>
        <xdr:pic>
          <xdr:nvPicPr>
            <xdr:cNvPr id="512" name="Рисунок 511">
              <a:extLst>
                <a:ext uri="{FF2B5EF4-FFF2-40B4-BE49-F238E27FC236}">
                  <a16:creationId xmlns:a16="http://schemas.microsoft.com/office/drawing/2014/main" xmlns="" id="{00000000-0008-0000-0100-000000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" r="7217"/>
            <a:stretch/>
          </xdr:blipFill>
          <xdr:spPr>
            <a:xfrm>
              <a:off x="8993010" y="8456582"/>
              <a:ext cx="574441" cy="563594"/>
            </a:xfrm>
            <a:prstGeom prst="rect">
              <a:avLst/>
            </a:prstGeom>
          </xdr:spPr>
        </xdr:pic>
      </xdr:grpSp>
      <xdr:pic>
        <xdr:nvPicPr>
          <xdr:cNvPr id="416" name="Рисунок 415">
            <a:extLst>
              <a:ext uri="{FF2B5EF4-FFF2-40B4-BE49-F238E27FC236}">
                <a16:creationId xmlns:a16="http://schemas.microsoft.com/office/drawing/2014/main" xmlns="" id="{00000000-0008-0000-0100-0000A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4300" y="56946800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711200</xdr:colOff>
      <xdr:row>192</xdr:row>
      <xdr:rowOff>88900</xdr:rowOff>
    </xdr:from>
    <xdr:to>
      <xdr:col>15</xdr:col>
      <xdr:colOff>1050924</xdr:colOff>
      <xdr:row>192</xdr:row>
      <xdr:rowOff>671544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pSpPr/>
      </xdr:nvGrpSpPr>
      <xdr:grpSpPr>
        <a:xfrm>
          <a:off x="9585325" y="78892400"/>
          <a:ext cx="4594224" cy="582644"/>
          <a:chOff x="9461500" y="61166375"/>
          <a:chExt cx="4603749" cy="582644"/>
        </a:xfrm>
      </xdr:grpSpPr>
      <xdr:grpSp>
        <xdr:nvGrpSpPr>
          <xdr:cNvPr id="355" name="Группа 354">
            <a:extLst>
              <a:ext uri="{FF2B5EF4-FFF2-40B4-BE49-F238E27FC236}">
                <a16:creationId xmlns:a16="http://schemas.microsoft.com/office/drawing/2014/main" xmlns="" id="{00000000-0008-0000-0100-000063010000}"/>
              </a:ext>
            </a:extLst>
          </xdr:cNvPr>
          <xdr:cNvGrpSpPr>
            <a:grpSpLocks noChangeAspect="1"/>
          </xdr:cNvGrpSpPr>
        </xdr:nvGrpSpPr>
        <xdr:grpSpPr>
          <a:xfrm>
            <a:off x="9461500" y="61166375"/>
            <a:ext cx="4603749" cy="582644"/>
            <a:chOff x="3355977" y="9342407"/>
            <a:chExt cx="4603749" cy="582644"/>
          </a:xfrm>
        </xdr:grpSpPr>
        <xdr:pic>
          <xdr:nvPicPr>
            <xdr:cNvPr id="356" name="Рисунок 355">
              <a:extLst>
                <a:ext uri="{FF2B5EF4-FFF2-40B4-BE49-F238E27FC236}">
                  <a16:creationId xmlns:a16="http://schemas.microsoft.com/office/drawing/2014/main" xmlns="" id="{00000000-0008-0000-0100-000064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355977" y="9361457"/>
              <a:ext cx="619124" cy="563594"/>
            </a:xfrm>
            <a:prstGeom prst="rect">
              <a:avLst/>
            </a:prstGeom>
          </xdr:spPr>
        </xdr:pic>
        <xdr:pic>
          <xdr:nvPicPr>
            <xdr:cNvPr id="357" name="Рисунок 356">
              <a:extLst>
                <a:ext uri="{FF2B5EF4-FFF2-40B4-BE49-F238E27FC236}">
                  <a16:creationId xmlns:a16="http://schemas.microsoft.com/office/drawing/2014/main" xmlns="" id="{00000000-0008-0000-0100-00006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937002" y="9361457"/>
              <a:ext cx="619124" cy="563594"/>
            </a:xfrm>
            <a:prstGeom prst="rect">
              <a:avLst/>
            </a:prstGeom>
          </xdr:spPr>
        </xdr:pic>
        <xdr:pic>
          <xdr:nvPicPr>
            <xdr:cNvPr id="358" name="Рисунок 357">
              <a:extLst>
                <a:ext uri="{FF2B5EF4-FFF2-40B4-BE49-F238E27FC236}">
                  <a16:creationId xmlns:a16="http://schemas.microsoft.com/office/drawing/2014/main" xmlns="" id="{00000000-0008-0000-0100-00006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518027" y="9351932"/>
              <a:ext cx="619124" cy="563594"/>
            </a:xfrm>
            <a:prstGeom prst="rect">
              <a:avLst/>
            </a:prstGeom>
          </xdr:spPr>
        </xdr:pic>
        <xdr:pic>
          <xdr:nvPicPr>
            <xdr:cNvPr id="359" name="Рисунок 358">
              <a:extLst>
                <a:ext uri="{FF2B5EF4-FFF2-40B4-BE49-F238E27FC236}">
                  <a16:creationId xmlns:a16="http://schemas.microsoft.com/office/drawing/2014/main" xmlns="" id="{00000000-0008-0000-0100-00006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99052" y="9351932"/>
              <a:ext cx="619124" cy="563594"/>
            </a:xfrm>
            <a:prstGeom prst="rect">
              <a:avLst/>
            </a:prstGeom>
          </xdr:spPr>
        </xdr:pic>
        <xdr:pic>
          <xdr:nvPicPr>
            <xdr:cNvPr id="360" name="Рисунок 359">
              <a:extLst>
                <a:ext uri="{FF2B5EF4-FFF2-40B4-BE49-F238E27FC236}">
                  <a16:creationId xmlns:a16="http://schemas.microsoft.com/office/drawing/2014/main" xmlns="" id="{00000000-0008-0000-0100-00006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213477" y="9351932"/>
              <a:ext cx="619124" cy="563594"/>
            </a:xfrm>
            <a:prstGeom prst="rect">
              <a:avLst/>
            </a:prstGeom>
          </xdr:spPr>
        </xdr:pic>
        <xdr:pic>
          <xdr:nvPicPr>
            <xdr:cNvPr id="501" name="Рисунок 500">
              <a:extLst>
                <a:ext uri="{FF2B5EF4-FFF2-40B4-BE49-F238E27FC236}">
                  <a16:creationId xmlns:a16="http://schemas.microsoft.com/office/drawing/2014/main" xmlns="" id="{00000000-0008-0000-0100-0000F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7340602" y="9342407"/>
              <a:ext cx="619124" cy="563594"/>
            </a:xfrm>
            <a:prstGeom prst="rect">
              <a:avLst/>
            </a:prstGeom>
          </xdr:spPr>
        </xdr:pic>
        <xdr:pic>
          <xdr:nvPicPr>
            <xdr:cNvPr id="502" name="Рисунок 501">
              <a:extLst>
                <a:ext uri="{FF2B5EF4-FFF2-40B4-BE49-F238E27FC236}">
                  <a16:creationId xmlns:a16="http://schemas.microsoft.com/office/drawing/2014/main" xmlns="" id="{00000000-0008-0000-0100-0000F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61027" y="9353550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7" name="Рисунок 416">
            <a:extLst>
              <a:ext uri="{FF2B5EF4-FFF2-40B4-BE49-F238E27FC236}">
                <a16:creationId xmlns:a16="http://schemas.microsoft.com/office/drawing/2014/main" xmlns="" id="{00000000-0008-0000-0100-0000A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919075" y="61194950"/>
            <a:ext cx="549274" cy="519642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63500</xdr:colOff>
      <xdr:row>212</xdr:row>
      <xdr:rowOff>111125</xdr:rowOff>
    </xdr:from>
    <xdr:to>
      <xdr:col>6</xdr:col>
      <xdr:colOff>206375</xdr:colOff>
      <xdr:row>212</xdr:row>
      <xdr:rowOff>555625</xdr:rowOff>
    </xdr:to>
    <xdr:sp macro="" textlink="">
      <xdr:nvSpPr>
        <xdr:cNvPr id="431" name="Скругленный прямоугольник 430">
          <a:extLst>
            <a:ext uri="{FF2B5EF4-FFF2-40B4-BE49-F238E27FC236}">
              <a16:creationId xmlns:a16="http://schemas.microsoft.com/office/drawing/2014/main" xmlns="" id="{00000000-0008-0000-0100-0000AF010000}"/>
            </a:ext>
          </a:extLst>
        </xdr:cNvPr>
        <xdr:cNvSpPr>
          <a:spLocks noChangeAspect="1"/>
        </xdr:cNvSpPr>
      </xdr:nvSpPr>
      <xdr:spPr>
        <a:xfrm>
          <a:off x="4111625" y="8062912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>
    <xdr:from>
      <xdr:col>0</xdr:col>
      <xdr:colOff>0</xdr:colOff>
      <xdr:row>28</xdr:row>
      <xdr:rowOff>539750</xdr:rowOff>
    </xdr:from>
    <xdr:to>
      <xdr:col>1</xdr:col>
      <xdr:colOff>1415482</xdr:colOff>
      <xdr:row>33</xdr:row>
      <xdr:rowOff>141552</xdr:rowOff>
    </xdr:to>
    <xdr:grpSp>
      <xdr:nvGrpSpPr>
        <xdr:cNvPr id="60" name="Группа 59"/>
        <xdr:cNvGrpSpPr/>
      </xdr:nvGrpSpPr>
      <xdr:grpSpPr>
        <a:xfrm>
          <a:off x="0" y="12112625"/>
          <a:ext cx="1415482" cy="1871927"/>
          <a:chOff x="0" y="14224000"/>
          <a:chExt cx="1431357" cy="1871927"/>
        </a:xfrm>
      </xdr:grpSpPr>
      <xdr:pic>
        <xdr:nvPicPr>
          <xdr:cNvPr id="393" name="Рисунок 392">
            <a:extLst>
              <a:ext uri="{FF2B5EF4-FFF2-40B4-BE49-F238E27FC236}">
                <a16:creationId xmlns:a16="http://schemas.microsoft.com/office/drawing/2014/main" xmlns="" id="{00000000-0008-0000-0100-00008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73125" y="15382875"/>
            <a:ext cx="558232" cy="615789"/>
          </a:xfrm>
          <a:prstGeom prst="rect">
            <a:avLst/>
          </a:prstGeom>
        </xdr:spPr>
      </xdr:pic>
      <xdr:pic>
        <xdr:nvPicPr>
          <xdr:cNvPr id="434" name="Рисунок 433">
            <a:extLst>
              <a:ext uri="{FF2B5EF4-FFF2-40B4-BE49-F238E27FC236}">
                <a16:creationId xmlns:a16="http://schemas.microsoft.com/office/drawing/2014/main" xmlns="" id="{00000000-0008-0000-0100-0000B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8" cstate="email">
            <a:extLst>
              <a:ext uri="{BEBA8EAE-BF5A-486C-A8C5-ECC9F3942E4B}">
                <a14:imgProps xmlns:a14="http://schemas.microsoft.com/office/drawing/2010/main">
                  <a14:imgLayer r:embed="rId99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4224000"/>
            <a:ext cx="1090376" cy="1871927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83906</xdr:colOff>
      <xdr:row>197</xdr:row>
      <xdr:rowOff>38100</xdr:rowOff>
    </xdr:from>
    <xdr:to>
      <xdr:col>15</xdr:col>
      <xdr:colOff>1000125</xdr:colOff>
      <xdr:row>198</xdr:row>
      <xdr:rowOff>104975</xdr:rowOff>
    </xdr:to>
    <xdr:grpSp>
      <xdr:nvGrpSpPr>
        <xdr:cNvPr id="59" name="Группа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GrpSpPr/>
      </xdr:nvGrpSpPr>
      <xdr:grpSpPr>
        <a:xfrm>
          <a:off x="12085406" y="81000600"/>
          <a:ext cx="2043344" cy="432000"/>
          <a:chOff x="11615506" y="67058930"/>
          <a:chExt cx="4571348" cy="941664"/>
        </a:xfrm>
      </xdr:grpSpPr>
      <xdr:grpSp>
        <xdr:nvGrpSpPr>
          <xdr:cNvPr id="666" name="Группа 665">
            <a:extLst>
              <a:ext uri="{FF2B5EF4-FFF2-40B4-BE49-F238E27FC236}">
                <a16:creationId xmlns:a16="http://schemas.microsoft.com/office/drawing/2014/main" xmlns="" id="{00000000-0008-0000-0100-00009A020000}"/>
              </a:ext>
            </a:extLst>
          </xdr:cNvPr>
          <xdr:cNvGrpSpPr/>
        </xdr:nvGrpSpPr>
        <xdr:grpSpPr>
          <a:xfrm rot="16200000">
            <a:off x="13015926" y="65658510"/>
            <a:ext cx="917818" cy="3718658"/>
            <a:chOff x="8347390" y="9423438"/>
            <a:chExt cx="189169" cy="1143796"/>
          </a:xfrm>
        </xdr:grpSpPr>
        <xdr:grpSp>
          <xdr:nvGrpSpPr>
            <xdr:cNvPr id="667" name="Группа 666">
              <a:extLst>
                <a:ext uri="{FF2B5EF4-FFF2-40B4-BE49-F238E27FC236}">
                  <a16:creationId xmlns:a16="http://schemas.microsoft.com/office/drawing/2014/main" xmlns="" id="{00000000-0008-0000-0100-00009B020000}"/>
                </a:ext>
              </a:extLst>
            </xdr:cNvPr>
            <xdr:cNvGrpSpPr>
              <a:grpSpLocks noChangeAspect="1"/>
            </xdr:cNvGrpSpPr>
          </xdr:nvGrpSpPr>
          <xdr:grpSpPr>
            <a:xfrm rot="5400000">
              <a:off x="8123208" y="10153882"/>
              <a:ext cx="637534" cy="189169"/>
              <a:chOff x="12285492" y="36131123"/>
              <a:chExt cx="1434505" cy="476279"/>
            </a:xfrm>
          </xdr:grpSpPr>
          <xdr:pic>
            <xdr:nvPicPr>
              <xdr:cNvPr id="670" name="Рисунок 669">
                <a:extLst>
                  <a:ext uri="{FF2B5EF4-FFF2-40B4-BE49-F238E27FC236}">
                    <a16:creationId xmlns:a16="http://schemas.microsoft.com/office/drawing/2014/main" xmlns="" id="{00000000-0008-0000-0100-00009E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0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974702" y="36131123"/>
                <a:ext cx="745295" cy="473717"/>
              </a:xfrm>
              <a:prstGeom prst="rect">
                <a:avLst/>
              </a:prstGeom>
            </xdr:spPr>
          </xdr:pic>
          <xdr:pic>
            <xdr:nvPicPr>
              <xdr:cNvPr id="671" name="Рисунок 670">
                <a:extLst>
                  <a:ext uri="{FF2B5EF4-FFF2-40B4-BE49-F238E27FC236}">
                    <a16:creationId xmlns:a16="http://schemas.microsoft.com/office/drawing/2014/main" xmlns="" id="{00000000-0008-0000-0100-00009F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0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285492" y="36133683"/>
                <a:ext cx="738627" cy="473719"/>
              </a:xfrm>
              <a:prstGeom prst="rect">
                <a:avLst/>
              </a:prstGeom>
            </xdr:spPr>
          </xdr:pic>
        </xdr:grpSp>
        <xdr:pic>
          <xdr:nvPicPr>
            <xdr:cNvPr id="668" name="Рисунок 667">
              <a:extLst>
                <a:ext uri="{FF2B5EF4-FFF2-40B4-BE49-F238E27FC236}">
                  <a16:creationId xmlns:a16="http://schemas.microsoft.com/office/drawing/2014/main" xmlns="" id="{00000000-0008-0000-0100-00009C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 rot="5400000">
              <a:off x="8193409" y="9594236"/>
              <a:ext cx="488141" cy="146545"/>
            </a:xfrm>
            <a:prstGeom prst="rect">
              <a:avLst/>
            </a:prstGeom>
          </xdr:spPr>
        </xdr:pic>
      </xdr:grpSp>
      <xdr:pic>
        <xdr:nvPicPr>
          <xdr:cNvPr id="672" name="Рисунок 671">
            <a:extLst>
              <a:ext uri="{FF2B5EF4-FFF2-40B4-BE49-F238E27FC236}">
                <a16:creationId xmlns:a16="http://schemas.microsoft.com/office/drawing/2014/main" xmlns="" id="{00000000-0008-0000-0100-0000A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" r="2177"/>
          <a:stretch/>
        </xdr:blipFill>
        <xdr:spPr>
          <a:xfrm>
            <a:off x="15224126" y="67073803"/>
            <a:ext cx="962728" cy="926791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1305052</xdr:colOff>
      <xdr:row>69</xdr:row>
      <xdr:rowOff>47624</xdr:rowOff>
    </xdr:from>
    <xdr:to>
      <xdr:col>16</xdr:col>
      <xdr:colOff>31750</xdr:colOff>
      <xdr:row>69</xdr:row>
      <xdr:rowOff>587643</xdr:rowOff>
    </xdr:to>
    <xdr:grpSp>
      <xdr:nvGrpSpPr>
        <xdr:cNvPr id="669" name="Группа 668">
          <a:extLst>
            <a:ext uri="{FF2B5EF4-FFF2-40B4-BE49-F238E27FC236}">
              <a16:creationId xmlns:a16="http://schemas.microsoft.com/office/drawing/2014/main" xmlns="" id="{00000000-0008-0000-0100-00009D020000}"/>
            </a:ext>
          </a:extLst>
        </xdr:cNvPr>
        <xdr:cNvGrpSpPr>
          <a:grpSpLocks noChangeAspect="1"/>
        </xdr:cNvGrpSpPr>
      </xdr:nvGrpSpPr>
      <xdr:grpSpPr>
        <a:xfrm>
          <a:off x="10179177" y="28479749"/>
          <a:ext cx="4013073" cy="540019"/>
          <a:chOff x="3971927" y="598456"/>
          <a:chExt cx="4075076" cy="582645"/>
        </a:xfrm>
      </xdr:grpSpPr>
      <xdr:pic>
        <xdr:nvPicPr>
          <xdr:cNvPr id="673" name="Рисунок 672">
            <a:extLst>
              <a:ext uri="{FF2B5EF4-FFF2-40B4-BE49-F238E27FC236}">
                <a16:creationId xmlns:a16="http://schemas.microsoft.com/office/drawing/2014/main" xmlns="" id="{00000000-0008-0000-0100-0000A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7"/>
          </a:xfrm>
          <a:prstGeom prst="rect">
            <a:avLst/>
          </a:prstGeom>
        </xdr:spPr>
      </xdr:pic>
      <xdr:pic>
        <xdr:nvPicPr>
          <xdr:cNvPr id="674" name="Рисунок 673">
            <a:extLst>
              <a:ext uri="{FF2B5EF4-FFF2-40B4-BE49-F238E27FC236}">
                <a16:creationId xmlns:a16="http://schemas.microsoft.com/office/drawing/2014/main" xmlns="" id="{00000000-0008-0000-0100-0000A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48" y="598457"/>
            <a:ext cx="619124" cy="563595"/>
          </a:xfrm>
          <a:prstGeom prst="rect">
            <a:avLst/>
          </a:prstGeom>
        </xdr:spPr>
      </xdr:pic>
      <xdr:pic>
        <xdr:nvPicPr>
          <xdr:cNvPr id="675" name="Рисунок 674">
            <a:extLst>
              <a:ext uri="{FF2B5EF4-FFF2-40B4-BE49-F238E27FC236}">
                <a16:creationId xmlns:a16="http://schemas.microsoft.com/office/drawing/2014/main" xmlns="" id="{00000000-0008-0000-0100-0000A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0" y="598459"/>
            <a:ext cx="619124" cy="563595"/>
          </a:xfrm>
          <a:prstGeom prst="rect">
            <a:avLst/>
          </a:prstGeom>
        </xdr:spPr>
      </xdr:pic>
      <xdr:pic>
        <xdr:nvPicPr>
          <xdr:cNvPr id="676" name="Рисунок 675">
            <a:extLst>
              <a:ext uri="{FF2B5EF4-FFF2-40B4-BE49-F238E27FC236}">
                <a16:creationId xmlns:a16="http://schemas.microsoft.com/office/drawing/2014/main" xmlns="" id="{00000000-0008-0000-0100-0000A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4" y="617506"/>
            <a:ext cx="619124" cy="563595"/>
          </a:xfrm>
          <a:prstGeom prst="rect">
            <a:avLst/>
          </a:prstGeom>
        </xdr:spPr>
      </xdr:pic>
      <xdr:pic>
        <xdr:nvPicPr>
          <xdr:cNvPr id="677" name="Рисунок 676">
            <a:extLst>
              <a:ext uri="{FF2B5EF4-FFF2-40B4-BE49-F238E27FC236}">
                <a16:creationId xmlns:a16="http://schemas.microsoft.com/office/drawing/2014/main" xmlns="" id="{00000000-0008-0000-0100-0000A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02" y="598457"/>
            <a:ext cx="619124" cy="563597"/>
          </a:xfrm>
          <a:prstGeom prst="rect">
            <a:avLst/>
          </a:prstGeom>
        </xdr:spPr>
      </xdr:pic>
      <xdr:pic>
        <xdr:nvPicPr>
          <xdr:cNvPr id="678" name="Рисунок 677">
            <a:extLst>
              <a:ext uri="{FF2B5EF4-FFF2-40B4-BE49-F238E27FC236}">
                <a16:creationId xmlns:a16="http://schemas.microsoft.com/office/drawing/2014/main" xmlns="" id="{00000000-0008-0000-0100-0000A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2" y="598456"/>
            <a:ext cx="619124" cy="563596"/>
          </a:xfrm>
          <a:prstGeom prst="rect">
            <a:avLst/>
          </a:prstGeom>
        </xdr:spPr>
      </xdr:pic>
      <xdr:pic>
        <xdr:nvPicPr>
          <xdr:cNvPr id="679" name="Рисунок 678">
            <a:extLst>
              <a:ext uri="{FF2B5EF4-FFF2-40B4-BE49-F238E27FC236}">
                <a16:creationId xmlns:a16="http://schemas.microsoft.com/office/drawing/2014/main" xmlns="" id="{00000000-0008-0000-0100-0000A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27875" y="616105"/>
            <a:ext cx="619128" cy="563596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158751</xdr:colOff>
      <xdr:row>54</xdr:row>
      <xdr:rowOff>63508</xdr:rowOff>
    </xdr:from>
    <xdr:to>
      <xdr:col>16</xdr:col>
      <xdr:colOff>0</xdr:colOff>
      <xdr:row>54</xdr:row>
      <xdr:rowOff>753670</xdr:rowOff>
    </xdr:to>
    <xdr:grpSp>
      <xdr:nvGrpSpPr>
        <xdr:cNvPr id="193" name="Группа 192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GrpSpPr/>
      </xdr:nvGrpSpPr>
      <xdr:grpSpPr>
        <a:xfrm>
          <a:off x="8096251" y="22558383"/>
          <a:ext cx="6095999" cy="690162"/>
          <a:chOff x="7837715" y="35446606"/>
          <a:chExt cx="6267697" cy="721688"/>
        </a:xfrm>
      </xdr:grpSpPr>
      <xdr:pic>
        <xdr:nvPicPr>
          <xdr:cNvPr id="715" name="Рисунок 714">
            <a:extLst>
              <a:ext uri="{FF2B5EF4-FFF2-40B4-BE49-F238E27FC236}">
                <a16:creationId xmlns:a16="http://schemas.microsoft.com/office/drawing/2014/main" xmlns="" id="{00000000-0008-0000-0100-0000CB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4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436427" y="35610689"/>
            <a:ext cx="612000" cy="54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92" name="Группа 191">
            <a:extLst>
              <a:ext uri="{FF2B5EF4-FFF2-40B4-BE49-F238E27FC236}">
                <a16:creationId xmlns:a16="http://schemas.microsoft.com/office/drawing/2014/main" xmlns="" id="{00000000-0008-0000-0100-0000C0000000}"/>
              </a:ext>
            </a:extLst>
          </xdr:cNvPr>
          <xdr:cNvGrpSpPr/>
        </xdr:nvGrpSpPr>
        <xdr:grpSpPr>
          <a:xfrm>
            <a:off x="7837715" y="35446606"/>
            <a:ext cx="6267697" cy="721688"/>
            <a:chOff x="7579180" y="35501035"/>
            <a:chExt cx="6267697" cy="721688"/>
          </a:xfrm>
        </xdr:grpSpPr>
        <xdr:pic>
          <xdr:nvPicPr>
            <xdr:cNvPr id="716" name="Рисунок 715">
              <a:extLst>
                <a:ext uri="{FF2B5EF4-FFF2-40B4-BE49-F238E27FC236}">
                  <a16:creationId xmlns:a16="http://schemas.microsoft.com/office/drawing/2014/main" xmlns="" id="{00000000-0008-0000-0100-0000CC02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709075" y="35646723"/>
              <a:ext cx="564000" cy="5760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grpSp>
          <xdr:nvGrpSpPr>
            <xdr:cNvPr id="63" name="Группа 62">
              <a:extLst>
                <a:ext uri="{FF2B5EF4-FFF2-40B4-BE49-F238E27FC236}">
                  <a16:creationId xmlns:a16="http://schemas.microsoft.com/office/drawing/2014/main" xmlns="" id="{00000000-0008-0000-0100-00003F000000}"/>
                </a:ext>
              </a:extLst>
            </xdr:cNvPr>
            <xdr:cNvGrpSpPr/>
          </xdr:nvGrpSpPr>
          <xdr:grpSpPr>
            <a:xfrm>
              <a:off x="7579180" y="35501035"/>
              <a:ext cx="6267697" cy="713273"/>
              <a:chOff x="8817429" y="35528250"/>
              <a:chExt cx="6267697" cy="713273"/>
            </a:xfrm>
          </xdr:grpSpPr>
          <xdr:grpSp>
            <xdr:nvGrpSpPr>
              <xdr:cNvPr id="704" name="Группа 703">
                <a:extLst>
                  <a:ext uri="{FF2B5EF4-FFF2-40B4-BE49-F238E27FC236}">
                    <a16:creationId xmlns:a16="http://schemas.microsoft.com/office/drawing/2014/main" xmlns="" id="{00000000-0008-0000-0100-0000C0020000}"/>
                  </a:ext>
                </a:extLst>
              </xdr:cNvPr>
              <xdr:cNvGrpSpPr/>
            </xdr:nvGrpSpPr>
            <xdr:grpSpPr>
              <a:xfrm>
                <a:off x="8817429" y="35646180"/>
                <a:ext cx="6267697" cy="595343"/>
                <a:chOff x="8803821" y="23304501"/>
                <a:chExt cx="6267697" cy="595343"/>
              </a:xfrm>
            </xdr:grpSpPr>
            <xdr:grpSp>
              <xdr:nvGrpSpPr>
                <xdr:cNvPr id="705" name="Группа 704">
                  <a:extLst>
                    <a:ext uri="{FF2B5EF4-FFF2-40B4-BE49-F238E27FC236}">
                      <a16:creationId xmlns:a16="http://schemas.microsoft.com/office/drawing/2014/main" xmlns="" id="{00000000-0008-0000-0100-0000C1020000}"/>
                    </a:ext>
                  </a:extLst>
                </xdr:cNvPr>
                <xdr:cNvGrpSpPr/>
              </xdr:nvGrpSpPr>
              <xdr:grpSpPr>
                <a:xfrm>
                  <a:off x="8803821" y="23304501"/>
                  <a:ext cx="5137189" cy="595343"/>
                  <a:chOff x="7810500" y="23277287"/>
                  <a:chExt cx="5137189" cy="595343"/>
                </a:xfrm>
              </xdr:grpSpPr>
              <xdr:pic>
                <xdr:nvPicPr>
                  <xdr:cNvPr id="707" name="Рисунок 706">
                    <a:extLst>
                      <a:ext uri="{FF2B5EF4-FFF2-40B4-BE49-F238E27FC236}">
                        <a16:creationId xmlns:a16="http://schemas.microsoft.com/office/drawing/2014/main" xmlns="" id="{00000000-0008-0000-0100-0000C3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0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7810500" y="23309036"/>
                    <a:ext cx="619615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08" name="Рисунок 707">
                    <a:extLst>
                      <a:ext uri="{FF2B5EF4-FFF2-40B4-BE49-F238E27FC236}">
                        <a16:creationId xmlns:a16="http://schemas.microsoft.com/office/drawing/2014/main" xmlns="" id="{00000000-0008-0000-0100-0000C4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106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3505"/>
                  <a:stretch/>
                </xdr:blipFill>
                <xdr:spPr>
                  <a:xfrm>
                    <a:off x="9484179" y="23281822"/>
                    <a:ext cx="619615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09" name="Рисунок 708">
                    <a:extLst>
                      <a:ext uri="{FF2B5EF4-FFF2-40B4-BE49-F238E27FC236}">
                        <a16:creationId xmlns:a16="http://schemas.microsoft.com/office/drawing/2014/main" xmlns="" id="{00000000-0008-0000-0100-0000C5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107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0082893" y="23281822"/>
                    <a:ext cx="618634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0" name="Рисунок 709">
                    <a:extLst>
                      <a:ext uri="{FF2B5EF4-FFF2-40B4-BE49-F238E27FC236}">
                        <a16:creationId xmlns:a16="http://schemas.microsoft.com/office/drawing/2014/main" xmlns="" id="{00000000-0008-0000-0100-0000C6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108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1212287" y="23281822"/>
                    <a:ext cx="618017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1" name="Рисунок 710">
                    <a:extLst>
                      <a:ext uri="{FF2B5EF4-FFF2-40B4-BE49-F238E27FC236}">
                        <a16:creationId xmlns:a16="http://schemas.microsoft.com/office/drawing/2014/main" xmlns="" id="{00000000-0008-0000-0100-0000C7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109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0627180" y="23295430"/>
                    <a:ext cx="617975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2" name="Рисунок 711">
                    <a:extLst>
                      <a:ext uri="{FF2B5EF4-FFF2-40B4-BE49-F238E27FC236}">
                        <a16:creationId xmlns:a16="http://schemas.microsoft.com/office/drawing/2014/main" xmlns="" id="{00000000-0008-0000-0100-0000C8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110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2027"/>
                  <a:stretch/>
                </xdr:blipFill>
                <xdr:spPr>
                  <a:xfrm>
                    <a:off x="11756573" y="23277287"/>
                    <a:ext cx="619615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3" name="Рисунок 712">
                    <a:extLst>
                      <a:ext uri="{FF2B5EF4-FFF2-40B4-BE49-F238E27FC236}">
                        <a16:creationId xmlns:a16="http://schemas.microsoft.com/office/drawing/2014/main" xmlns="" id="{00000000-0008-0000-0100-0000C9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111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1722"/>
                  <a:stretch/>
                </xdr:blipFill>
                <xdr:spPr>
                  <a:xfrm>
                    <a:off x="12328074" y="23295430"/>
                    <a:ext cx="619615" cy="563594"/>
                  </a:xfrm>
                  <a:prstGeom prst="rect">
                    <a:avLst/>
                  </a:prstGeom>
                </xdr:spPr>
              </xdr:pic>
            </xdr:grpSp>
            <xdr:pic>
              <xdr:nvPicPr>
                <xdr:cNvPr id="706" name="Рисунок 705">
                  <a:extLst>
                    <a:ext uri="{FF2B5EF4-FFF2-40B4-BE49-F238E27FC236}">
                      <a16:creationId xmlns:a16="http://schemas.microsoft.com/office/drawing/2014/main" xmlns="" id="{00000000-0008-0000-0100-0000C202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12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r="-4904"/>
                <a:stretch/>
              </xdr:blipFill>
              <xdr:spPr>
                <a:xfrm>
                  <a:off x="14453501" y="23333258"/>
                  <a:ext cx="618017" cy="563594"/>
                </a:xfrm>
                <a:prstGeom prst="rect">
                  <a:avLst/>
                </a:prstGeom>
              </xdr:spPr>
            </xdr:pic>
          </xdr:grpSp>
          <xdr:pic>
            <xdr:nvPicPr>
              <xdr:cNvPr id="714" name="Рисунок 713">
                <a:extLst>
                  <a:ext uri="{FF2B5EF4-FFF2-40B4-BE49-F238E27FC236}">
                    <a16:creationId xmlns:a16="http://schemas.microsoft.com/office/drawing/2014/main" xmlns="" id="{00000000-0008-0000-0100-0000CA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1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9919608" y="35528250"/>
                <a:ext cx="617608" cy="695326"/>
              </a:xfrm>
              <a:prstGeom prst="rect">
                <a:avLst/>
              </a:prstGeom>
            </xdr:spPr>
          </xdr:pic>
        </xdr:grpSp>
      </xdr:grpSp>
    </xdr:grpSp>
    <xdr:clientData/>
  </xdr:twoCellAnchor>
  <xdr:twoCellAnchor>
    <xdr:from>
      <xdr:col>1</xdr:col>
      <xdr:colOff>199571</xdr:colOff>
      <xdr:row>54</xdr:row>
      <xdr:rowOff>158744</xdr:rowOff>
    </xdr:from>
    <xdr:to>
      <xdr:col>1</xdr:col>
      <xdr:colOff>1271414</xdr:colOff>
      <xdr:row>54</xdr:row>
      <xdr:rowOff>412234</xdr:rowOff>
    </xdr:to>
    <xdr:pic>
      <xdr:nvPicPr>
        <xdr:cNvPr id="698" name="Рисунок 697">
          <a:extLst>
            <a:ext uri="{FF2B5EF4-FFF2-40B4-BE49-F238E27FC236}">
              <a16:creationId xmlns:a16="http://schemas.microsoft.com/office/drawing/2014/main" xmlns="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22415494"/>
          <a:ext cx="1071843" cy="253490"/>
        </a:xfrm>
        <a:prstGeom prst="rect">
          <a:avLst/>
        </a:prstGeom>
      </xdr:spPr>
    </xdr:pic>
    <xdr:clientData/>
  </xdr:twoCellAnchor>
  <xdr:twoCellAnchor>
    <xdr:from>
      <xdr:col>1</xdr:col>
      <xdr:colOff>365128</xdr:colOff>
      <xdr:row>54</xdr:row>
      <xdr:rowOff>698303</xdr:rowOff>
    </xdr:from>
    <xdr:to>
      <xdr:col>1</xdr:col>
      <xdr:colOff>1127126</xdr:colOff>
      <xdr:row>58</xdr:row>
      <xdr:rowOff>253033</xdr:rowOff>
    </xdr:to>
    <xdr:pic>
      <xdr:nvPicPr>
        <xdr:cNvPr id="700" name="Рисунок 699">
          <a:extLst>
            <a:ext uri="{FF2B5EF4-FFF2-40B4-BE49-F238E27FC236}">
              <a16:creationId xmlns:a16="http://schemas.microsoft.com/office/drawing/2014/main" xmlns="" id="{00000000-0008-0000-0100-0000BC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207" t="6436" r="18017" b="4950"/>
        <a:stretch/>
      </xdr:blipFill>
      <xdr:spPr bwMode="auto">
        <a:xfrm>
          <a:off x="365128" y="22955053"/>
          <a:ext cx="761998" cy="1713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1547586</xdr:colOff>
      <xdr:row>54</xdr:row>
      <xdr:rowOff>106685</xdr:rowOff>
    </xdr:from>
    <xdr:to>
      <xdr:col>2</xdr:col>
      <xdr:colOff>2182586</xdr:colOff>
      <xdr:row>54</xdr:row>
      <xdr:rowOff>772193</xdr:rowOff>
    </xdr:to>
    <xdr:grpSp>
      <xdr:nvGrpSpPr>
        <xdr:cNvPr id="717" name="Группа 716">
          <a:extLst>
            <a:ext uri="{FF2B5EF4-FFF2-40B4-BE49-F238E27FC236}">
              <a16:creationId xmlns:a16="http://schemas.microsoft.com/office/drawing/2014/main" xmlns="" id="{00000000-0008-0000-0100-0000CD020000}"/>
            </a:ext>
          </a:extLst>
        </xdr:cNvPr>
        <xdr:cNvGrpSpPr/>
      </xdr:nvGrpSpPr>
      <xdr:grpSpPr>
        <a:xfrm>
          <a:off x="3055711" y="22601560"/>
          <a:ext cx="635000" cy="665508"/>
          <a:chOff x="6302375" y="2206625"/>
          <a:chExt cx="635000" cy="635000"/>
        </a:xfrm>
      </xdr:grpSpPr>
      <xdr:sp macro="" textlink="">
        <xdr:nvSpPr>
          <xdr:cNvPr id="718" name="Овал 717">
            <a:extLst>
              <a:ext uri="{FF2B5EF4-FFF2-40B4-BE49-F238E27FC236}">
                <a16:creationId xmlns:a16="http://schemas.microsoft.com/office/drawing/2014/main" xmlns="" id="{00000000-0008-0000-0100-0000CE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19" name="TextBox 718">
            <a:extLst>
              <a:ext uri="{FF2B5EF4-FFF2-40B4-BE49-F238E27FC236}">
                <a16:creationId xmlns:a16="http://schemas.microsoft.com/office/drawing/2014/main" xmlns="" id="{00000000-0008-0000-0100-0000CF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282620</xdr:colOff>
      <xdr:row>61</xdr:row>
      <xdr:rowOff>63500</xdr:rowOff>
    </xdr:from>
    <xdr:to>
      <xdr:col>1</xdr:col>
      <xdr:colOff>1469571</xdr:colOff>
      <xdr:row>67</xdr:row>
      <xdr:rowOff>43090</xdr:rowOff>
    </xdr:to>
    <xdr:grpSp>
      <xdr:nvGrpSpPr>
        <xdr:cNvPr id="62" name="Группа 61"/>
        <xdr:cNvGrpSpPr/>
      </xdr:nvGrpSpPr>
      <xdr:grpSpPr>
        <a:xfrm>
          <a:off x="282620" y="26035000"/>
          <a:ext cx="1186951" cy="1979840"/>
          <a:chOff x="298495" y="25447625"/>
          <a:chExt cx="1186951" cy="1979840"/>
        </a:xfrm>
      </xdr:grpSpPr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xmlns="" id="{00000000-0008-0000-01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495" y="25447625"/>
            <a:ext cx="860380" cy="1696862"/>
          </a:xfrm>
          <a:prstGeom prst="rect">
            <a:avLst/>
          </a:prstGeom>
        </xdr:spPr>
      </xdr:pic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xmlns="" id="{00000000-0008-0000-0100-00002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"/>
          <a:stretch/>
        </xdr:blipFill>
        <xdr:spPr>
          <a:xfrm>
            <a:off x="958531" y="26799268"/>
            <a:ext cx="526915" cy="628197"/>
          </a:xfrm>
          <a:prstGeom prst="rect">
            <a:avLst/>
          </a:prstGeom>
        </xdr:spPr>
      </xdr:pic>
    </xdr:grpSp>
    <xdr:clientData/>
  </xdr:twoCellAnchor>
  <xdr:oneCellAnchor>
    <xdr:from>
      <xdr:col>26</xdr:col>
      <xdr:colOff>0</xdr:colOff>
      <xdr:row>143</xdr:row>
      <xdr:rowOff>0</xdr:rowOff>
    </xdr:from>
    <xdr:ext cx="304800" cy="304799"/>
    <xdr:sp macro="" textlink="">
      <xdr:nvSpPr>
        <xdr:cNvPr id="658" name="AutoShape 2" descr="https://www.shareicon.net/data/2015/12/23/691685_arrows_512x512.png">
          <a:extLst>
            <a:ext uri="{FF2B5EF4-FFF2-40B4-BE49-F238E27FC236}">
              <a16:creationId xmlns:a16="http://schemas.microsoft.com/office/drawing/2014/main" xmlns="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16113125" y="683260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26</xdr:col>
      <xdr:colOff>0</xdr:colOff>
      <xdr:row>143</xdr:row>
      <xdr:rowOff>0</xdr:rowOff>
    </xdr:from>
    <xdr:ext cx="304800" cy="304800"/>
    <xdr:sp macro="" textlink="">
      <xdr:nvSpPr>
        <xdr:cNvPr id="659" name="AutoShape 3" descr="https://www.shareicon.net/data/2015/12/23/691685_arrows_512x512.png">
          <a:extLst>
            <a:ext uri="{FF2B5EF4-FFF2-40B4-BE49-F238E27FC236}">
              <a16:creationId xmlns:a16="http://schemas.microsoft.com/office/drawing/2014/main" xmlns="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16113125" y="6810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212725</xdr:colOff>
      <xdr:row>175</xdr:row>
      <xdr:rowOff>165098</xdr:rowOff>
    </xdr:from>
    <xdr:ext cx="1071843" cy="243079"/>
    <xdr:pic>
      <xdr:nvPicPr>
        <xdr:cNvPr id="663" name="Рисунок 662">
          <a:extLst>
            <a:ext uri="{FF2B5EF4-FFF2-40B4-BE49-F238E27FC236}">
              <a16:creationId xmlns:a16="http://schemas.microsoft.com/office/drawing/2014/main" xmlns="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61585473"/>
          <a:ext cx="1071843" cy="243079"/>
        </a:xfrm>
        <a:prstGeom prst="rect">
          <a:avLst/>
        </a:prstGeom>
      </xdr:spPr>
    </xdr:pic>
    <xdr:clientData/>
  </xdr:oneCellAnchor>
  <xdr:twoCellAnchor>
    <xdr:from>
      <xdr:col>9</xdr:col>
      <xdr:colOff>302488</xdr:colOff>
      <xdr:row>174</xdr:row>
      <xdr:rowOff>212725</xdr:rowOff>
    </xdr:from>
    <xdr:to>
      <xdr:col>15</xdr:col>
      <xdr:colOff>1037169</xdr:colOff>
      <xdr:row>175</xdr:row>
      <xdr:rowOff>657226</xdr:rowOff>
    </xdr:to>
    <xdr:grpSp>
      <xdr:nvGrpSpPr>
        <xdr:cNvPr id="197" name="Группа 196"/>
        <xdr:cNvGrpSpPr/>
      </xdr:nvGrpSpPr>
      <xdr:grpSpPr>
        <a:xfrm>
          <a:off x="8239988" y="72555100"/>
          <a:ext cx="5925806" cy="682626"/>
          <a:chOff x="7866203" y="64914895"/>
          <a:chExt cx="6174200" cy="682626"/>
        </a:xfrm>
      </xdr:grpSpPr>
      <xdr:pic>
        <xdr:nvPicPr>
          <xdr:cNvPr id="742" name="Рисунок 741"/>
          <xdr:cNvPicPr>
            <a:picLocks noChangeAspect="1" noChangeArrowheads="1"/>
          </xdr:cNvPicPr>
        </xdr:nvPicPr>
        <xdr:blipFill>
          <a:blip xmlns:r="http://schemas.openxmlformats.org/officeDocument/2006/relationships" r:embed="rId1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022775" y="65055856"/>
            <a:ext cx="536862" cy="5177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722" name="Группа 721">
            <a:extLst>
              <a:ext uri="{FF2B5EF4-FFF2-40B4-BE49-F238E27FC236}">
                <a16:creationId xmlns:a16="http://schemas.microsoft.com/office/drawing/2014/main" xmlns="" id="{00000000-0008-0000-0100-000035000000}"/>
              </a:ext>
            </a:extLst>
          </xdr:cNvPr>
          <xdr:cNvGrpSpPr/>
        </xdr:nvGrpSpPr>
        <xdr:grpSpPr>
          <a:xfrm>
            <a:off x="7866203" y="64914895"/>
            <a:ext cx="6174200" cy="682626"/>
            <a:chOff x="8325467" y="56784875"/>
            <a:chExt cx="6177314" cy="752476"/>
          </a:xfrm>
        </xdr:grpSpPr>
        <xdr:grpSp>
          <xdr:nvGrpSpPr>
            <xdr:cNvPr id="723" name="Группа 722">
              <a:extLst>
                <a:ext uri="{FF2B5EF4-FFF2-40B4-BE49-F238E27FC236}">
                  <a16:creationId xmlns:a16="http://schemas.microsoft.com/office/drawing/2014/main" xmlns="" id="{00000000-0008-0000-0100-0000F701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8325467" y="56784875"/>
              <a:ext cx="6177314" cy="752476"/>
              <a:chOff x="3380805" y="8315325"/>
              <a:chExt cx="6192518" cy="752476"/>
            </a:xfrm>
          </xdr:grpSpPr>
          <xdr:pic>
            <xdr:nvPicPr>
              <xdr:cNvPr id="725" name="Рисунок 724">
                <a:extLst>
                  <a:ext uri="{FF2B5EF4-FFF2-40B4-BE49-F238E27FC236}">
                    <a16:creationId xmlns:a16="http://schemas.microsoft.com/office/drawing/2014/main" xmlns="" id="{00000000-0008-0000-0100-0000F8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3380805" y="8466107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26" name="Рисунок 725">
                <a:extLst>
                  <a:ext uri="{FF2B5EF4-FFF2-40B4-BE49-F238E27FC236}">
                    <a16:creationId xmlns:a16="http://schemas.microsoft.com/office/drawing/2014/main" xmlns="" id="{00000000-0008-0000-0100-0000F9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1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3961835" y="8315325"/>
                <a:ext cx="619124" cy="752476"/>
              </a:xfrm>
              <a:prstGeom prst="rect">
                <a:avLst/>
              </a:prstGeom>
            </xdr:spPr>
          </xdr:pic>
          <xdr:pic>
            <xdr:nvPicPr>
              <xdr:cNvPr id="727" name="Рисунок 726">
                <a:extLst>
                  <a:ext uri="{FF2B5EF4-FFF2-40B4-BE49-F238E27FC236}">
                    <a16:creationId xmlns:a16="http://schemas.microsoft.com/office/drawing/2014/main" xmlns="" id="{00000000-0008-0000-0100-0000FA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22"/>
              <a:stretch/>
            </xdr:blipFill>
            <xdr:spPr>
              <a:xfrm>
                <a:off x="5019677" y="8456582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28" name="Рисунок 727">
                <a:extLst>
                  <a:ext uri="{FF2B5EF4-FFF2-40B4-BE49-F238E27FC236}">
                    <a16:creationId xmlns:a16="http://schemas.microsoft.com/office/drawing/2014/main" xmlns="" id="{00000000-0008-0000-0100-0000FB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6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5600702" y="8456582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29" name="Рисунок 728">
                <a:extLst>
                  <a:ext uri="{FF2B5EF4-FFF2-40B4-BE49-F238E27FC236}">
                    <a16:creationId xmlns:a16="http://schemas.microsoft.com/office/drawing/2014/main" xmlns="" id="{00000000-0008-0000-0100-0000FC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7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181727" y="8456582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30" name="Рисунок 729">
                <a:extLst>
                  <a:ext uri="{FF2B5EF4-FFF2-40B4-BE49-F238E27FC236}">
                    <a16:creationId xmlns:a16="http://schemas.microsoft.com/office/drawing/2014/main" xmlns="" id="{00000000-0008-0000-0100-0000FD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7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2027"/>
              <a:stretch/>
            </xdr:blipFill>
            <xdr:spPr>
              <a:xfrm>
                <a:off x="7296152" y="8456582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31" name="Рисунок 730">
                <a:extLst>
                  <a:ext uri="{FF2B5EF4-FFF2-40B4-BE49-F238E27FC236}">
                    <a16:creationId xmlns:a16="http://schemas.microsoft.com/office/drawing/2014/main" xmlns="" id="{00000000-0008-0000-0100-0000FE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8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3236"/>
              <a:stretch/>
            </xdr:blipFill>
            <xdr:spPr>
              <a:xfrm>
                <a:off x="8421504" y="8447057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32" name="Рисунок 731">
                <a:extLst>
                  <a:ext uri="{FF2B5EF4-FFF2-40B4-BE49-F238E27FC236}">
                    <a16:creationId xmlns:a16="http://schemas.microsoft.com/office/drawing/2014/main" xmlns="" id="{00000000-0008-0000-0100-0000FF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743702" y="8458200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33" name="Рисунок 732">
                <a:extLst>
                  <a:ext uri="{FF2B5EF4-FFF2-40B4-BE49-F238E27FC236}">
                    <a16:creationId xmlns:a16="http://schemas.microsoft.com/office/drawing/2014/main" xmlns="" id="{00000000-0008-0000-0100-000000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1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6269"/>
              <a:stretch/>
            </xdr:blipFill>
            <xdr:spPr>
              <a:xfrm>
                <a:off x="8993011" y="8456582"/>
                <a:ext cx="580312" cy="563594"/>
              </a:xfrm>
              <a:prstGeom prst="rect">
                <a:avLst/>
              </a:prstGeom>
            </xdr:spPr>
          </xdr:pic>
        </xdr:grpSp>
        <xdr:pic>
          <xdr:nvPicPr>
            <xdr:cNvPr id="724" name="Рисунок 723">
              <a:extLst>
                <a:ext uri="{FF2B5EF4-FFF2-40B4-BE49-F238E27FC236}">
                  <a16:creationId xmlns:a16="http://schemas.microsoft.com/office/drawing/2014/main" xmlns="" id="{00000000-0008-0000-0100-0000A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814300" y="56946800"/>
              <a:ext cx="549274" cy="519642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142875</xdr:colOff>
      <xdr:row>175</xdr:row>
      <xdr:rowOff>695309</xdr:rowOff>
    </xdr:from>
    <xdr:to>
      <xdr:col>1</xdr:col>
      <xdr:colOff>1358276</xdr:colOff>
      <xdr:row>179</xdr:row>
      <xdr:rowOff>158750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66814684"/>
          <a:ext cx="1215401" cy="1384316"/>
        </a:xfrm>
        <a:prstGeom prst="rect">
          <a:avLst/>
        </a:prstGeom>
      </xdr:spPr>
    </xdr:pic>
    <xdr:clientData/>
  </xdr:twoCellAnchor>
  <xdr:twoCellAnchor>
    <xdr:from>
      <xdr:col>1</xdr:col>
      <xdr:colOff>77714</xdr:colOff>
      <xdr:row>75</xdr:row>
      <xdr:rowOff>166829</xdr:rowOff>
    </xdr:from>
    <xdr:to>
      <xdr:col>1</xdr:col>
      <xdr:colOff>1368247</xdr:colOff>
      <xdr:row>80</xdr:row>
      <xdr:rowOff>174625</xdr:rowOff>
    </xdr:to>
    <xdr:grpSp>
      <xdr:nvGrpSpPr>
        <xdr:cNvPr id="200" name="Группа 199"/>
        <xdr:cNvGrpSpPr/>
      </xdr:nvGrpSpPr>
      <xdr:grpSpPr>
        <a:xfrm>
          <a:off x="77714" y="30773829"/>
          <a:ext cx="1290533" cy="1896921"/>
          <a:chOff x="93589" y="33361454"/>
          <a:chExt cx="1290533" cy="2146544"/>
        </a:xfrm>
      </xdr:grpSpPr>
      <xdr:pic>
        <xdr:nvPicPr>
          <xdr:cNvPr id="649" name="Рисунок 648">
            <a:extLst>
              <a:ext uri="{FF2B5EF4-FFF2-40B4-BE49-F238E27FC236}">
                <a16:creationId xmlns:a16="http://schemas.microsoft.com/office/drawing/2014/main" xmlns="" id="{00000000-0008-0000-0100-000084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3589" y="33361454"/>
            <a:ext cx="1290533" cy="207817"/>
          </a:xfrm>
          <a:prstGeom prst="rect">
            <a:avLst/>
          </a:prstGeom>
        </xdr:spPr>
      </xdr:pic>
      <xdr:pic>
        <xdr:nvPicPr>
          <xdr:cNvPr id="199" name="Рисунок 198"/>
          <xdr:cNvPicPr>
            <a:picLocks noChangeAspect="1"/>
          </xdr:cNvPicPr>
        </xdr:nvPicPr>
        <xdr:blipFill rotWithShape="1">
          <a:blip xmlns:r="http://schemas.openxmlformats.org/officeDocument/2006/relationships" r:embed="rId1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17500" y="33639125"/>
            <a:ext cx="904875" cy="1868873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178593</xdr:colOff>
      <xdr:row>122</xdr:row>
      <xdr:rowOff>79374</xdr:rowOff>
    </xdr:from>
    <xdr:ext cx="1071843" cy="243079"/>
    <xdr:pic>
      <xdr:nvPicPr>
        <xdr:cNvPr id="646" name="Рисунок 645">
          <a:extLst>
            <a:ext uri="{FF2B5EF4-FFF2-40B4-BE49-F238E27FC236}">
              <a16:creationId xmlns:a16="http://schemas.microsoft.com/office/drawing/2014/main" xmlns="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68" y="44354749"/>
          <a:ext cx="1071843" cy="243079"/>
        </a:xfrm>
        <a:prstGeom prst="rect">
          <a:avLst/>
        </a:prstGeom>
      </xdr:spPr>
    </xdr:pic>
    <xdr:clientData/>
  </xdr:oneCellAnchor>
  <xdr:twoCellAnchor>
    <xdr:from>
      <xdr:col>1</xdr:col>
      <xdr:colOff>15874</xdr:colOff>
      <xdr:row>122</xdr:row>
      <xdr:rowOff>444500</xdr:rowOff>
    </xdr:from>
    <xdr:to>
      <xdr:col>1</xdr:col>
      <xdr:colOff>1174751</xdr:colOff>
      <xdr:row>126</xdr:row>
      <xdr:rowOff>40572</xdr:rowOff>
    </xdr:to>
    <xdr:grpSp>
      <xdr:nvGrpSpPr>
        <xdr:cNvPr id="203" name="Группа 202"/>
        <xdr:cNvGrpSpPr/>
      </xdr:nvGrpSpPr>
      <xdr:grpSpPr>
        <a:xfrm>
          <a:off x="15874" y="50530125"/>
          <a:ext cx="1158877" cy="1850322"/>
          <a:chOff x="31749" y="44719875"/>
          <a:chExt cx="1158877" cy="1850322"/>
        </a:xfrm>
      </xdr:grpSpPr>
      <xdr:grpSp>
        <xdr:nvGrpSpPr>
          <xdr:cNvPr id="721" name="Группа 720"/>
          <xdr:cNvGrpSpPr/>
        </xdr:nvGrpSpPr>
        <xdr:grpSpPr>
          <a:xfrm>
            <a:off x="206374" y="44719875"/>
            <a:ext cx="984252" cy="1841500"/>
            <a:chOff x="6167457" y="16096440"/>
            <a:chExt cx="776490" cy="1694716"/>
          </a:xfrm>
        </xdr:grpSpPr>
        <xdr:pic>
          <xdr:nvPicPr>
            <xdr:cNvPr id="734" name="Рисунок 73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67457" y="16096440"/>
              <a:ext cx="776490" cy="1694716"/>
            </a:xfrm>
            <a:prstGeom prst="rect">
              <a:avLst/>
            </a:prstGeom>
          </xdr:spPr>
        </xdr:pic>
        <xdr:pic>
          <xdr:nvPicPr>
            <xdr:cNvPr id="735" name="Рисунок 73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728951" y="16839389"/>
              <a:ext cx="188221" cy="870856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736" name="Рисунок 735">
            <a:extLst>
              <a:ext uri="{FF2B5EF4-FFF2-40B4-BE49-F238E27FC236}">
                <a16:creationId xmlns:a16="http://schemas.microsoft.com/office/drawing/2014/main" xmlns="" id="{00000000-0008-0000-0100-00006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1749" y="45751750"/>
            <a:ext cx="635001" cy="818447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815973</xdr:colOff>
      <xdr:row>122</xdr:row>
      <xdr:rowOff>230910</xdr:rowOff>
    </xdr:from>
    <xdr:to>
      <xdr:col>9</xdr:col>
      <xdr:colOff>109681</xdr:colOff>
      <xdr:row>122</xdr:row>
      <xdr:rowOff>793902</xdr:rowOff>
    </xdr:to>
    <xdr:pic>
      <xdr:nvPicPr>
        <xdr:cNvPr id="519" name="Рисунок 518" descr="https://store.elari.net/promo/smartbot/img/orig.png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6848" y="50316535"/>
          <a:ext cx="1500333" cy="56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924052</xdr:colOff>
      <xdr:row>75</xdr:row>
      <xdr:rowOff>39455</xdr:rowOff>
    </xdr:from>
    <xdr:to>
      <xdr:col>16</xdr:col>
      <xdr:colOff>0</xdr:colOff>
      <xdr:row>76</xdr:row>
      <xdr:rowOff>269</xdr:rowOff>
    </xdr:to>
    <xdr:grpSp>
      <xdr:nvGrpSpPr>
        <xdr:cNvPr id="207" name="Группа 206"/>
        <xdr:cNvGrpSpPr/>
      </xdr:nvGrpSpPr>
      <xdr:grpSpPr>
        <a:xfrm>
          <a:off x="9798177" y="30646455"/>
          <a:ext cx="4394073" cy="564064"/>
          <a:chOff x="10068052" y="37885455"/>
          <a:chExt cx="4403597" cy="564064"/>
        </a:xfrm>
      </xdr:grpSpPr>
      <xdr:grpSp>
        <xdr:nvGrpSpPr>
          <xdr:cNvPr id="665" name="Группа 664">
            <a:extLst>
              <a:ext uri="{FF2B5EF4-FFF2-40B4-BE49-F238E27FC236}">
                <a16:creationId xmlns:a16="http://schemas.microsoft.com/office/drawing/2014/main" xmlns="" id="{00000000-0008-0000-0100-00009D020000}"/>
              </a:ext>
            </a:extLst>
          </xdr:cNvPr>
          <xdr:cNvGrpSpPr>
            <a:grpSpLocks noChangeAspect="1"/>
          </xdr:cNvGrpSpPr>
        </xdr:nvGrpSpPr>
        <xdr:grpSpPr>
          <a:xfrm>
            <a:off x="10068052" y="37885455"/>
            <a:ext cx="3901948" cy="564064"/>
            <a:chOff x="3971927" y="598456"/>
            <a:chExt cx="4075076" cy="582645"/>
          </a:xfrm>
        </xdr:grpSpPr>
        <xdr:pic>
          <xdr:nvPicPr>
            <xdr:cNvPr id="680" name="Рисунок 679">
              <a:extLst>
                <a:ext uri="{FF2B5EF4-FFF2-40B4-BE49-F238E27FC236}">
                  <a16:creationId xmlns:a16="http://schemas.microsoft.com/office/drawing/2014/main" xmlns="" id="{00000000-0008-0000-0100-0000A1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971927" y="607982"/>
              <a:ext cx="619124" cy="563597"/>
            </a:xfrm>
            <a:prstGeom prst="rect">
              <a:avLst/>
            </a:prstGeom>
          </xdr:spPr>
        </xdr:pic>
        <xdr:pic>
          <xdr:nvPicPr>
            <xdr:cNvPr id="681" name="Рисунок 680">
              <a:extLst>
                <a:ext uri="{FF2B5EF4-FFF2-40B4-BE49-F238E27FC236}">
                  <a16:creationId xmlns:a16="http://schemas.microsoft.com/office/drawing/2014/main" xmlns="" id="{00000000-0008-0000-0100-0000A2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505"/>
            <a:stretch/>
          </xdr:blipFill>
          <xdr:spPr>
            <a:xfrm>
              <a:off x="4552948" y="598457"/>
              <a:ext cx="619124" cy="563595"/>
            </a:xfrm>
            <a:prstGeom prst="rect">
              <a:avLst/>
            </a:prstGeom>
          </xdr:spPr>
        </xdr:pic>
        <xdr:pic>
          <xdr:nvPicPr>
            <xdr:cNvPr id="682" name="Рисунок 681">
              <a:extLst>
                <a:ext uri="{FF2B5EF4-FFF2-40B4-BE49-F238E27FC236}">
                  <a16:creationId xmlns:a16="http://schemas.microsoft.com/office/drawing/2014/main" xmlns="" id="{00000000-0008-0000-0100-0000A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124450" y="598459"/>
              <a:ext cx="619124" cy="563595"/>
            </a:xfrm>
            <a:prstGeom prst="rect">
              <a:avLst/>
            </a:prstGeom>
          </xdr:spPr>
        </xdr:pic>
        <xdr:pic>
          <xdr:nvPicPr>
            <xdr:cNvPr id="683" name="Рисунок 682">
              <a:extLst>
                <a:ext uri="{FF2B5EF4-FFF2-40B4-BE49-F238E27FC236}">
                  <a16:creationId xmlns:a16="http://schemas.microsoft.com/office/drawing/2014/main" xmlns="" id="{00000000-0008-0000-0100-0000A4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86424" y="617506"/>
              <a:ext cx="619124" cy="563595"/>
            </a:xfrm>
            <a:prstGeom prst="rect">
              <a:avLst/>
            </a:prstGeom>
          </xdr:spPr>
        </xdr:pic>
        <xdr:pic>
          <xdr:nvPicPr>
            <xdr:cNvPr id="684" name="Рисунок 683">
              <a:extLst>
                <a:ext uri="{FF2B5EF4-FFF2-40B4-BE49-F238E27FC236}">
                  <a16:creationId xmlns:a16="http://schemas.microsoft.com/office/drawing/2014/main" xmlns="" id="{00000000-0008-0000-0100-0000A5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86502" y="598457"/>
              <a:ext cx="619124" cy="563597"/>
            </a:xfrm>
            <a:prstGeom prst="rect">
              <a:avLst/>
            </a:prstGeom>
          </xdr:spPr>
        </xdr:pic>
        <xdr:pic>
          <xdr:nvPicPr>
            <xdr:cNvPr id="687" name="Рисунок 686">
              <a:extLst>
                <a:ext uri="{FF2B5EF4-FFF2-40B4-BE49-F238E27FC236}">
                  <a16:creationId xmlns:a16="http://schemas.microsoft.com/office/drawing/2014/main" xmlns="" id="{00000000-0008-0000-0100-0000A6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838952" y="598456"/>
              <a:ext cx="619124" cy="563596"/>
            </a:xfrm>
            <a:prstGeom prst="rect">
              <a:avLst/>
            </a:prstGeom>
          </xdr:spPr>
        </xdr:pic>
        <xdr:pic>
          <xdr:nvPicPr>
            <xdr:cNvPr id="688" name="Рисунок 687">
              <a:extLst>
                <a:ext uri="{FF2B5EF4-FFF2-40B4-BE49-F238E27FC236}">
                  <a16:creationId xmlns:a16="http://schemas.microsoft.com/office/drawing/2014/main" xmlns="" id="{00000000-0008-0000-0100-0000A7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7427875" y="616105"/>
              <a:ext cx="619128" cy="563596"/>
            </a:xfrm>
            <a:prstGeom prst="rect">
              <a:avLst/>
            </a:prstGeom>
          </xdr:spPr>
        </xdr:pic>
      </xdr:grpSp>
      <xdr:pic>
        <xdr:nvPicPr>
          <xdr:cNvPr id="552" name="Рисунок 551">
            <a:extLst>
              <a:ext uri="{FF2B5EF4-FFF2-40B4-BE49-F238E27FC236}">
                <a16:creationId xmlns:a16="http://schemas.microsoft.com/office/drawing/2014/main" xmlns="" id="{00000000-0008-0000-0100-00009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922375" y="37909500"/>
            <a:ext cx="549274" cy="519642"/>
          </a:xfrm>
          <a:prstGeom prst="rect">
            <a:avLst/>
          </a:prstGeom>
        </xdr:spPr>
      </xdr:pic>
    </xdr:grpSp>
    <xdr:clientData/>
  </xdr:twoCellAnchor>
  <xdr:twoCellAnchor editAs="oneCell">
    <xdr:from>
      <xdr:col>31</xdr:col>
      <xdr:colOff>0</xdr:colOff>
      <xdr:row>5</xdr:row>
      <xdr:rowOff>0</xdr:rowOff>
    </xdr:from>
    <xdr:to>
      <xdr:col>31</xdr:col>
      <xdr:colOff>304800</xdr:colOff>
      <xdr:row>5</xdr:row>
      <xdr:rowOff>304800</xdr:rowOff>
    </xdr:to>
    <xdr:sp macro="" textlink="">
      <xdr:nvSpPr>
        <xdr:cNvPr id="2049" name="AutoShape 1" descr="кнопка меню блока, в, круговой, значок в Metrize Icons"/>
        <xdr:cNvSpPr>
          <a:spLocks noChangeAspect="1" noChangeArrowheads="1"/>
        </xdr:cNvSpPr>
      </xdr:nvSpPr>
      <xdr:spPr bwMode="auto">
        <a:xfrm>
          <a:off x="1894522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5</xdr:row>
      <xdr:rowOff>0</xdr:rowOff>
    </xdr:from>
    <xdr:to>
      <xdr:col>31</xdr:col>
      <xdr:colOff>304800</xdr:colOff>
      <xdr:row>5</xdr:row>
      <xdr:rowOff>304800</xdr:rowOff>
    </xdr:to>
    <xdr:sp macro="" textlink="">
      <xdr:nvSpPr>
        <xdr:cNvPr id="210" name="AutoShape 2" descr="кнопка меню, квадрат, значок в BigMug Line icons"/>
        <xdr:cNvSpPr>
          <a:spLocks noChangeAspect="1" noChangeArrowheads="1"/>
        </xdr:cNvSpPr>
      </xdr:nvSpPr>
      <xdr:spPr bwMode="auto">
        <a:xfrm>
          <a:off x="2083117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523875</xdr:colOff>
      <xdr:row>2</xdr:row>
      <xdr:rowOff>26823</xdr:rowOff>
    </xdr:from>
    <xdr:to>
      <xdr:col>8</xdr:col>
      <xdr:colOff>889001</xdr:colOff>
      <xdr:row>3</xdr:row>
      <xdr:rowOff>16</xdr:rowOff>
    </xdr:to>
    <xdr:pic>
      <xdr:nvPicPr>
        <xdr:cNvPr id="573" name="Рисунок 572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270750" y="963448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730250</xdr:colOff>
      <xdr:row>0</xdr:row>
      <xdr:rowOff>127000</xdr:rowOff>
    </xdr:from>
    <xdr:to>
      <xdr:col>25</xdr:col>
      <xdr:colOff>683524</xdr:colOff>
      <xdr:row>0</xdr:row>
      <xdr:rowOff>501624</xdr:rowOff>
    </xdr:to>
    <xdr:sp macro="" textlink="">
      <xdr:nvSpPr>
        <xdr:cNvPr id="578" name="Прямоугольник 577">
          <a:hlinkClick xmlns:r="http://schemas.openxmlformats.org/officeDocument/2006/relationships" r:id="rId125"/>
        </xdr:cNvPr>
        <xdr:cNvSpPr/>
      </xdr:nvSpPr>
      <xdr:spPr>
        <a:xfrm>
          <a:off x="14700250" y="127000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20</xdr:col>
      <xdr:colOff>174610</xdr:colOff>
      <xdr:row>0</xdr:row>
      <xdr:rowOff>31765</xdr:rowOff>
    </xdr:from>
    <xdr:to>
      <xdr:col>20</xdr:col>
      <xdr:colOff>661590</xdr:colOff>
      <xdr:row>1</xdr:row>
      <xdr:rowOff>90090</xdr:rowOff>
    </xdr:to>
    <xdr:pic>
      <xdr:nvPicPr>
        <xdr:cNvPr id="577" name="Рисунок 576" descr="Youtube – Бесплатные иконки: социальные медиа">
          <a:hlinkClick xmlns:r="http://schemas.openxmlformats.org/officeDocument/2006/relationships" r:id="rId125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081125" y="95250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200086</xdr:colOff>
      <xdr:row>34</xdr:row>
      <xdr:rowOff>287903</xdr:rowOff>
    </xdr:from>
    <xdr:ext cx="1071843" cy="243079"/>
    <xdr:pic>
      <xdr:nvPicPr>
        <xdr:cNvPr id="576" name="Рисунок 575">
          <a:extLst>
            <a:ext uri="{FF2B5EF4-FFF2-40B4-BE49-F238E27FC236}">
              <a16:creationId xmlns:a16="http://schemas.microsoft.com/office/drawing/2014/main" xmlns="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23354278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1073150</xdr:colOff>
      <xdr:row>34</xdr:row>
      <xdr:rowOff>98425</xdr:rowOff>
    </xdr:from>
    <xdr:to>
      <xdr:col>2</xdr:col>
      <xdr:colOff>1708150</xdr:colOff>
      <xdr:row>34</xdr:row>
      <xdr:rowOff>730250</xdr:rowOff>
    </xdr:to>
    <xdr:grpSp>
      <xdr:nvGrpSpPr>
        <xdr:cNvPr id="442" name="Группа 441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581275" y="14227175"/>
          <a:ext cx="635000" cy="631825"/>
          <a:chOff x="6302375" y="2206625"/>
          <a:chExt cx="635000" cy="635000"/>
        </a:xfrm>
      </xdr:grpSpPr>
      <xdr:sp macro="" textlink="">
        <xdr:nvSpPr>
          <xdr:cNvPr id="443" name="Овал 442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44" name="TextBox 443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6</xdr:col>
      <xdr:colOff>47621</xdr:colOff>
      <xdr:row>34</xdr:row>
      <xdr:rowOff>111125</xdr:rowOff>
    </xdr:from>
    <xdr:to>
      <xdr:col>15</xdr:col>
      <xdr:colOff>1047751</xdr:colOff>
      <xdr:row>34</xdr:row>
      <xdr:rowOff>722344</xdr:rowOff>
    </xdr:to>
    <xdr:grpSp>
      <xdr:nvGrpSpPr>
        <xdr:cNvPr id="216" name="Группа 215"/>
        <xdr:cNvGrpSpPr/>
      </xdr:nvGrpSpPr>
      <xdr:grpSpPr>
        <a:xfrm>
          <a:off x="5778496" y="14239875"/>
          <a:ext cx="8397880" cy="611219"/>
          <a:chOff x="8223245" y="21447125"/>
          <a:chExt cx="8493101" cy="611219"/>
        </a:xfrm>
      </xdr:grpSpPr>
      <xdr:pic>
        <xdr:nvPicPr>
          <xdr:cNvPr id="794" name="Рисунок 793">
            <a:extLst>
              <a:ext uri="{FF2B5EF4-FFF2-40B4-BE49-F238E27FC236}">
                <a16:creationId xmlns:a16="http://schemas.microsoft.com/office/drawing/2014/main" xmlns="" id="{00000000-0008-0000-01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541625" y="21463000"/>
            <a:ext cx="619124" cy="563594"/>
          </a:xfrm>
          <a:prstGeom prst="rect">
            <a:avLst/>
          </a:prstGeom>
        </xdr:spPr>
      </xdr:pic>
      <xdr:pic>
        <xdr:nvPicPr>
          <xdr:cNvPr id="796" name="Рисунок 795">
            <a:extLst>
              <a:ext uri="{FF2B5EF4-FFF2-40B4-BE49-F238E27FC236}">
                <a16:creationId xmlns:a16="http://schemas.microsoft.com/office/drawing/2014/main" xmlns="" id="{00000000-0008-0000-0100-00007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3319125" y="21463000"/>
            <a:ext cx="619124" cy="563594"/>
          </a:xfrm>
          <a:prstGeom prst="rect">
            <a:avLst/>
          </a:prstGeom>
        </xdr:spPr>
      </xdr:pic>
      <xdr:pic>
        <xdr:nvPicPr>
          <xdr:cNvPr id="798" name="Рисунок 797">
            <a:extLst>
              <a:ext uri="{FF2B5EF4-FFF2-40B4-BE49-F238E27FC236}">
                <a16:creationId xmlns:a16="http://schemas.microsoft.com/office/drawing/2014/main" xmlns="" id="{00000000-0008-0000-0100-0000A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890625" y="21494750"/>
            <a:ext cx="618144" cy="563594"/>
          </a:xfrm>
          <a:prstGeom prst="rect">
            <a:avLst/>
          </a:prstGeom>
        </xdr:spPr>
      </xdr:pic>
      <xdr:pic>
        <xdr:nvPicPr>
          <xdr:cNvPr id="799" name="Рисунок 798">
            <a:extLst>
              <a:ext uri="{FF2B5EF4-FFF2-40B4-BE49-F238E27FC236}">
                <a16:creationId xmlns:a16="http://schemas.microsoft.com/office/drawing/2014/main" xmlns="" id="{00000000-0008-0000-0100-0000CC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0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478000" y="21478875"/>
            <a:ext cx="576000" cy="55083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0" name="Рисунок 799">
            <a:extLst>
              <a:ext uri="{FF2B5EF4-FFF2-40B4-BE49-F238E27FC236}">
                <a16:creationId xmlns:a16="http://schemas.microsoft.com/office/drawing/2014/main" xmlns="" id="{00000000-0008-0000-04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017750" y="21463000"/>
            <a:ext cx="571500" cy="558801"/>
          </a:xfrm>
          <a:prstGeom prst="rect">
            <a:avLst/>
          </a:prstGeom>
        </xdr:spPr>
      </xdr:pic>
      <xdr:grpSp>
        <xdr:nvGrpSpPr>
          <xdr:cNvPr id="215" name="Группа 214"/>
          <xdr:cNvGrpSpPr/>
        </xdr:nvGrpSpPr>
        <xdr:grpSpPr>
          <a:xfrm>
            <a:off x="8223245" y="21447125"/>
            <a:ext cx="8493101" cy="588994"/>
            <a:chOff x="8223245" y="21447125"/>
            <a:chExt cx="8493103" cy="588994"/>
          </a:xfrm>
        </xdr:grpSpPr>
        <xdr:grpSp>
          <xdr:nvGrpSpPr>
            <xdr:cNvPr id="214" name="Группа 213"/>
            <xdr:cNvGrpSpPr/>
          </xdr:nvGrpSpPr>
          <xdr:grpSpPr>
            <a:xfrm>
              <a:off x="8223245" y="21463000"/>
              <a:ext cx="8493103" cy="573119"/>
              <a:chOff x="8874125" y="21463000"/>
              <a:chExt cx="8516610" cy="573119"/>
            </a:xfrm>
          </xdr:grpSpPr>
          <xdr:grpSp>
            <xdr:nvGrpSpPr>
              <xdr:cNvPr id="750" name="Группа 749">
                <a:extLst>
                  <a:ext uri="{FF2B5EF4-FFF2-40B4-BE49-F238E27FC236}">
                    <a16:creationId xmlns:a16="http://schemas.microsoft.com/office/drawing/2014/main" xmlns="" id="{00000000-0008-0000-0100-0000C301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8874125" y="21463000"/>
                <a:ext cx="8516610" cy="573119"/>
                <a:chOff x="3971924" y="598457"/>
                <a:chExt cx="8536631" cy="573119"/>
              </a:xfrm>
            </xdr:grpSpPr>
            <xdr:pic>
              <xdr:nvPicPr>
                <xdr:cNvPr id="766" name="Рисунок 765">
                  <a:extLst>
                    <a:ext uri="{FF2B5EF4-FFF2-40B4-BE49-F238E27FC236}">
                      <a16:creationId xmlns:a16="http://schemas.microsoft.com/office/drawing/2014/main" xmlns="" id="{00000000-0008-0000-0100-0000C4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0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/>
              </xdr:blipFill>
              <xdr:spPr>
                <a:xfrm>
                  <a:off x="3971924" y="607982"/>
                  <a:ext cx="619124" cy="563594"/>
                </a:xfrm>
                <a:prstGeom prst="rect">
                  <a:avLst/>
                </a:prstGeom>
              </xdr:spPr>
            </xdr:pic>
            <xdr:pic>
              <xdr:nvPicPr>
                <xdr:cNvPr id="767" name="Рисунок 766">
                  <a:extLst>
                    <a:ext uri="{FF2B5EF4-FFF2-40B4-BE49-F238E27FC236}">
                      <a16:creationId xmlns:a16="http://schemas.microsoft.com/office/drawing/2014/main" xmlns="" id="{00000000-0008-0000-0100-0000C6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1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-3505"/>
                <a:stretch/>
              </xdr:blipFill>
              <xdr:spPr>
                <a:xfrm>
                  <a:off x="4552950" y="598457"/>
                  <a:ext cx="619124" cy="563594"/>
                </a:xfrm>
                <a:prstGeom prst="rect">
                  <a:avLst/>
                </a:prstGeom>
              </xdr:spPr>
            </xdr:pic>
            <xdr:pic>
              <xdr:nvPicPr>
                <xdr:cNvPr id="788" name="Рисунок 787">
                  <a:extLst>
                    <a:ext uri="{FF2B5EF4-FFF2-40B4-BE49-F238E27FC236}">
                      <a16:creationId xmlns:a16="http://schemas.microsoft.com/office/drawing/2014/main" xmlns="" id="{00000000-0008-0000-0100-0000C7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2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-1722"/>
                <a:stretch/>
              </xdr:blipFill>
              <xdr:spPr>
                <a:xfrm>
                  <a:off x="5124450" y="598457"/>
                  <a:ext cx="619124" cy="563594"/>
                </a:xfrm>
                <a:prstGeom prst="rect">
                  <a:avLst/>
                </a:prstGeom>
              </xdr:spPr>
            </xdr:pic>
            <xdr:pic>
              <xdr:nvPicPr>
                <xdr:cNvPr id="790" name="Рисунок 789">
                  <a:extLst>
                    <a:ext uri="{FF2B5EF4-FFF2-40B4-BE49-F238E27FC236}">
                      <a16:creationId xmlns:a16="http://schemas.microsoft.com/office/drawing/2014/main" xmlns="" id="{00000000-0008-0000-0100-0000CB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/>
              </xdr:blipFill>
              <xdr:spPr>
                <a:xfrm>
                  <a:off x="6286502" y="598457"/>
                  <a:ext cx="619124" cy="563594"/>
                </a:xfrm>
                <a:prstGeom prst="rect">
                  <a:avLst/>
                </a:prstGeom>
              </xdr:spPr>
            </xdr:pic>
            <xdr:pic>
              <xdr:nvPicPr>
                <xdr:cNvPr id="791" name="Рисунок 790">
                  <a:extLst>
                    <a:ext uri="{FF2B5EF4-FFF2-40B4-BE49-F238E27FC236}">
                      <a16:creationId xmlns:a16="http://schemas.microsoft.com/office/drawing/2014/main" xmlns="" id="{00000000-0008-0000-0100-0000CD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7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-2027"/>
                <a:stretch/>
              </xdr:blipFill>
              <xdr:spPr>
                <a:xfrm>
                  <a:off x="6838951" y="598457"/>
                  <a:ext cx="619124" cy="563594"/>
                </a:xfrm>
                <a:prstGeom prst="rect">
                  <a:avLst/>
                </a:prstGeom>
              </xdr:spPr>
            </xdr:pic>
            <xdr:pic>
              <xdr:nvPicPr>
                <xdr:cNvPr id="792" name="Рисунок 791">
                  <a:extLst>
                    <a:ext uri="{FF2B5EF4-FFF2-40B4-BE49-F238E27FC236}">
                      <a16:creationId xmlns:a16="http://schemas.microsoft.com/office/drawing/2014/main" xmlns="" id="{00000000-0008-0000-0100-0000D0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2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r="-4904"/>
                <a:stretch/>
              </xdr:blipFill>
              <xdr:spPr>
                <a:xfrm>
                  <a:off x="11889432" y="607982"/>
                  <a:ext cx="619123" cy="563594"/>
                </a:xfrm>
                <a:prstGeom prst="rect">
                  <a:avLst/>
                </a:prstGeom>
              </xdr:spPr>
            </xdr:pic>
          </xdr:grpSp>
          <xdr:pic>
            <xdr:nvPicPr>
              <xdr:cNvPr id="793" name="Рисунок 792">
                <a:extLst>
                  <a:ext uri="{FF2B5EF4-FFF2-40B4-BE49-F238E27FC236}">
                    <a16:creationId xmlns:a16="http://schemas.microsoft.com/office/drawing/2014/main" xmlns="" id="{00000000-0008-0000-0100-0000AD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2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0588625" y="21463000"/>
                <a:ext cx="618144" cy="563594"/>
              </a:xfrm>
              <a:prstGeom prst="rect">
                <a:avLst/>
              </a:prstGeom>
            </xdr:spPr>
          </xdr:pic>
        </xdr:grpSp>
        <xdr:pic>
          <xdr:nvPicPr>
            <xdr:cNvPr id="795" name="Рисунок 794">
              <a:extLst>
                <a:ext uri="{FF2B5EF4-FFF2-40B4-BE49-F238E27FC236}">
                  <a16:creationId xmlns:a16="http://schemas.microsoft.com/office/drawing/2014/main" xmlns="" id="{00000000-0008-0000-0100-00005A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763500" y="21463000"/>
              <a:ext cx="619124" cy="563594"/>
            </a:xfrm>
            <a:prstGeom prst="rect">
              <a:avLst/>
            </a:prstGeom>
          </xdr:spPr>
        </xdr:pic>
        <xdr:pic>
          <xdr:nvPicPr>
            <xdr:cNvPr id="797" name="Рисунок 796">
              <a:extLst>
                <a:ext uri="{FF2B5EF4-FFF2-40B4-BE49-F238E27FC236}">
                  <a16:creationId xmlns:a16="http://schemas.microsoft.com/office/drawing/2014/main" xmlns="" id="{00000000-0008-0000-0100-0000A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36375" y="21447125"/>
              <a:ext cx="618144" cy="563594"/>
            </a:xfrm>
            <a:prstGeom prst="rect">
              <a:avLst/>
            </a:prstGeom>
          </xdr:spPr>
        </xdr:pic>
        <xdr:pic>
          <xdr:nvPicPr>
            <xdr:cNvPr id="801" name="Рисунок 800">
              <a:extLst>
                <a:ext uri="{FF2B5EF4-FFF2-40B4-BE49-F238E27FC236}">
                  <a16:creationId xmlns:a16="http://schemas.microsoft.com/office/drawing/2014/main" xmlns="" id="{00000000-0008-0000-0400-0000D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5443"/>
            <a:stretch/>
          </xdr:blipFill>
          <xdr:spPr>
            <a:xfrm>
              <a:off x="12207875" y="21478875"/>
              <a:ext cx="557066" cy="554351"/>
            </a:xfrm>
            <a:prstGeom prst="rect">
              <a:avLst/>
            </a:prstGeom>
          </xdr:spPr>
        </xdr:pic>
      </xdr:grpSp>
    </xdr:grpSp>
    <xdr:clientData/>
  </xdr:twoCellAnchor>
  <xdr:oneCellAnchor>
    <xdr:from>
      <xdr:col>10</xdr:col>
      <xdr:colOff>780651</xdr:colOff>
      <xdr:row>93</xdr:row>
      <xdr:rowOff>0</xdr:rowOff>
    </xdr:from>
    <xdr:ext cx="0" cy="464342"/>
    <xdr:cxnSp macro="">
      <xdr:nvCxnSpPr>
        <xdr:cNvPr id="593" name="Прямая соединительная линия 592">
          <a:extLst>
            <a:ext uri="{FF2B5EF4-FFF2-40B4-BE49-F238E27FC236}">
              <a16:creationId xmlns:a16="http://schemas.microsoft.com/office/drawing/2014/main" xmlns="" id="{00000000-0008-0000-0100-00009E010000}"/>
            </a:ext>
          </a:extLst>
        </xdr:cNvPr>
        <xdr:cNvCxnSpPr>
          <a:cxnSpLocks noChangeAspect="1"/>
        </xdr:cNvCxnSpPr>
      </xdr:nvCxnSpPr>
      <xdr:spPr>
        <a:xfrm>
          <a:off x="9432526" y="1381125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oneCellAnchor>
  <xdr:oneCellAnchor>
    <xdr:from>
      <xdr:col>10</xdr:col>
      <xdr:colOff>780651</xdr:colOff>
      <xdr:row>4</xdr:row>
      <xdr:rowOff>0</xdr:rowOff>
    </xdr:from>
    <xdr:ext cx="0" cy="464342"/>
    <xdr:cxnSp macro="">
      <xdr:nvCxnSpPr>
        <xdr:cNvPr id="595" name="Прямая соединительная линия 594">
          <a:extLst>
            <a:ext uri="{FF2B5EF4-FFF2-40B4-BE49-F238E27FC236}">
              <a16:creationId xmlns:a16="http://schemas.microsoft.com/office/drawing/2014/main" xmlns="" id="{00000000-0008-0000-0100-00009E010000}"/>
            </a:ext>
          </a:extLst>
        </xdr:cNvPr>
        <xdr:cNvCxnSpPr>
          <a:cxnSpLocks noChangeAspect="1"/>
        </xdr:cNvCxnSpPr>
      </xdr:nvCxnSpPr>
      <xdr:spPr>
        <a:xfrm>
          <a:off x="9654776" y="1905000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oneCellAnchor>
  <xdr:oneCellAnchor>
    <xdr:from>
      <xdr:col>10</xdr:col>
      <xdr:colOff>780651</xdr:colOff>
      <xdr:row>115</xdr:row>
      <xdr:rowOff>0</xdr:rowOff>
    </xdr:from>
    <xdr:ext cx="0" cy="464342"/>
    <xdr:cxnSp macro="">
      <xdr:nvCxnSpPr>
        <xdr:cNvPr id="639" name="Прямая соединительная линия 638">
          <a:extLst>
            <a:ext uri="{FF2B5EF4-FFF2-40B4-BE49-F238E27FC236}">
              <a16:creationId xmlns:a16="http://schemas.microsoft.com/office/drawing/2014/main" xmlns="" id="{00000000-0008-0000-0100-0000F2010000}"/>
            </a:ext>
          </a:extLst>
        </xdr:cNvPr>
        <xdr:cNvCxnSpPr>
          <a:cxnSpLocks noChangeAspect="1"/>
        </xdr:cNvCxnSpPr>
      </xdr:nvCxnSpPr>
      <xdr:spPr>
        <a:xfrm>
          <a:off x="9432526" y="45577125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oneCellAnchor>
  <xdr:oneCellAnchor>
    <xdr:from>
      <xdr:col>10</xdr:col>
      <xdr:colOff>780651</xdr:colOff>
      <xdr:row>150</xdr:row>
      <xdr:rowOff>0</xdr:rowOff>
    </xdr:from>
    <xdr:ext cx="0" cy="464342"/>
    <xdr:cxnSp macro="">
      <xdr:nvCxnSpPr>
        <xdr:cNvPr id="640" name="Прямая соединительная линия 639">
          <a:extLst>
            <a:ext uri="{FF2B5EF4-FFF2-40B4-BE49-F238E27FC236}">
              <a16:creationId xmlns:a16="http://schemas.microsoft.com/office/drawing/2014/main" xmlns="" id="{00000000-0008-0000-0100-0000F2010000}"/>
            </a:ext>
          </a:extLst>
        </xdr:cNvPr>
        <xdr:cNvCxnSpPr>
          <a:cxnSpLocks noChangeAspect="1"/>
        </xdr:cNvCxnSpPr>
      </xdr:nvCxnSpPr>
      <xdr:spPr>
        <a:xfrm>
          <a:off x="9432526" y="46180375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oneCellAnchor>
  <xdr:twoCellAnchor>
    <xdr:from>
      <xdr:col>5</xdr:col>
      <xdr:colOff>650876</xdr:colOff>
      <xdr:row>4</xdr:row>
      <xdr:rowOff>78593</xdr:rowOff>
    </xdr:from>
    <xdr:to>
      <xdr:col>6</xdr:col>
      <xdr:colOff>142876</xdr:colOff>
      <xdr:row>4</xdr:row>
      <xdr:rowOff>484218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7001" y="1983593"/>
          <a:ext cx="444500" cy="405625"/>
        </a:xfrm>
        <a:prstGeom prst="rect">
          <a:avLst/>
        </a:prstGeom>
      </xdr:spPr>
    </xdr:pic>
    <xdr:clientData/>
  </xdr:twoCellAnchor>
  <xdr:twoCellAnchor>
    <xdr:from>
      <xdr:col>5</xdr:col>
      <xdr:colOff>650875</xdr:colOff>
      <xdr:row>115</xdr:row>
      <xdr:rowOff>127000</xdr:rowOff>
    </xdr:from>
    <xdr:to>
      <xdr:col>6</xdr:col>
      <xdr:colOff>142875</xdr:colOff>
      <xdr:row>115</xdr:row>
      <xdr:rowOff>532625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7000" y="46307375"/>
          <a:ext cx="444500" cy="405625"/>
        </a:xfrm>
        <a:prstGeom prst="rect">
          <a:avLst/>
        </a:prstGeom>
      </xdr:spPr>
    </xdr:pic>
    <xdr:clientData/>
  </xdr:twoCellAnchor>
  <xdr:twoCellAnchor>
    <xdr:from>
      <xdr:col>5</xdr:col>
      <xdr:colOff>666750</xdr:colOff>
      <xdr:row>211</xdr:row>
      <xdr:rowOff>47625</xdr:rowOff>
    </xdr:from>
    <xdr:to>
      <xdr:col>6</xdr:col>
      <xdr:colOff>158750</xdr:colOff>
      <xdr:row>211</xdr:row>
      <xdr:rowOff>453250</xdr:rowOff>
    </xdr:to>
    <xdr:pic>
      <xdr:nvPicPr>
        <xdr:cNvPr id="743" name="Рисунок 742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22875" y="85693250"/>
          <a:ext cx="444500" cy="405625"/>
        </a:xfrm>
        <a:prstGeom prst="rect">
          <a:avLst/>
        </a:prstGeom>
      </xdr:spPr>
    </xdr:pic>
    <xdr:clientData/>
  </xdr:twoCellAnchor>
  <xdr:twoCellAnchor>
    <xdr:from>
      <xdr:col>7</xdr:col>
      <xdr:colOff>52161</xdr:colOff>
      <xdr:row>93</xdr:row>
      <xdr:rowOff>95250</xdr:rowOff>
    </xdr:from>
    <xdr:to>
      <xdr:col>8</xdr:col>
      <xdr:colOff>95250</xdr:colOff>
      <xdr:row>93</xdr:row>
      <xdr:rowOff>453651</xdr:rowOff>
    </xdr:to>
    <xdr:pic>
      <xdr:nvPicPr>
        <xdr:cNvPr id="746" name="Рисунок 745"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74732" y="37120286"/>
          <a:ext cx="383268" cy="358401"/>
        </a:xfrm>
        <a:prstGeom prst="rect">
          <a:avLst/>
        </a:prstGeom>
      </xdr:spPr>
    </xdr:pic>
    <xdr:clientData/>
  </xdr:twoCellAnchor>
  <xdr:twoCellAnchor>
    <xdr:from>
      <xdr:col>10</xdr:col>
      <xdr:colOff>31750</xdr:colOff>
      <xdr:row>3</xdr:row>
      <xdr:rowOff>47625</xdr:rowOff>
    </xdr:from>
    <xdr:to>
      <xdr:col>10</xdr:col>
      <xdr:colOff>476250</xdr:colOff>
      <xdr:row>3</xdr:row>
      <xdr:rowOff>453250</xdr:rowOff>
    </xdr:to>
    <xdr:pic>
      <xdr:nvPicPr>
        <xdr:cNvPr id="651" name="Рисунок 65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83625" y="1428750"/>
          <a:ext cx="444500" cy="405625"/>
        </a:xfrm>
        <a:prstGeom prst="rect">
          <a:avLst/>
        </a:prstGeom>
      </xdr:spPr>
    </xdr:pic>
    <xdr:clientData/>
  </xdr:twoCellAnchor>
  <xdr:twoCellAnchor>
    <xdr:from>
      <xdr:col>10</xdr:col>
      <xdr:colOff>477263</xdr:colOff>
      <xdr:row>3</xdr:row>
      <xdr:rowOff>44585</xdr:rowOff>
    </xdr:from>
    <xdr:to>
      <xdr:col>10</xdr:col>
      <xdr:colOff>920074</xdr:colOff>
      <xdr:row>3</xdr:row>
      <xdr:rowOff>455543</xdr:rowOff>
    </xdr:to>
    <xdr:pic>
      <xdr:nvPicPr>
        <xdr:cNvPr id="652" name="Рисунок 651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2589" y="1427781"/>
          <a:ext cx="442811" cy="410958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952500</xdr:colOff>
      <xdr:row>3</xdr:row>
      <xdr:rowOff>122465</xdr:rowOff>
    </xdr:from>
    <xdr:to>
      <xdr:col>10</xdr:col>
      <xdr:colOff>1186549</xdr:colOff>
      <xdr:row>3</xdr:row>
      <xdr:rowOff>355151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38">
                  <a14:imgEffect>
                    <a14:colorTemperature colorTemp="3863"/>
                  </a14:imgEffect>
                  <a14:imgEffect>
                    <a14:saturation sat="7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50" y="1496786"/>
          <a:ext cx="234049" cy="2326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perspectiveLeft"/>
          <a:lightRig rig="threePt" dir="t"/>
        </a:scene3d>
        <a:sp3d/>
      </xdr:spPr>
    </xdr:pic>
    <xdr:clientData/>
  </xdr:twoCellAnchor>
  <xdr:twoCellAnchor>
    <xdr:from>
      <xdr:col>11</xdr:col>
      <xdr:colOff>435428</xdr:colOff>
      <xdr:row>114</xdr:row>
      <xdr:rowOff>98290</xdr:rowOff>
    </xdr:from>
    <xdr:to>
      <xdr:col>12</xdr:col>
      <xdr:colOff>158750</xdr:colOff>
      <xdr:row>114</xdr:row>
      <xdr:rowOff>503915</xdr:rowOff>
    </xdr:to>
    <xdr:pic>
      <xdr:nvPicPr>
        <xdr:cNvPr id="664" name="Рисунок 663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99964" y="45763861"/>
          <a:ext cx="444500" cy="405625"/>
        </a:xfrm>
        <a:prstGeom prst="rect">
          <a:avLst/>
        </a:prstGeom>
      </xdr:spPr>
    </xdr:pic>
    <xdr:clientData/>
  </xdr:twoCellAnchor>
  <xdr:twoCellAnchor>
    <xdr:from>
      <xdr:col>12</xdr:col>
      <xdr:colOff>159763</xdr:colOff>
      <xdr:row>114</xdr:row>
      <xdr:rowOff>95250</xdr:rowOff>
    </xdr:from>
    <xdr:to>
      <xdr:col>12</xdr:col>
      <xdr:colOff>602574</xdr:colOff>
      <xdr:row>114</xdr:row>
      <xdr:rowOff>486785</xdr:rowOff>
    </xdr:to>
    <xdr:pic>
      <xdr:nvPicPr>
        <xdr:cNvPr id="690" name="Рисунок 689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45477" y="45760821"/>
          <a:ext cx="442811" cy="391535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635000</xdr:colOff>
      <xdr:row>114</xdr:row>
      <xdr:rowOff>173130</xdr:rowOff>
    </xdr:from>
    <xdr:to>
      <xdr:col>13</xdr:col>
      <xdr:colOff>52620</xdr:colOff>
      <xdr:row>114</xdr:row>
      <xdr:rowOff>405816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38">
                  <a14:imgEffect>
                    <a14:colorTemperature colorTemp="3863"/>
                  </a14:imgEffect>
                  <a14:imgEffect>
                    <a14:saturation sat="7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714" y="45838701"/>
          <a:ext cx="234049" cy="2326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perspectiveLeft"/>
          <a:lightRig rig="threePt" dir="t"/>
        </a:scene3d>
        <a:sp3d/>
      </xdr:spPr>
    </xdr:pic>
    <xdr:clientData/>
  </xdr:twoCellAnchor>
  <xdr:twoCellAnchor>
    <xdr:from>
      <xdr:col>10</xdr:col>
      <xdr:colOff>190500</xdr:colOff>
      <xdr:row>210</xdr:row>
      <xdr:rowOff>43861</xdr:rowOff>
    </xdr:from>
    <xdr:to>
      <xdr:col>10</xdr:col>
      <xdr:colOff>635000</xdr:colOff>
      <xdr:row>210</xdr:row>
      <xdr:rowOff>449486</xdr:rowOff>
    </xdr:to>
    <xdr:pic>
      <xdr:nvPicPr>
        <xdr:cNvPr id="747" name="Рисунок 746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58250" y="85333432"/>
          <a:ext cx="444500" cy="405625"/>
        </a:xfrm>
        <a:prstGeom prst="rect">
          <a:avLst/>
        </a:prstGeom>
      </xdr:spPr>
    </xdr:pic>
    <xdr:clientData/>
  </xdr:twoCellAnchor>
  <xdr:twoCellAnchor>
    <xdr:from>
      <xdr:col>10</xdr:col>
      <xdr:colOff>636013</xdr:colOff>
      <xdr:row>210</xdr:row>
      <xdr:rowOff>40821</xdr:rowOff>
    </xdr:from>
    <xdr:to>
      <xdr:col>10</xdr:col>
      <xdr:colOff>1078824</xdr:colOff>
      <xdr:row>210</xdr:row>
      <xdr:rowOff>432356</xdr:rowOff>
    </xdr:to>
    <xdr:pic>
      <xdr:nvPicPr>
        <xdr:cNvPr id="748" name="Рисунок 747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03763" y="85330392"/>
          <a:ext cx="442811" cy="391535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1111250</xdr:colOff>
      <xdr:row>210</xdr:row>
      <xdr:rowOff>118701</xdr:rowOff>
    </xdr:from>
    <xdr:to>
      <xdr:col>10</xdr:col>
      <xdr:colOff>1345299</xdr:colOff>
      <xdr:row>210</xdr:row>
      <xdr:rowOff>351387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38">
                  <a14:imgEffect>
                    <a14:colorTemperature colorTemp="3863"/>
                  </a14:imgEffect>
                  <a14:imgEffect>
                    <a14:saturation sat="7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00" y="85408272"/>
          <a:ext cx="234049" cy="2326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perspectiveLeft"/>
          <a:lightRig rig="threePt" dir="t"/>
        </a:scene3d>
        <a:sp3d/>
      </xdr:spPr>
    </xdr:pic>
    <xdr:clientData/>
  </xdr:twoCellAnchor>
  <xdr:twoCellAnchor>
    <xdr:from>
      <xdr:col>7</xdr:col>
      <xdr:colOff>204108</xdr:colOff>
      <xdr:row>150</xdr:row>
      <xdr:rowOff>149679</xdr:rowOff>
    </xdr:from>
    <xdr:to>
      <xdr:col>8</xdr:col>
      <xdr:colOff>247197</xdr:colOff>
      <xdr:row>150</xdr:row>
      <xdr:rowOff>508080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26679" y="61286572"/>
          <a:ext cx="383268" cy="358401"/>
        </a:xfrm>
        <a:prstGeom prst="rect">
          <a:avLst/>
        </a:prstGeom>
      </xdr:spPr>
    </xdr:pic>
    <xdr:clientData/>
  </xdr:twoCellAnchor>
  <xdr:twoCellAnchor>
    <xdr:from>
      <xdr:col>7</xdr:col>
      <xdr:colOff>258537</xdr:colOff>
      <xdr:row>238</xdr:row>
      <xdr:rowOff>81643</xdr:rowOff>
    </xdr:from>
    <xdr:to>
      <xdr:col>8</xdr:col>
      <xdr:colOff>301626</xdr:colOff>
      <xdr:row>238</xdr:row>
      <xdr:rowOff>440044</xdr:rowOff>
    </xdr:to>
    <xdr:pic>
      <xdr:nvPicPr>
        <xdr:cNvPr id="802" name="Рисунок 801"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81108" y="95658214"/>
          <a:ext cx="383268" cy="358401"/>
        </a:xfrm>
        <a:prstGeom prst="rect">
          <a:avLst/>
        </a:prstGeom>
      </xdr:spPr>
    </xdr:pic>
    <xdr:clientData/>
  </xdr:twoCellAnchor>
  <xdr:oneCellAnchor>
    <xdr:from>
      <xdr:col>1</xdr:col>
      <xdr:colOff>200086</xdr:colOff>
      <xdr:row>100</xdr:row>
      <xdr:rowOff>113278</xdr:rowOff>
    </xdr:from>
    <xdr:ext cx="1071843" cy="243079"/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37816403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946150</xdr:colOff>
      <xdr:row>100</xdr:row>
      <xdr:rowOff>57150</xdr:rowOff>
    </xdr:from>
    <xdr:to>
      <xdr:col>2</xdr:col>
      <xdr:colOff>1581150</xdr:colOff>
      <xdr:row>100</xdr:row>
      <xdr:rowOff>695325</xdr:rowOff>
    </xdr:to>
    <xdr:grpSp>
      <xdr:nvGrpSpPr>
        <xdr:cNvPr id="617" name="Группа 616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454275" y="40713025"/>
          <a:ext cx="635000" cy="638175"/>
          <a:chOff x="6302375" y="2206625"/>
          <a:chExt cx="635000" cy="635000"/>
        </a:xfrm>
      </xdr:grpSpPr>
      <xdr:sp macro="" textlink="">
        <xdr:nvSpPr>
          <xdr:cNvPr id="618" name="Овал 617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19" name="TextBox 618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10</xdr:col>
      <xdr:colOff>216265</xdr:colOff>
      <xdr:row>100</xdr:row>
      <xdr:rowOff>25630</xdr:rowOff>
    </xdr:from>
    <xdr:to>
      <xdr:col>15</xdr:col>
      <xdr:colOff>1038225</xdr:colOff>
      <xdr:row>100</xdr:row>
      <xdr:rowOff>681782</xdr:rowOff>
    </xdr:to>
    <xdr:grpSp>
      <xdr:nvGrpSpPr>
        <xdr:cNvPr id="9" name="Группа 8"/>
        <xdr:cNvGrpSpPr/>
      </xdr:nvGrpSpPr>
      <xdr:grpSpPr>
        <a:xfrm>
          <a:off x="9090390" y="40681505"/>
          <a:ext cx="5076460" cy="656152"/>
          <a:chOff x="8833715" y="37732735"/>
          <a:chExt cx="5087201" cy="674452"/>
        </a:xfrm>
      </xdr:grpSpPr>
      <xdr:pic>
        <xdr:nvPicPr>
          <xdr:cNvPr id="638" name="Рисунок 637">
            <a:extLst>
              <a:ext uri="{FF2B5EF4-FFF2-40B4-BE49-F238E27FC236}">
                <a16:creationId xmlns:a16="http://schemas.microsoft.com/office/drawing/2014/main" xmlns="" id="{00000000-0008-0000-0100-0000CC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687846" y="37836628"/>
            <a:ext cx="549290" cy="56839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8" name="Группа 7"/>
          <xdr:cNvGrpSpPr/>
        </xdr:nvGrpSpPr>
        <xdr:grpSpPr>
          <a:xfrm>
            <a:off x="8833715" y="37732735"/>
            <a:ext cx="5087201" cy="674452"/>
            <a:chOff x="8821294" y="37784989"/>
            <a:chExt cx="5085425" cy="670071"/>
          </a:xfrm>
        </xdr:grpSpPr>
        <xdr:grpSp>
          <xdr:nvGrpSpPr>
            <xdr:cNvPr id="5" name="Группа 4"/>
            <xdr:cNvGrpSpPr/>
          </xdr:nvGrpSpPr>
          <xdr:grpSpPr>
            <a:xfrm>
              <a:off x="8821294" y="37784989"/>
              <a:ext cx="5085425" cy="670071"/>
              <a:chOff x="8823639" y="37646743"/>
              <a:chExt cx="5085116" cy="668154"/>
            </a:xfrm>
          </xdr:grpSpPr>
          <xdr:pic>
            <xdr:nvPicPr>
              <xdr:cNvPr id="637" name="Рисунок 636">
                <a:extLst>
                  <a:ext uri="{FF2B5EF4-FFF2-40B4-BE49-F238E27FC236}">
                    <a16:creationId xmlns:a16="http://schemas.microsoft.com/office/drawing/2014/main" xmlns="" id="{00000000-0008-0000-0100-0000CB020000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104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11678"/>
              <a:stretch/>
            </xdr:blipFill>
            <xdr:spPr bwMode="auto">
              <a:xfrm>
                <a:off x="9411029" y="37758812"/>
                <a:ext cx="534886" cy="544832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grpSp>
            <xdr:nvGrpSpPr>
              <xdr:cNvPr id="567" name="Группа 566">
                <a:extLst>
                  <a:ext uri="{FF2B5EF4-FFF2-40B4-BE49-F238E27FC236}">
                    <a16:creationId xmlns:a16="http://schemas.microsoft.com/office/drawing/2014/main" xmlns="" id="{00000000-0008-0000-0100-00002D000000}"/>
                  </a:ext>
                </a:extLst>
              </xdr:cNvPr>
              <xdr:cNvGrpSpPr/>
            </xdr:nvGrpSpPr>
            <xdr:grpSpPr>
              <a:xfrm>
                <a:off x="8823639" y="37646743"/>
                <a:ext cx="5085116" cy="668154"/>
                <a:chOff x="8823639" y="30391546"/>
                <a:chExt cx="5085116" cy="663826"/>
              </a:xfrm>
            </xdr:grpSpPr>
            <xdr:grpSp>
              <xdr:nvGrpSpPr>
                <xdr:cNvPr id="574" name="Группа 573">
                  <a:extLst>
                    <a:ext uri="{FF2B5EF4-FFF2-40B4-BE49-F238E27FC236}">
                      <a16:creationId xmlns:a16="http://schemas.microsoft.com/office/drawing/2014/main" xmlns="" id="{00000000-0008-0000-0100-000021000000}"/>
                    </a:ext>
                  </a:extLst>
                </xdr:cNvPr>
                <xdr:cNvGrpSpPr/>
              </xdr:nvGrpSpPr>
              <xdr:grpSpPr>
                <a:xfrm>
                  <a:off x="8823639" y="30491778"/>
                  <a:ext cx="5085116" cy="563594"/>
                  <a:chOff x="8823639" y="25586403"/>
                  <a:chExt cx="5085116" cy="563594"/>
                </a:xfrm>
              </xdr:grpSpPr>
              <xdr:pic>
                <xdr:nvPicPr>
                  <xdr:cNvPr id="588" name="Рисунок 587">
                    <a:extLst>
                      <a:ext uri="{FF2B5EF4-FFF2-40B4-BE49-F238E27FC236}">
                        <a16:creationId xmlns:a16="http://schemas.microsoft.com/office/drawing/2014/main" xmlns="" id="{00000000-0008-0000-0100-0000CC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2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1722"/>
                  <a:stretch/>
                </xdr:blipFill>
                <xdr:spPr>
                  <a:xfrm>
                    <a:off x="10505652" y="25586403"/>
                    <a:ext cx="617671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602" name="Рисунок 601">
                    <a:extLst>
                      <a:ext uri="{FF2B5EF4-FFF2-40B4-BE49-F238E27FC236}">
                        <a16:creationId xmlns:a16="http://schemas.microsoft.com/office/drawing/2014/main" xmlns="" id="{00000000-0008-0000-0100-00001D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41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2202302" y="25586403"/>
                    <a:ext cx="617671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614" name="Рисунок 613">
                    <a:extLst>
                      <a:ext uri="{FF2B5EF4-FFF2-40B4-BE49-F238E27FC236}">
                        <a16:creationId xmlns:a16="http://schemas.microsoft.com/office/drawing/2014/main" xmlns="" id="{00000000-0008-0000-0100-000033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7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2027"/>
                  <a:stretch/>
                </xdr:blipFill>
                <xdr:spPr>
                  <a:xfrm>
                    <a:off x="12762107" y="25586403"/>
                    <a:ext cx="617671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615" name="Рисунок 614">
                    <a:extLst>
                      <a:ext uri="{FF2B5EF4-FFF2-40B4-BE49-F238E27FC236}">
                        <a16:creationId xmlns:a16="http://schemas.microsoft.com/office/drawing/2014/main" xmlns="" id="{00000000-0008-0000-0100-000039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82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8823639" y="25595666"/>
                    <a:ext cx="598632" cy="544940"/>
                  </a:xfrm>
                  <a:prstGeom prst="rect">
                    <a:avLst/>
                  </a:prstGeom>
                </xdr:spPr>
              </xdr:pic>
              <xdr:pic>
                <xdr:nvPicPr>
                  <xdr:cNvPr id="616" name="Рисунок 615">
                    <a:extLst>
                      <a:ext uri="{FF2B5EF4-FFF2-40B4-BE49-F238E27FC236}">
                        <a16:creationId xmlns:a16="http://schemas.microsoft.com/office/drawing/2014/main" xmlns="" id="{00000000-0008-0000-0100-000043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55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l="-1" r="2033"/>
                  <a:stretch/>
                </xdr:blipFill>
                <xdr:spPr>
                  <a:xfrm>
                    <a:off x="13339467" y="25586403"/>
                    <a:ext cx="569288" cy="563594"/>
                  </a:xfrm>
                  <a:prstGeom prst="rect">
                    <a:avLst/>
                  </a:prstGeom>
                </xdr:spPr>
              </xdr:pic>
            </xdr:grpSp>
            <xdr:pic>
              <xdr:nvPicPr>
                <xdr:cNvPr id="580" name="Рисунок 579">
                  <a:extLst>
                    <a:ext uri="{FF2B5EF4-FFF2-40B4-BE49-F238E27FC236}">
                      <a16:creationId xmlns:a16="http://schemas.microsoft.com/office/drawing/2014/main" xmlns="" id="{00000000-0008-0000-0100-00005602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3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4702"/>
                <a:stretch/>
              </xdr:blipFill>
              <xdr:spPr>
                <a:xfrm>
                  <a:off x="9928606" y="30391546"/>
                  <a:ext cx="614642" cy="660108"/>
                </a:xfrm>
                <a:prstGeom prst="rect">
                  <a:avLst/>
                </a:prstGeom>
              </xdr:spPr>
            </xdr:pic>
          </xdr:grpSp>
        </xdr:grpSp>
        <xdr:pic>
          <xdr:nvPicPr>
            <xdr:cNvPr id="744" name="Рисунок 743">
              <a:extLst>
                <a:ext uri="{FF2B5EF4-FFF2-40B4-BE49-F238E27FC236}">
                  <a16:creationId xmlns:a16="http://schemas.microsoft.com/office/drawing/2014/main" xmlns="" id="{00000000-0008-0000-0400-00003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092780" y="37891195"/>
              <a:ext cx="572081" cy="558801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142874</xdr:colOff>
      <xdr:row>248</xdr:row>
      <xdr:rowOff>127000</xdr:rowOff>
    </xdr:from>
    <xdr:to>
      <xdr:col>1</xdr:col>
      <xdr:colOff>1333500</xdr:colOff>
      <xdr:row>253</xdr:row>
      <xdr:rowOff>0</xdr:rowOff>
    </xdr:to>
    <xdr:pic>
      <xdr:nvPicPr>
        <xdr:cNvPr id="631" name="Рисунок 630" descr="Вырезка экрана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9" y="103235125"/>
          <a:ext cx="1190626" cy="1619250"/>
        </a:xfrm>
        <a:prstGeom prst="rect">
          <a:avLst/>
        </a:prstGeom>
      </xdr:spPr>
    </xdr:pic>
    <xdr:clientData/>
  </xdr:twoCellAnchor>
  <xdr:oneCellAnchor>
    <xdr:from>
      <xdr:col>1</xdr:col>
      <xdr:colOff>158749</xdr:colOff>
      <xdr:row>247</xdr:row>
      <xdr:rowOff>190499</xdr:rowOff>
    </xdr:from>
    <xdr:ext cx="1071843" cy="243079"/>
    <xdr:pic>
      <xdr:nvPicPr>
        <xdr:cNvPr id="632" name="Рисунок 631">
          <a:extLst>
            <a:ext uri="{FF2B5EF4-FFF2-40B4-BE49-F238E27FC236}">
              <a16:creationId xmlns:a16="http://schemas.microsoft.com/office/drawing/2014/main" xmlns="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4" y="92979874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889000</xdr:colOff>
      <xdr:row>247</xdr:row>
      <xdr:rowOff>79375</xdr:rowOff>
    </xdr:from>
    <xdr:to>
      <xdr:col>2</xdr:col>
      <xdr:colOff>1524000</xdr:colOff>
      <xdr:row>247</xdr:row>
      <xdr:rowOff>717550</xdr:rowOff>
    </xdr:to>
    <xdr:grpSp>
      <xdr:nvGrpSpPr>
        <xdr:cNvPr id="634" name="Группа 633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397125" y="99314000"/>
          <a:ext cx="635000" cy="638175"/>
          <a:chOff x="6302375" y="2206625"/>
          <a:chExt cx="635000" cy="635000"/>
        </a:xfrm>
      </xdr:grpSpPr>
      <xdr:sp macro="" textlink="">
        <xdr:nvSpPr>
          <xdr:cNvPr id="636" name="Овал 635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45" name="TextBox 744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11</xdr:col>
      <xdr:colOff>348797</xdr:colOff>
      <xdr:row>247</xdr:row>
      <xdr:rowOff>4083</xdr:rowOff>
    </xdr:from>
    <xdr:to>
      <xdr:col>15</xdr:col>
      <xdr:colOff>1054104</xdr:colOff>
      <xdr:row>247</xdr:row>
      <xdr:rowOff>757920</xdr:rowOff>
    </xdr:to>
    <xdr:grpSp>
      <xdr:nvGrpSpPr>
        <xdr:cNvPr id="23" name="Группа 22"/>
        <xdr:cNvGrpSpPr/>
      </xdr:nvGrpSpPr>
      <xdr:grpSpPr>
        <a:xfrm>
          <a:off x="10715172" y="99238708"/>
          <a:ext cx="3467557" cy="753837"/>
          <a:chOff x="10234838" y="99951268"/>
          <a:chExt cx="3464836" cy="753837"/>
        </a:xfrm>
      </xdr:grpSpPr>
      <xdr:grpSp>
        <xdr:nvGrpSpPr>
          <xdr:cNvPr id="806" name="Группа 805">
            <a:extLst>
              <a:ext uri="{FF2B5EF4-FFF2-40B4-BE49-F238E27FC236}">
                <a16:creationId xmlns:a16="http://schemas.microsoft.com/office/drawing/2014/main" xmlns="" id="{00000000-0008-0000-0100-000021020000}"/>
              </a:ext>
            </a:extLst>
          </xdr:cNvPr>
          <xdr:cNvGrpSpPr>
            <a:grpSpLocks noChangeAspect="1"/>
          </xdr:cNvGrpSpPr>
        </xdr:nvGrpSpPr>
        <xdr:grpSpPr>
          <a:xfrm>
            <a:off x="10234838" y="99951268"/>
            <a:ext cx="2920349" cy="753837"/>
            <a:chOff x="3867152" y="8315325"/>
            <a:chExt cx="2933699" cy="752476"/>
          </a:xfrm>
        </xdr:grpSpPr>
        <xdr:pic>
          <xdr:nvPicPr>
            <xdr:cNvPr id="807" name="Рисунок 806">
              <a:extLst>
                <a:ext uri="{FF2B5EF4-FFF2-40B4-BE49-F238E27FC236}">
                  <a16:creationId xmlns:a16="http://schemas.microsoft.com/office/drawing/2014/main" xmlns="" id="{00000000-0008-0000-0100-000022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67152" y="8466107"/>
              <a:ext cx="619124" cy="563594"/>
            </a:xfrm>
            <a:prstGeom prst="rect">
              <a:avLst/>
            </a:prstGeom>
          </xdr:spPr>
        </xdr:pic>
        <xdr:pic>
          <xdr:nvPicPr>
            <xdr:cNvPr id="808" name="Рисунок 807">
              <a:extLst>
                <a:ext uri="{FF2B5EF4-FFF2-40B4-BE49-F238E27FC236}">
                  <a16:creationId xmlns:a16="http://schemas.microsoft.com/office/drawing/2014/main" xmlns="" id="{00000000-0008-0000-0100-00002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809" name="Рисунок 808">
              <a:extLst>
                <a:ext uri="{FF2B5EF4-FFF2-40B4-BE49-F238E27FC236}">
                  <a16:creationId xmlns:a16="http://schemas.microsoft.com/office/drawing/2014/main" xmlns="" id="{00000000-0008-0000-0100-000024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38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810" name="Рисунок 809">
              <a:extLst>
                <a:ext uri="{FF2B5EF4-FFF2-40B4-BE49-F238E27FC236}">
                  <a16:creationId xmlns:a16="http://schemas.microsoft.com/office/drawing/2014/main" xmlns="" id="{00000000-0008-0000-0100-000025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181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812" name="Рисунок 811">
              <a:extLst>
                <a:ext uri="{FF2B5EF4-FFF2-40B4-BE49-F238E27FC236}">
                  <a16:creationId xmlns:a16="http://schemas.microsoft.com/office/drawing/2014/main" xmlns="" id="{00000000-0008-0000-0100-000027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29277" y="8458200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813" name="Рисунок 812">
            <a:extLst>
              <a:ext uri="{FF2B5EF4-FFF2-40B4-BE49-F238E27FC236}">
                <a16:creationId xmlns:a16="http://schemas.microsoft.com/office/drawing/2014/main" xmlns="" id="{00000000-0008-0000-0100-00008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3101412" y="100094143"/>
            <a:ext cx="598262" cy="534847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930275</xdr:colOff>
      <xdr:row>268</xdr:row>
      <xdr:rowOff>73025</xdr:rowOff>
    </xdr:from>
    <xdr:to>
      <xdr:col>2</xdr:col>
      <xdr:colOff>1565275</xdr:colOff>
      <xdr:row>268</xdr:row>
      <xdr:rowOff>711200</xdr:rowOff>
    </xdr:to>
    <xdr:grpSp>
      <xdr:nvGrpSpPr>
        <xdr:cNvPr id="805" name="Группа 804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438400" y="107451525"/>
          <a:ext cx="635000" cy="638175"/>
          <a:chOff x="6302375" y="2206625"/>
          <a:chExt cx="635000" cy="635000"/>
        </a:xfrm>
      </xdr:grpSpPr>
      <xdr:sp macro="" textlink="">
        <xdr:nvSpPr>
          <xdr:cNvPr id="811" name="Овал 810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14" name="TextBox 813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190500</xdr:colOff>
      <xdr:row>269</xdr:row>
      <xdr:rowOff>151600</xdr:rowOff>
    </xdr:from>
    <xdr:to>
      <xdr:col>1</xdr:col>
      <xdr:colOff>1365250</xdr:colOff>
      <xdr:row>273</xdr:row>
      <xdr:rowOff>142876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375" y="98243225"/>
          <a:ext cx="1174750" cy="1261276"/>
        </a:xfrm>
        <a:prstGeom prst="rect">
          <a:avLst/>
        </a:prstGeom>
      </xdr:spPr>
    </xdr:pic>
    <xdr:clientData/>
  </xdr:twoCellAnchor>
  <xdr:twoCellAnchor>
    <xdr:from>
      <xdr:col>12</xdr:col>
      <xdr:colOff>777875</xdr:colOff>
      <xdr:row>268</xdr:row>
      <xdr:rowOff>95250</xdr:rowOff>
    </xdr:from>
    <xdr:to>
      <xdr:col>15</xdr:col>
      <xdr:colOff>1047750</xdr:colOff>
      <xdr:row>268</xdr:row>
      <xdr:rowOff>674719</xdr:rowOff>
    </xdr:to>
    <xdr:grpSp>
      <xdr:nvGrpSpPr>
        <xdr:cNvPr id="41" name="Группа 40"/>
        <xdr:cNvGrpSpPr/>
      </xdr:nvGrpSpPr>
      <xdr:grpSpPr>
        <a:xfrm>
          <a:off x="11874500" y="107473750"/>
          <a:ext cx="2301875" cy="579469"/>
          <a:chOff x="10588625" y="99663250"/>
          <a:chExt cx="2301875" cy="579469"/>
        </a:xfrm>
      </xdr:grpSpPr>
      <xdr:grpSp>
        <xdr:nvGrpSpPr>
          <xdr:cNvPr id="817" name="Группа 816">
            <a:extLst>
              <a:ext uri="{FF2B5EF4-FFF2-40B4-BE49-F238E27FC236}">
                <a16:creationId xmlns:a16="http://schemas.microsoft.com/office/drawing/2014/main" xmlns="" id="{00000000-0008-0000-0100-000012000000}"/>
              </a:ext>
            </a:extLst>
          </xdr:cNvPr>
          <xdr:cNvGrpSpPr/>
        </xdr:nvGrpSpPr>
        <xdr:grpSpPr>
          <a:xfrm>
            <a:off x="10588625" y="99663250"/>
            <a:ext cx="2301875" cy="579469"/>
            <a:chOff x="11811000" y="96504125"/>
            <a:chExt cx="2301875" cy="579469"/>
          </a:xfrm>
        </xdr:grpSpPr>
        <xdr:pic>
          <xdr:nvPicPr>
            <xdr:cNvPr id="818" name="Рисунок 817">
              <a:extLst>
                <a:ext uri="{FF2B5EF4-FFF2-40B4-BE49-F238E27FC236}">
                  <a16:creationId xmlns:a16="http://schemas.microsoft.com/office/drawing/2014/main" xmlns="" id="{00000000-0008-0000-0100-000045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398375" y="96504125"/>
              <a:ext cx="619124" cy="563594"/>
            </a:xfrm>
            <a:prstGeom prst="rect">
              <a:avLst/>
            </a:prstGeom>
          </xdr:spPr>
        </xdr:pic>
        <xdr:pic>
          <xdr:nvPicPr>
            <xdr:cNvPr id="819" name="Рисунок 818">
              <a:extLst>
                <a:ext uri="{FF2B5EF4-FFF2-40B4-BE49-F238E27FC236}">
                  <a16:creationId xmlns:a16="http://schemas.microsoft.com/office/drawing/2014/main" xmlns="" id="{00000000-0008-0000-0100-000047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13509626" y="96519999"/>
              <a:ext cx="603249" cy="555625"/>
            </a:xfrm>
            <a:prstGeom prst="rect">
              <a:avLst/>
            </a:prstGeom>
          </xdr:spPr>
        </xdr:pic>
        <xdr:pic>
          <xdr:nvPicPr>
            <xdr:cNvPr id="820" name="Рисунок 819">
              <a:extLst>
                <a:ext uri="{FF2B5EF4-FFF2-40B4-BE49-F238E27FC236}">
                  <a16:creationId xmlns:a16="http://schemas.microsoft.com/office/drawing/2014/main" xmlns="" id="{00000000-0008-0000-0100-000070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811000" y="96520000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821" name="Рисунок 820">
            <a:extLst>
              <a:ext uri="{FF2B5EF4-FFF2-40B4-BE49-F238E27FC236}">
                <a16:creationId xmlns:a16="http://schemas.microsoft.com/office/drawing/2014/main" xmlns="" id="{00000000-0008-0000-0100-00002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731625" y="99679125"/>
            <a:ext cx="616881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190500</xdr:colOff>
      <xdr:row>268</xdr:row>
      <xdr:rowOff>381000</xdr:rowOff>
    </xdr:from>
    <xdr:to>
      <xdr:col>1</xdr:col>
      <xdr:colOff>1481033</xdr:colOff>
      <xdr:row>268</xdr:row>
      <xdr:rowOff>588817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00000000-0008-0000-01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97678875"/>
          <a:ext cx="1290533" cy="20781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255</xdr:row>
      <xdr:rowOff>460375</xdr:rowOff>
    </xdr:from>
    <xdr:to>
      <xdr:col>1</xdr:col>
      <xdr:colOff>1206500</xdr:colOff>
      <xdr:row>257</xdr:row>
      <xdr:rowOff>30329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6" y="100044250"/>
          <a:ext cx="873124" cy="1220954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222251</xdr:colOff>
      <xdr:row>255</xdr:row>
      <xdr:rowOff>128421</xdr:rowOff>
    </xdr:from>
    <xdr:to>
      <xdr:col>1</xdr:col>
      <xdr:colOff>1294094</xdr:colOff>
      <xdr:row>255</xdr:row>
      <xdr:rowOff>371500</xdr:rowOff>
    </xdr:to>
    <xdr:pic>
      <xdr:nvPicPr>
        <xdr:cNvPr id="831" name="Рисунок 830">
          <a:extLst>
            <a:ext uri="{FF2B5EF4-FFF2-40B4-BE49-F238E27FC236}">
              <a16:creationId xmlns:a16="http://schemas.microsoft.com/office/drawing/2014/main" xmlns="" id="{00000000-0008-0000-01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101664921"/>
          <a:ext cx="1071843" cy="243079"/>
        </a:xfrm>
        <a:prstGeom prst="rect">
          <a:avLst/>
        </a:prstGeom>
      </xdr:spPr>
    </xdr:pic>
    <xdr:clientData/>
  </xdr:twoCellAnchor>
  <xdr:twoCellAnchor>
    <xdr:from>
      <xdr:col>2</xdr:col>
      <xdr:colOff>1031875</xdr:colOff>
      <xdr:row>255</xdr:row>
      <xdr:rowOff>79375</xdr:rowOff>
    </xdr:from>
    <xdr:to>
      <xdr:col>2</xdr:col>
      <xdr:colOff>1666875</xdr:colOff>
      <xdr:row>255</xdr:row>
      <xdr:rowOff>717550</xdr:rowOff>
    </xdr:to>
    <xdr:grpSp>
      <xdr:nvGrpSpPr>
        <xdr:cNvPr id="835" name="Группа 834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540000" y="102409625"/>
          <a:ext cx="635000" cy="638175"/>
          <a:chOff x="6302375" y="2206625"/>
          <a:chExt cx="635000" cy="635000"/>
        </a:xfrm>
      </xdr:grpSpPr>
      <xdr:sp macro="" textlink="">
        <xdr:nvSpPr>
          <xdr:cNvPr id="836" name="Овал 835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37" name="TextBox 836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3</xdr:col>
      <xdr:colOff>244189</xdr:colOff>
      <xdr:row>81</xdr:row>
      <xdr:rowOff>193675</xdr:rowOff>
    </xdr:from>
    <xdr:ext cx="1463675" cy="444500"/>
    <xdr:sp macro="" textlink="">
      <xdr:nvSpPr>
        <xdr:cNvPr id="591" name="Скругленный прямоугольник 590">
          <a:extLst>
            <a:ext uri="{FF2B5EF4-FFF2-40B4-BE49-F238E27FC236}">
              <a16:creationId xmlns:a16="http://schemas.microsoft.com/office/drawing/2014/main" xmlns="" id="{00000000-0008-0000-0100-0000B8010000}"/>
            </a:ext>
          </a:extLst>
        </xdr:cNvPr>
        <xdr:cNvSpPr>
          <a:spLocks noChangeAspect="1"/>
        </xdr:cNvSpPr>
      </xdr:nvSpPr>
      <xdr:spPr>
        <a:xfrm>
          <a:off x="4038314" y="31165800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oneCellAnchor>
  <xdr:twoCellAnchor>
    <xdr:from>
      <xdr:col>14</xdr:col>
      <xdr:colOff>102972</xdr:colOff>
      <xdr:row>81</xdr:row>
      <xdr:rowOff>95360</xdr:rowOff>
    </xdr:from>
    <xdr:to>
      <xdr:col>15</xdr:col>
      <xdr:colOff>1038228</xdr:colOff>
      <xdr:row>81</xdr:row>
      <xdr:rowOff>613212</xdr:rowOff>
    </xdr:to>
    <xdr:grpSp>
      <xdr:nvGrpSpPr>
        <xdr:cNvPr id="623" name="Группа 622">
          <a:extLst>
            <a:ext uri="{FF2B5EF4-FFF2-40B4-BE49-F238E27FC236}">
              <a16:creationId xmlns:a16="http://schemas.microsoft.com/office/drawing/2014/main" xmlns="" id="{00000000-0008-0000-0100-000076020000}"/>
            </a:ext>
          </a:extLst>
        </xdr:cNvPr>
        <xdr:cNvGrpSpPr>
          <a:grpSpLocks noChangeAspect="1"/>
        </xdr:cNvGrpSpPr>
      </xdr:nvGrpSpPr>
      <xdr:grpSpPr>
        <a:xfrm>
          <a:off x="12104472" y="32877235"/>
          <a:ext cx="2062381" cy="517852"/>
          <a:chOff x="3129686" y="3988290"/>
          <a:chExt cx="1186203" cy="290421"/>
        </a:xfrm>
      </xdr:grpSpPr>
      <xdr:pic>
        <xdr:nvPicPr>
          <xdr:cNvPr id="629" name="Рисунок 628">
            <a:extLst>
              <a:ext uri="{FF2B5EF4-FFF2-40B4-BE49-F238E27FC236}">
                <a16:creationId xmlns:a16="http://schemas.microsoft.com/office/drawing/2014/main" xmlns="" id="{00000000-0008-0000-0100-00007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5106" r="2663"/>
          <a:stretch/>
        </xdr:blipFill>
        <xdr:spPr>
          <a:xfrm>
            <a:off x="3739768" y="3988290"/>
            <a:ext cx="279831" cy="290417"/>
          </a:xfrm>
          <a:prstGeom prst="rect">
            <a:avLst/>
          </a:prstGeom>
        </xdr:spPr>
      </xdr:pic>
      <xdr:pic>
        <xdr:nvPicPr>
          <xdr:cNvPr id="803" name="Рисунок 802">
            <a:extLst>
              <a:ext uri="{FF2B5EF4-FFF2-40B4-BE49-F238E27FC236}">
                <a16:creationId xmlns:a16="http://schemas.microsoft.com/office/drawing/2014/main" xmlns="" id="{00000000-0008-0000-0100-00007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4858"/>
          <a:stretch/>
        </xdr:blipFill>
        <xdr:spPr>
          <a:xfrm>
            <a:off x="3129686" y="3988294"/>
            <a:ext cx="302817" cy="290417"/>
          </a:xfrm>
          <a:prstGeom prst="rect">
            <a:avLst/>
          </a:prstGeom>
        </xdr:spPr>
      </xdr:pic>
      <xdr:pic>
        <xdr:nvPicPr>
          <xdr:cNvPr id="804" name="Рисунок 803">
            <a:extLst>
              <a:ext uri="{FF2B5EF4-FFF2-40B4-BE49-F238E27FC236}">
                <a16:creationId xmlns:a16="http://schemas.microsoft.com/office/drawing/2014/main" xmlns="" id="{00000000-0008-0000-0100-00008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7533"/>
          <a:stretch/>
        </xdr:blipFill>
        <xdr:spPr>
          <a:xfrm>
            <a:off x="3434488" y="3988294"/>
            <a:ext cx="294306" cy="290417"/>
          </a:xfrm>
          <a:prstGeom prst="rect">
            <a:avLst/>
          </a:prstGeom>
        </xdr:spPr>
      </xdr:pic>
      <xdr:pic>
        <xdr:nvPicPr>
          <xdr:cNvPr id="815" name="Рисунок 814">
            <a:extLst>
              <a:ext uri="{FF2B5EF4-FFF2-40B4-BE49-F238E27FC236}">
                <a16:creationId xmlns:a16="http://schemas.microsoft.com/office/drawing/2014/main" xmlns="" id="{00000000-0008-0000-0100-00008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3462" t="-2027" r="6895" b="-1"/>
          <a:stretch/>
        </xdr:blipFill>
        <xdr:spPr>
          <a:xfrm>
            <a:off x="4030571" y="3988291"/>
            <a:ext cx="285318" cy="290417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79375</xdr:colOff>
      <xdr:row>81</xdr:row>
      <xdr:rowOff>190500</xdr:rowOff>
    </xdr:from>
    <xdr:ext cx="1337469" cy="133898"/>
    <xdr:pic>
      <xdr:nvPicPr>
        <xdr:cNvPr id="823" name="Рисунок 822">
          <a:extLst>
            <a:ext uri="{FF2B5EF4-FFF2-40B4-BE49-F238E27FC236}">
              <a16:creationId xmlns:a16="http://schemas.microsoft.com/office/drawing/2014/main" xmlns="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448125"/>
          <a:ext cx="1337469" cy="133898"/>
        </a:xfrm>
        <a:prstGeom prst="rect">
          <a:avLst/>
        </a:prstGeom>
      </xdr:spPr>
    </xdr:pic>
    <xdr:clientData/>
  </xdr:oneCellAnchor>
  <xdr:twoCellAnchor editAs="oneCell">
    <xdr:from>
      <xdr:col>1</xdr:col>
      <xdr:colOff>174626</xdr:colOff>
      <xdr:row>81</xdr:row>
      <xdr:rowOff>307769</xdr:rowOff>
    </xdr:from>
    <xdr:to>
      <xdr:col>1</xdr:col>
      <xdr:colOff>1158876</xdr:colOff>
      <xdr:row>84</xdr:row>
      <xdr:rowOff>190501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6" y="32692769"/>
          <a:ext cx="984250" cy="143848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84</xdr:row>
      <xdr:rowOff>81594</xdr:rowOff>
    </xdr:from>
    <xdr:to>
      <xdr:col>1</xdr:col>
      <xdr:colOff>1317625</xdr:colOff>
      <xdr:row>87</xdr:row>
      <xdr:rowOff>767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30894969"/>
          <a:ext cx="1270000" cy="776423"/>
        </a:xfrm>
        <a:prstGeom prst="rect">
          <a:avLst/>
        </a:prstGeom>
      </xdr:spPr>
    </xdr:pic>
    <xdr:clientData/>
  </xdr:twoCellAnchor>
  <xdr:twoCellAnchor>
    <xdr:from>
      <xdr:col>2</xdr:col>
      <xdr:colOff>1174750</xdr:colOff>
      <xdr:row>81</xdr:row>
      <xdr:rowOff>31750</xdr:rowOff>
    </xdr:from>
    <xdr:to>
      <xdr:col>2</xdr:col>
      <xdr:colOff>1809750</xdr:colOff>
      <xdr:row>81</xdr:row>
      <xdr:rowOff>663575</xdr:rowOff>
    </xdr:to>
    <xdr:grpSp>
      <xdr:nvGrpSpPr>
        <xdr:cNvPr id="620" name="Группа 619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682875" y="32813625"/>
          <a:ext cx="635000" cy="631825"/>
          <a:chOff x="6302375" y="2206625"/>
          <a:chExt cx="635000" cy="635000"/>
        </a:xfrm>
      </xdr:grpSpPr>
      <xdr:sp macro="" textlink="">
        <xdr:nvSpPr>
          <xdr:cNvPr id="621" name="Овал 620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29" name="TextBox 828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200024</xdr:colOff>
      <xdr:row>258</xdr:row>
      <xdr:rowOff>231774</xdr:rowOff>
    </xdr:from>
    <xdr:ext cx="1071843" cy="243079"/>
    <xdr:pic>
      <xdr:nvPicPr>
        <xdr:cNvPr id="572" name="Рисунок 571">
          <a:extLst>
            <a:ext uri="{FF2B5EF4-FFF2-40B4-BE49-F238E27FC236}">
              <a16:creationId xmlns:a16="http://schemas.microsoft.com/office/drawing/2014/main" xmlns="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899" y="89941399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193221</xdr:colOff>
      <xdr:row>218</xdr:row>
      <xdr:rowOff>331561</xdr:rowOff>
    </xdr:from>
    <xdr:ext cx="1071843" cy="243079"/>
    <xdr:pic>
      <xdr:nvPicPr>
        <xdr:cNvPr id="648" name="Рисунок 647">
          <a:extLst>
            <a:ext uri="{FF2B5EF4-FFF2-40B4-BE49-F238E27FC236}">
              <a16:creationId xmlns:a16="http://schemas.microsoft.com/office/drawing/2014/main" xmlns="" id="{00000000-0008-0000-01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96" y="84786561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253999</xdr:colOff>
      <xdr:row>219</xdr:row>
      <xdr:rowOff>229440</xdr:rowOff>
    </xdr:from>
    <xdr:to>
      <xdr:col>1</xdr:col>
      <xdr:colOff>1272059</xdr:colOff>
      <xdr:row>224</xdr:row>
      <xdr:rowOff>142875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3999" y="89192940"/>
          <a:ext cx="1018060" cy="1627935"/>
        </a:xfrm>
        <a:prstGeom prst="rect">
          <a:avLst/>
        </a:prstGeom>
      </xdr:spPr>
    </xdr:pic>
    <xdr:clientData/>
  </xdr:twoCellAnchor>
  <xdr:twoCellAnchor>
    <xdr:from>
      <xdr:col>2</xdr:col>
      <xdr:colOff>1047750</xdr:colOff>
      <xdr:row>218</xdr:row>
      <xdr:rowOff>63500</xdr:rowOff>
    </xdr:from>
    <xdr:to>
      <xdr:col>2</xdr:col>
      <xdr:colOff>1682750</xdr:colOff>
      <xdr:row>218</xdr:row>
      <xdr:rowOff>701675</xdr:rowOff>
    </xdr:to>
    <xdr:grpSp>
      <xdr:nvGrpSpPr>
        <xdr:cNvPr id="582" name="Группа 581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555875" y="88677750"/>
          <a:ext cx="635000" cy="638175"/>
          <a:chOff x="6302375" y="2206625"/>
          <a:chExt cx="635000" cy="635000"/>
        </a:xfrm>
      </xdr:grpSpPr>
      <xdr:sp macro="" textlink="">
        <xdr:nvSpPr>
          <xdr:cNvPr id="584" name="Овал 583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22" name="TextBox 621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10</xdr:col>
      <xdr:colOff>1138672</xdr:colOff>
      <xdr:row>217</xdr:row>
      <xdr:rowOff>275669</xdr:rowOff>
    </xdr:from>
    <xdr:to>
      <xdr:col>15</xdr:col>
      <xdr:colOff>1051338</xdr:colOff>
      <xdr:row>218</xdr:row>
      <xdr:rowOff>666757</xdr:rowOff>
    </xdr:to>
    <xdr:grpSp>
      <xdr:nvGrpSpPr>
        <xdr:cNvPr id="56" name="Группа 55"/>
        <xdr:cNvGrpSpPr/>
      </xdr:nvGrpSpPr>
      <xdr:grpSpPr>
        <a:xfrm>
          <a:off x="10012797" y="88604169"/>
          <a:ext cx="4167166" cy="676838"/>
          <a:chOff x="13118431" y="81789484"/>
          <a:chExt cx="10763327" cy="1762756"/>
        </a:xfrm>
      </xdr:grpSpPr>
      <xdr:pic>
        <xdr:nvPicPr>
          <xdr:cNvPr id="625" name="Рисунок 624">
            <a:extLst>
              <a:ext uri="{FF2B5EF4-FFF2-40B4-BE49-F238E27FC236}">
                <a16:creationId xmlns:a16="http://schemas.microsoft.com/office/drawing/2014/main" xmlns="" id="{00000000-0008-0000-0100-00001C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14495060" y="82155019"/>
            <a:ext cx="1428749" cy="1287810"/>
          </a:xfrm>
          <a:prstGeom prst="rect">
            <a:avLst/>
          </a:prstGeom>
        </xdr:spPr>
      </xdr:pic>
      <xdr:pic>
        <xdr:nvPicPr>
          <xdr:cNvPr id="627" name="Рисунок 626">
            <a:extLst>
              <a:ext uri="{FF2B5EF4-FFF2-40B4-BE49-F238E27FC236}">
                <a16:creationId xmlns:a16="http://schemas.microsoft.com/office/drawing/2014/main" xmlns="" id="{00000000-0008-0000-0100-00001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824931" y="81789484"/>
            <a:ext cx="1450367" cy="1762756"/>
          </a:xfrm>
          <a:prstGeom prst="rect">
            <a:avLst/>
          </a:prstGeom>
        </xdr:spPr>
      </xdr:pic>
      <xdr:pic>
        <xdr:nvPicPr>
          <xdr:cNvPr id="628" name="Рисунок 627">
            <a:extLst>
              <a:ext uri="{FF2B5EF4-FFF2-40B4-BE49-F238E27FC236}">
                <a16:creationId xmlns:a16="http://schemas.microsoft.com/office/drawing/2014/main" xmlns="" id="{00000000-0008-0000-0100-00001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179006" y="82150354"/>
            <a:ext cx="1424945" cy="1297139"/>
          </a:xfrm>
          <a:prstGeom prst="rect">
            <a:avLst/>
          </a:prstGeom>
        </xdr:spPr>
      </xdr:pic>
      <xdr:pic>
        <xdr:nvPicPr>
          <xdr:cNvPr id="642" name="Рисунок 641">
            <a:extLst>
              <a:ext uri="{FF2B5EF4-FFF2-40B4-BE49-F238E27FC236}">
                <a16:creationId xmlns:a16="http://schemas.microsoft.com/office/drawing/2014/main" xmlns="" id="{00000000-0008-0000-0100-00001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8542498" y="82148049"/>
            <a:ext cx="1430012" cy="1301749"/>
          </a:xfrm>
          <a:prstGeom prst="rect">
            <a:avLst/>
          </a:prstGeom>
        </xdr:spPr>
      </xdr:pic>
      <xdr:pic>
        <xdr:nvPicPr>
          <xdr:cNvPr id="645" name="Рисунок 644">
            <a:extLst>
              <a:ext uri="{FF2B5EF4-FFF2-40B4-BE49-F238E27FC236}">
                <a16:creationId xmlns:a16="http://schemas.microsoft.com/office/drawing/2014/main" xmlns="" id="{00000000-0008-0000-0100-000018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9796624" y="82148047"/>
            <a:ext cx="1430012" cy="1301749"/>
          </a:xfrm>
          <a:prstGeom prst="rect">
            <a:avLst/>
          </a:prstGeom>
        </xdr:spPr>
      </xdr:pic>
      <xdr:pic>
        <xdr:nvPicPr>
          <xdr:cNvPr id="647" name="Рисунок 646">
            <a:extLst>
              <a:ext uri="{FF2B5EF4-FFF2-40B4-BE49-F238E27FC236}">
                <a16:creationId xmlns:a16="http://schemas.microsoft.com/office/drawing/2014/main" xmlns="" id="{00000000-0008-0000-0100-00001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22463624" y="82153443"/>
            <a:ext cx="1418134" cy="1290938"/>
          </a:xfrm>
          <a:prstGeom prst="rect">
            <a:avLst/>
          </a:prstGeom>
        </xdr:spPr>
      </xdr:pic>
      <xdr:pic>
        <xdr:nvPicPr>
          <xdr:cNvPr id="52" name="Рисунок 51"/>
          <xdr:cNvPicPr>
            <a:picLocks noChangeAspect="1"/>
          </xdr:cNvPicPr>
        </xdr:nvPicPr>
        <xdr:blipFill rotWithShape="1">
          <a:blip xmlns:r="http://schemas.openxmlformats.org/officeDocument/2006/relationships" r:embed="rId1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118431" y="82138640"/>
            <a:ext cx="1373038" cy="1320566"/>
          </a:xfrm>
          <a:prstGeom prst="rect">
            <a:avLst/>
          </a:prstGeom>
        </xdr:spPr>
      </xdr:pic>
      <xdr:pic>
        <xdr:nvPicPr>
          <xdr:cNvPr id="55" name="Рисунок 54"/>
          <xdr:cNvPicPr>
            <a:picLocks noChangeAspect="1"/>
          </xdr:cNvPicPr>
        </xdr:nvPicPr>
        <xdr:blipFill rotWithShape="1">
          <a:blip xmlns:r="http://schemas.openxmlformats.org/officeDocument/2006/relationships" r:embed="rId1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1209498" y="82150383"/>
            <a:ext cx="1285875" cy="1297058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412750</xdr:colOff>
      <xdr:row>255</xdr:row>
      <xdr:rowOff>0</xdr:rowOff>
    </xdr:from>
    <xdr:to>
      <xdr:col>16</xdr:col>
      <xdr:colOff>1</xdr:colOff>
      <xdr:row>255</xdr:row>
      <xdr:rowOff>752476</xdr:rowOff>
    </xdr:to>
    <xdr:grpSp>
      <xdr:nvGrpSpPr>
        <xdr:cNvPr id="650" name="Группа 649"/>
        <xdr:cNvGrpSpPr/>
      </xdr:nvGrpSpPr>
      <xdr:grpSpPr>
        <a:xfrm>
          <a:off x="10779125" y="102330250"/>
          <a:ext cx="3413125" cy="752476"/>
          <a:chOff x="10477499" y="105267125"/>
          <a:chExt cx="3460751" cy="752476"/>
        </a:xfrm>
      </xdr:grpSpPr>
      <xdr:pic>
        <xdr:nvPicPr>
          <xdr:cNvPr id="654" name="Рисунок 653">
            <a:extLst>
              <a:ext uri="{FF2B5EF4-FFF2-40B4-BE49-F238E27FC236}">
                <a16:creationId xmlns:a16="http://schemas.microsoft.com/office/drawing/2014/main" xmlns="" id="{00000000-0008-0000-0100-00004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3335001" y="105409999"/>
            <a:ext cx="603249" cy="555625"/>
          </a:xfrm>
          <a:prstGeom prst="rect">
            <a:avLst/>
          </a:prstGeom>
        </xdr:spPr>
      </xdr:pic>
      <xdr:grpSp>
        <xdr:nvGrpSpPr>
          <xdr:cNvPr id="655" name="Группа 654">
            <a:extLst>
              <a:ext uri="{FF2B5EF4-FFF2-40B4-BE49-F238E27FC236}">
                <a16:creationId xmlns:a16="http://schemas.microsoft.com/office/drawing/2014/main" xmlns="" id="{00000000-0008-0000-0100-000021020000}"/>
              </a:ext>
            </a:extLst>
          </xdr:cNvPr>
          <xdr:cNvGrpSpPr>
            <a:grpSpLocks noChangeAspect="1"/>
          </xdr:cNvGrpSpPr>
        </xdr:nvGrpSpPr>
        <xdr:grpSpPr>
          <a:xfrm>
            <a:off x="10477499" y="105267125"/>
            <a:ext cx="2923070" cy="752476"/>
            <a:chOff x="3867152" y="8315325"/>
            <a:chExt cx="2933699" cy="752476"/>
          </a:xfrm>
        </xdr:grpSpPr>
        <xdr:pic>
          <xdr:nvPicPr>
            <xdr:cNvPr id="656" name="Рисунок 655">
              <a:extLst>
                <a:ext uri="{FF2B5EF4-FFF2-40B4-BE49-F238E27FC236}">
                  <a16:creationId xmlns:a16="http://schemas.microsoft.com/office/drawing/2014/main" xmlns="" id="{00000000-0008-0000-0100-000022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67152" y="8466107"/>
              <a:ext cx="619124" cy="563594"/>
            </a:xfrm>
            <a:prstGeom prst="rect">
              <a:avLst/>
            </a:prstGeom>
          </xdr:spPr>
        </xdr:pic>
        <xdr:pic>
          <xdr:nvPicPr>
            <xdr:cNvPr id="657" name="Рисунок 656">
              <a:extLst>
                <a:ext uri="{FF2B5EF4-FFF2-40B4-BE49-F238E27FC236}">
                  <a16:creationId xmlns:a16="http://schemas.microsoft.com/office/drawing/2014/main" xmlns="" id="{00000000-0008-0000-0100-00002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660" name="Рисунок 659">
              <a:extLst>
                <a:ext uri="{FF2B5EF4-FFF2-40B4-BE49-F238E27FC236}">
                  <a16:creationId xmlns:a16="http://schemas.microsoft.com/office/drawing/2014/main" xmlns="" id="{00000000-0008-0000-0100-000024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38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661" name="Рисунок 660">
              <a:extLst>
                <a:ext uri="{FF2B5EF4-FFF2-40B4-BE49-F238E27FC236}">
                  <a16:creationId xmlns:a16="http://schemas.microsoft.com/office/drawing/2014/main" xmlns="" id="{00000000-0008-0000-0100-000025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181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662" name="Рисунок 661">
              <a:extLst>
                <a:ext uri="{FF2B5EF4-FFF2-40B4-BE49-F238E27FC236}">
                  <a16:creationId xmlns:a16="http://schemas.microsoft.com/office/drawing/2014/main" xmlns="" id="{00000000-0008-0000-0100-000027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29277" y="8458200"/>
              <a:ext cx="619124" cy="563594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1</xdr:col>
      <xdr:colOff>381000</xdr:colOff>
      <xdr:row>34</xdr:row>
      <xdr:rowOff>735587</xdr:rowOff>
    </xdr:from>
    <xdr:to>
      <xdr:col>1</xdr:col>
      <xdr:colOff>1190625</xdr:colOff>
      <xdr:row>38</xdr:row>
      <xdr:rowOff>204733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14864337"/>
          <a:ext cx="809625" cy="1612271"/>
        </a:xfrm>
        <a:prstGeom prst="rect">
          <a:avLst/>
        </a:prstGeom>
      </xdr:spPr>
    </xdr:pic>
    <xdr:clientData/>
  </xdr:twoCellAnchor>
  <xdr:oneCellAnchor>
    <xdr:from>
      <xdr:col>1</xdr:col>
      <xdr:colOff>200086</xdr:colOff>
      <xdr:row>94</xdr:row>
      <xdr:rowOff>287903</xdr:rowOff>
    </xdr:from>
    <xdr:ext cx="1071843" cy="243079"/>
    <xdr:pic>
      <xdr:nvPicPr>
        <xdr:cNvPr id="822" name="Рисунок 821">
          <a:extLst>
            <a:ext uri="{FF2B5EF4-FFF2-40B4-BE49-F238E27FC236}">
              <a16:creationId xmlns:a16="http://schemas.microsoft.com/office/drawing/2014/main" xmlns="" id="{00000000-0008-0000-01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34895403"/>
          <a:ext cx="1071843" cy="243079"/>
        </a:xfrm>
        <a:prstGeom prst="rect">
          <a:avLst/>
        </a:prstGeom>
      </xdr:spPr>
    </xdr:pic>
    <xdr:clientData/>
  </xdr:oneCellAnchor>
  <xdr:twoCellAnchor>
    <xdr:from>
      <xdr:col>10</xdr:col>
      <xdr:colOff>1368138</xdr:colOff>
      <xdr:row>94</xdr:row>
      <xdr:rowOff>59413</xdr:rowOff>
    </xdr:from>
    <xdr:to>
      <xdr:col>15</xdr:col>
      <xdr:colOff>1038226</xdr:colOff>
      <xdr:row>94</xdr:row>
      <xdr:rowOff>738906</xdr:rowOff>
    </xdr:to>
    <xdr:grpSp>
      <xdr:nvGrpSpPr>
        <xdr:cNvPr id="825" name="Группа 824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GrpSpPr/>
      </xdr:nvGrpSpPr>
      <xdr:grpSpPr>
        <a:xfrm>
          <a:off x="10242263" y="38191163"/>
          <a:ext cx="3924588" cy="679493"/>
          <a:chOff x="8988938" y="21733164"/>
          <a:chExt cx="3983729" cy="724792"/>
        </a:xfrm>
      </xdr:grpSpPr>
      <xdr:pic>
        <xdr:nvPicPr>
          <xdr:cNvPr id="826" name="Рисунок 825">
            <a:extLst>
              <a:ext uri="{FF2B5EF4-FFF2-40B4-BE49-F238E27FC236}">
                <a16:creationId xmlns:a16="http://schemas.microsoft.com/office/drawing/2014/main" xmlns="" id="{00000000-0008-0000-0100-00004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10099585" y="21894362"/>
            <a:ext cx="617671" cy="563594"/>
          </a:xfrm>
          <a:prstGeom prst="rect">
            <a:avLst/>
          </a:prstGeom>
        </xdr:spPr>
      </xdr:pic>
      <xdr:pic>
        <xdr:nvPicPr>
          <xdr:cNvPr id="827" name="Рисунок 826">
            <a:extLst>
              <a:ext uri="{FF2B5EF4-FFF2-40B4-BE49-F238E27FC236}">
                <a16:creationId xmlns:a16="http://schemas.microsoft.com/office/drawing/2014/main" xmlns="" id="{00000000-0008-0000-0100-00004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0669743" y="21894362"/>
            <a:ext cx="617671" cy="563594"/>
          </a:xfrm>
          <a:prstGeom prst="rect">
            <a:avLst/>
          </a:prstGeom>
        </xdr:spPr>
      </xdr:pic>
      <xdr:pic>
        <xdr:nvPicPr>
          <xdr:cNvPr id="828" name="Рисунок 827">
            <a:extLst>
              <a:ext uri="{FF2B5EF4-FFF2-40B4-BE49-F238E27FC236}">
                <a16:creationId xmlns:a16="http://schemas.microsoft.com/office/drawing/2014/main" xmlns="" id="{00000000-0008-0000-0100-00004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239162" y="21894362"/>
            <a:ext cx="617671" cy="563594"/>
          </a:xfrm>
          <a:prstGeom prst="rect">
            <a:avLst/>
          </a:prstGeom>
        </xdr:spPr>
      </xdr:pic>
      <xdr:pic>
        <xdr:nvPicPr>
          <xdr:cNvPr id="832" name="Рисунок 831">
            <a:extLst>
              <a:ext uri="{FF2B5EF4-FFF2-40B4-BE49-F238E27FC236}">
                <a16:creationId xmlns:a16="http://schemas.microsoft.com/office/drawing/2014/main" xmlns="" id="{00000000-0008-0000-0100-00004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988938" y="21894362"/>
            <a:ext cx="619124" cy="563594"/>
          </a:xfrm>
          <a:prstGeom prst="rect">
            <a:avLst/>
          </a:prstGeom>
        </xdr:spPr>
      </xdr:pic>
      <xdr:pic>
        <xdr:nvPicPr>
          <xdr:cNvPr id="833" name="Рисунок 832">
            <a:extLst>
              <a:ext uri="{FF2B5EF4-FFF2-40B4-BE49-F238E27FC236}">
                <a16:creationId xmlns:a16="http://schemas.microsoft.com/office/drawing/2014/main" xmlns="" id="{00000000-0008-0000-0100-00005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" r="954"/>
          <a:stretch/>
        </xdr:blipFill>
        <xdr:spPr>
          <a:xfrm>
            <a:off x="12397110" y="21894362"/>
            <a:ext cx="575557" cy="563594"/>
          </a:xfrm>
          <a:prstGeom prst="rect">
            <a:avLst/>
          </a:prstGeom>
        </xdr:spPr>
      </xdr:pic>
      <xdr:pic>
        <xdr:nvPicPr>
          <xdr:cNvPr id="845" name="Рисунок 844">
            <a:extLst>
              <a:ext uri="{FF2B5EF4-FFF2-40B4-BE49-F238E27FC236}">
                <a16:creationId xmlns:a16="http://schemas.microsoft.com/office/drawing/2014/main" xmlns="" id="{00000000-0008-0000-0100-00005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9560438" y="21733164"/>
            <a:ext cx="621536" cy="714375"/>
          </a:xfrm>
          <a:prstGeom prst="rect">
            <a:avLst/>
          </a:prstGeom>
        </xdr:spPr>
      </xdr:pic>
      <xdr:pic>
        <xdr:nvPicPr>
          <xdr:cNvPr id="846" name="Рисунок 845">
            <a:extLst>
              <a:ext uri="{FF2B5EF4-FFF2-40B4-BE49-F238E27FC236}">
                <a16:creationId xmlns:a16="http://schemas.microsoft.com/office/drawing/2014/main" xmlns="" id="{00000000-0008-0000-0100-000058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832970" y="21894362"/>
            <a:ext cx="615979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428624</xdr:colOff>
      <xdr:row>94</xdr:row>
      <xdr:rowOff>746125</xdr:rowOff>
    </xdr:from>
    <xdr:to>
      <xdr:col>1</xdr:col>
      <xdr:colOff>1095375</xdr:colOff>
      <xdr:row>98</xdr:row>
      <xdr:rowOff>260353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483" t="5598" r="13483" b="5443"/>
        <a:stretch/>
      </xdr:blipFill>
      <xdr:spPr>
        <a:xfrm>
          <a:off x="428624" y="38481000"/>
          <a:ext cx="666751" cy="1466853"/>
        </a:xfrm>
        <a:prstGeom prst="rect">
          <a:avLst/>
        </a:prstGeom>
      </xdr:spPr>
    </xdr:pic>
    <xdr:clientData/>
  </xdr:twoCellAnchor>
  <xdr:twoCellAnchor>
    <xdr:from>
      <xdr:col>2</xdr:col>
      <xdr:colOff>1079500</xdr:colOff>
      <xdr:row>94</xdr:row>
      <xdr:rowOff>79375</xdr:rowOff>
    </xdr:from>
    <xdr:to>
      <xdr:col>2</xdr:col>
      <xdr:colOff>1714500</xdr:colOff>
      <xdr:row>94</xdr:row>
      <xdr:rowOff>717550</xdr:rowOff>
    </xdr:to>
    <xdr:grpSp>
      <xdr:nvGrpSpPr>
        <xdr:cNvPr id="847" name="Группа 846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587625" y="38211125"/>
          <a:ext cx="635000" cy="638175"/>
          <a:chOff x="6302375" y="2206625"/>
          <a:chExt cx="635000" cy="635000"/>
        </a:xfrm>
      </xdr:grpSpPr>
      <xdr:sp macro="" textlink="">
        <xdr:nvSpPr>
          <xdr:cNvPr id="848" name="Овал 847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49" name="TextBox 848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27</xdr:col>
      <xdr:colOff>61423</xdr:colOff>
      <xdr:row>3</xdr:row>
      <xdr:rowOff>241810</xdr:rowOff>
    </xdr:from>
    <xdr:to>
      <xdr:col>37</xdr:col>
      <xdr:colOff>1576917</xdr:colOff>
      <xdr:row>14</xdr:row>
      <xdr:rowOff>190500</xdr:rowOff>
    </xdr:to>
    <xdr:grpSp>
      <xdr:nvGrpSpPr>
        <xdr:cNvPr id="18" name="Группа 17"/>
        <xdr:cNvGrpSpPr/>
      </xdr:nvGrpSpPr>
      <xdr:grpSpPr>
        <a:xfrm>
          <a:off x="17095298" y="1622935"/>
          <a:ext cx="10818244" cy="4488940"/>
          <a:chOff x="17485823" y="1464184"/>
          <a:chExt cx="10856330" cy="4876264"/>
        </a:xfrm>
      </xdr:grpSpPr>
      <xdr:grpSp>
        <xdr:nvGrpSpPr>
          <xdr:cNvPr id="31" name="Группа 30"/>
          <xdr:cNvGrpSpPr/>
        </xdr:nvGrpSpPr>
        <xdr:grpSpPr>
          <a:xfrm>
            <a:off x="17485823" y="1464184"/>
            <a:ext cx="10856330" cy="4876264"/>
            <a:chOff x="17495348" y="1464184"/>
            <a:chExt cx="10856330" cy="4876264"/>
          </a:xfrm>
        </xdr:grpSpPr>
        <xdr:grpSp>
          <xdr:nvGrpSpPr>
            <xdr:cNvPr id="217" name="Группа 216"/>
            <xdr:cNvGrpSpPr/>
          </xdr:nvGrpSpPr>
          <xdr:grpSpPr>
            <a:xfrm>
              <a:off x="17495348" y="1464184"/>
              <a:ext cx="10852019" cy="4876264"/>
              <a:chOff x="16428557" y="1924559"/>
              <a:chExt cx="10814020" cy="4897159"/>
            </a:xfrm>
          </xdr:grpSpPr>
          <xdr:grpSp>
            <xdr:nvGrpSpPr>
              <xdr:cNvPr id="209" name="Группа 208"/>
              <xdr:cNvGrpSpPr/>
            </xdr:nvGrpSpPr>
            <xdr:grpSpPr>
              <a:xfrm>
                <a:off x="16430625" y="1924559"/>
                <a:ext cx="10811952" cy="3471373"/>
                <a:chOff x="16430625" y="1924559"/>
                <a:chExt cx="10811952" cy="3471373"/>
              </a:xfrm>
            </xdr:grpSpPr>
            <xdr:grpSp>
              <xdr:nvGrpSpPr>
                <xdr:cNvPr id="770" name="Группа 769"/>
                <xdr:cNvGrpSpPr>
                  <a:grpSpLocks noChangeAspect="1"/>
                </xdr:cNvGrpSpPr>
              </xdr:nvGrpSpPr>
              <xdr:grpSpPr>
                <a:xfrm>
                  <a:off x="16436270" y="2238377"/>
                  <a:ext cx="10806307" cy="3157555"/>
                  <a:chOff x="4199183" y="3061607"/>
                  <a:chExt cx="10296879" cy="2542272"/>
                </a:xfrm>
                <a:solidFill>
                  <a:schemeClr val="bg2"/>
                </a:solidFill>
              </xdr:grpSpPr>
              <xdr:sp macro="" textlink="">
                <xdr:nvSpPr>
                  <xdr:cNvPr id="771" name="Прямоугольник 770">
                    <a:hlinkClick xmlns:r="http://schemas.openxmlformats.org/officeDocument/2006/relationships" r:id="rId155"/>
                  </xdr:cNvPr>
                  <xdr:cNvSpPr/>
                </xdr:nvSpPr>
                <xdr:spPr>
                  <a:xfrm>
                    <a:off x="4199183" y="3061607"/>
                    <a:ext cx="1027956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2000" b="1">
                        <a:solidFill>
                          <a:sysClr val="windowText" lastClr="000000"/>
                        </a:solidFill>
                      </a:rPr>
                      <a:t>Главная</a:t>
                    </a:r>
                  </a:p>
                </xdr:txBody>
              </xdr:sp>
              <xdr:sp macro="" textlink="">
                <xdr:nvSpPr>
                  <xdr:cNvPr id="772" name="Прямоугольник 771">
                    <a:hlinkClick xmlns:r="http://schemas.openxmlformats.org/officeDocument/2006/relationships" r:id="rId156"/>
                  </xdr:cNvPr>
                  <xdr:cNvSpPr/>
                </xdr:nvSpPr>
                <xdr:spPr>
                  <a:xfrm>
                    <a:off x="4215579" y="3614990"/>
                    <a:ext cx="208767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</a:rPr>
                      <a:t>Фильтры</a:t>
                    </a:r>
                  </a:p>
                </xdr:txBody>
              </xdr:sp>
              <xdr:sp macro="" textlink="">
                <xdr:nvSpPr>
                  <xdr:cNvPr id="773" name="Прямоугольник 772">
                    <a:hlinkClick xmlns:r="http://schemas.openxmlformats.org/officeDocument/2006/relationships" r:id="rId157"/>
                  </xdr:cNvPr>
                  <xdr:cNvSpPr/>
                </xdr:nvSpPr>
                <xdr:spPr>
                  <a:xfrm>
                    <a:off x="6904057" y="3608970"/>
                    <a:ext cx="2092214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ПЭВН</a:t>
                    </a:r>
                  </a:p>
                </xdr:txBody>
              </xdr:sp>
              <xdr:sp macro="" textlink="">
                <xdr:nvSpPr>
                  <xdr:cNvPr id="774" name="Прямоугольник 773">
                    <a:hlinkClick xmlns:r="http://schemas.openxmlformats.org/officeDocument/2006/relationships" r:id="rId158"/>
                  </xdr:cNvPr>
                  <xdr:cNvSpPr/>
                </xdr:nvSpPr>
                <xdr:spPr>
                  <a:xfrm>
                    <a:off x="6904058" y="4155657"/>
                    <a:ext cx="209221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ГПВН</a:t>
                    </a:r>
                  </a:p>
                </xdr:txBody>
              </xdr:sp>
              <xdr:sp macro="" textlink="">
                <xdr:nvSpPr>
                  <xdr:cNvPr id="775" name="Прямоугольник 774">
                    <a:hlinkClick xmlns:r="http://schemas.openxmlformats.org/officeDocument/2006/relationships" r:id="rId159"/>
                  </xdr:cNvPr>
                  <xdr:cNvSpPr/>
                </xdr:nvSpPr>
                <xdr:spPr>
                  <a:xfrm>
                    <a:off x="6904058" y="4725449"/>
                    <a:ext cx="209221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Конвекторы</a:t>
                    </a:r>
                  </a:p>
                </xdr:txBody>
              </xdr:sp>
              <xdr:sp macro="" textlink="">
                <xdr:nvSpPr>
                  <xdr:cNvPr id="776" name="Прямоугольник 775">
                    <a:hlinkClick xmlns:r="http://schemas.openxmlformats.org/officeDocument/2006/relationships" r:id="rId160"/>
                  </xdr:cNvPr>
                  <xdr:cNvSpPr/>
                </xdr:nvSpPr>
                <xdr:spPr>
                  <a:xfrm>
                    <a:off x="9690318" y="3614431"/>
                    <a:ext cx="2091564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Тепловентиляоры</a:t>
                    </a:r>
                  </a:p>
                </xdr:txBody>
              </xdr:sp>
              <xdr:sp macro="" textlink="">
                <xdr:nvSpPr>
                  <xdr:cNvPr id="777" name="Прямоугольник 776">
                    <a:hlinkClick xmlns:r="http://schemas.openxmlformats.org/officeDocument/2006/relationships" r:id="rId161"/>
                  </xdr:cNvPr>
                  <xdr:cNvSpPr/>
                </xdr:nvSpPr>
                <xdr:spPr>
                  <a:xfrm>
                    <a:off x="9690318" y="4161118"/>
                    <a:ext cx="2091564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Котлы эл.</a:t>
                    </a:r>
                  </a:p>
                </xdr:txBody>
              </xdr:sp>
              <xdr:sp macro="" textlink="">
                <xdr:nvSpPr>
                  <xdr:cNvPr id="778" name="Прямоугольник 777">
                    <a:hlinkClick xmlns:r="http://schemas.openxmlformats.org/officeDocument/2006/relationships" r:id="rId162"/>
                  </xdr:cNvPr>
                  <xdr:cNvSpPr/>
                </xdr:nvSpPr>
                <xdr:spPr>
                  <a:xfrm>
                    <a:off x="4215579" y="4161821"/>
                    <a:ext cx="208767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 нап.</a:t>
                    </a:r>
                  </a:p>
                </xdr:txBody>
              </xdr:sp>
              <xdr:sp macro="" textlink="">
                <xdr:nvSpPr>
                  <xdr:cNvPr id="779" name="Прямоугольник 778">
                    <a:hlinkClick xmlns:r="http://schemas.openxmlformats.org/officeDocument/2006/relationships" r:id="rId163"/>
                  </xdr:cNvPr>
                  <xdr:cNvSpPr/>
                </xdr:nvSpPr>
                <xdr:spPr>
                  <a:xfrm>
                    <a:off x="4215579" y="4727689"/>
                    <a:ext cx="208767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КЭВН</a:t>
                    </a:r>
                  </a:p>
                </xdr:txBody>
              </xdr:sp>
              <xdr:sp macro="" textlink="">
                <xdr:nvSpPr>
                  <xdr:cNvPr id="782" name="Прямоугольник 781">
                    <a:hlinkClick xmlns:r="http://schemas.openxmlformats.org/officeDocument/2006/relationships" r:id="rId164"/>
                  </xdr:cNvPr>
                  <xdr:cNvSpPr/>
                </xdr:nvSpPr>
                <xdr:spPr>
                  <a:xfrm>
                    <a:off x="12408062" y="4157063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Трехходовые клапаны</a:t>
                    </a:r>
                  </a:p>
                </xdr:txBody>
              </xdr:sp>
              <xdr:sp macro="" textlink="">
                <xdr:nvSpPr>
                  <xdr:cNvPr id="781" name="Прямоугольник 780">
                    <a:hlinkClick xmlns:r="http://schemas.openxmlformats.org/officeDocument/2006/relationships" r:id="rId165"/>
                  </xdr:cNvPr>
                  <xdr:cNvSpPr/>
                </xdr:nvSpPr>
                <xdr:spPr>
                  <a:xfrm>
                    <a:off x="12408062" y="3613879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Воздухоочистители</a:t>
                    </a:r>
                  </a:p>
                </xdr:txBody>
              </xdr:sp>
              <xdr:sp macro="" textlink="">
                <xdr:nvSpPr>
                  <xdr:cNvPr id="783" name="Прямоугольник 782">
                    <a:hlinkClick xmlns:r="http://schemas.openxmlformats.org/officeDocument/2006/relationships" r:id="rId166"/>
                  </xdr:cNvPr>
                  <xdr:cNvSpPr/>
                </xdr:nvSpPr>
                <xdr:spPr>
                  <a:xfrm>
                    <a:off x="12408062" y="4730359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Термостаты</a:t>
                    </a:r>
                  </a:p>
                </xdr:txBody>
              </xdr:sp>
              <xdr:sp macro="" textlink="">
                <xdr:nvSpPr>
                  <xdr:cNvPr id="786" name="Прямоугольник 785">
                    <a:hlinkClick xmlns:r="http://schemas.openxmlformats.org/officeDocument/2006/relationships" r:id="rId167"/>
                  </xdr:cNvPr>
                  <xdr:cNvSpPr/>
                </xdr:nvSpPr>
                <xdr:spPr>
                  <a:xfrm>
                    <a:off x="4223848" y="5302254"/>
                    <a:ext cx="4772424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Распродажа</a:t>
                    </a:r>
                  </a:p>
                </xdr:txBody>
              </xdr:sp>
            </xdr:grpSp>
            <xdr:pic>
              <xdr:nvPicPr>
                <xdr:cNvPr id="787" name="Рисунок 786" descr="Сантехника THERMEX (Термекс).Страна производитель - Россия. Китай Купить  THERMEX (Термекс) с доставкой по Москве и России — Home-Santehnika.ru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168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6430625" y="1924559"/>
                  <a:ext cx="1127125" cy="26936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sp macro="" textlink="">
            <xdr:nvSpPr>
              <xdr:cNvPr id="594" name="Прямоугольник 593">
                <a:hlinkClick xmlns:r="http://schemas.openxmlformats.org/officeDocument/2006/relationships" r:id="rId169"/>
              </xdr:cNvPr>
              <xdr:cNvSpPr/>
            </xdr:nvSpPr>
            <xdr:spPr>
              <a:xfrm>
                <a:off x="16428557" y="6447094"/>
                <a:ext cx="10803563" cy="374624"/>
              </a:xfrm>
              <a:prstGeom prst="rect">
                <a:avLst/>
              </a:prstGeom>
              <a:solidFill>
                <a:schemeClr val="bg2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ru-RU" sz="2000" b="1">
                    <a:solidFill>
                      <a:sysClr val="windowText" lastClr="000000"/>
                    </a:solidFill>
                  </a:rPr>
                  <a:t>Печать</a:t>
                </a:r>
                <a:r>
                  <a:rPr lang="ru-RU" sz="2000" b="1" baseline="0">
                    <a:solidFill>
                      <a:sysClr val="windowText" lastClr="000000"/>
                    </a:solidFill>
                  </a:rPr>
                  <a:t> заказа</a:t>
                </a:r>
                <a:endParaRPr lang="ru-RU" sz="2000" b="1">
                  <a:solidFill>
                    <a:sysClr val="windowText" lastClr="000000"/>
                  </a:solidFill>
                </a:endParaRPr>
              </a:p>
            </xdr:txBody>
          </xdr:sp>
        </xdr:grpSp>
        <xdr:sp macro="" textlink="">
          <xdr:nvSpPr>
            <xdr:cNvPr id="585" name="Прямоугольник 584">
              <a:hlinkClick xmlns:r="http://schemas.openxmlformats.org/officeDocument/2006/relationships" r:id="rId170"/>
            </xdr:cNvPr>
            <xdr:cNvSpPr/>
          </xdr:nvSpPr>
          <xdr:spPr>
            <a:xfrm>
              <a:off x="23289463" y="4540250"/>
              <a:ext cx="5062215" cy="371449"/>
            </a:xfrm>
            <a:prstGeom prst="rect">
              <a:avLst/>
            </a:prstGeom>
            <a:solidFill>
              <a:schemeClr val="bg2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marL="0" indent="0" algn="ctr"/>
              <a:r>
                <a:rPr lang="ru-RU" sz="1400" b="1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rPr>
                <a:t>ИК-обогреватели</a:t>
              </a:r>
            </a:p>
          </xdr:txBody>
        </xdr:sp>
      </xdr:grpSp>
      <xdr:sp macro="" textlink="">
        <xdr:nvSpPr>
          <xdr:cNvPr id="581" name="Прямоугольник 580">
            <a:hlinkClick xmlns:r="http://schemas.openxmlformats.org/officeDocument/2006/relationships" r:id="rId171"/>
          </xdr:cNvPr>
          <xdr:cNvSpPr/>
        </xdr:nvSpPr>
        <xdr:spPr>
          <a:xfrm>
            <a:off x="23274774" y="3838830"/>
            <a:ext cx="2204597" cy="373041"/>
          </a:xfrm>
          <a:prstGeom prst="rect">
            <a:avLst/>
          </a:prstGeom>
          <a:solidFill>
            <a:schemeClr val="bg2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indent="0" algn="ctr"/>
            <a:r>
              <a:rPr lang="ru-RU" sz="1400" b="1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Насосные станции</a:t>
            </a:r>
          </a:p>
        </xdr:txBody>
      </xdr:sp>
    </xdr:grpSp>
    <xdr:clientData/>
  </xdr:twoCellAnchor>
  <xdr:oneCellAnchor>
    <xdr:from>
      <xdr:col>1</xdr:col>
      <xdr:colOff>230982</xdr:colOff>
      <xdr:row>151</xdr:row>
      <xdr:rowOff>326228</xdr:rowOff>
    </xdr:from>
    <xdr:ext cx="1071843" cy="243079"/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82" y="61889478"/>
          <a:ext cx="1071843" cy="243079"/>
        </a:xfrm>
        <a:prstGeom prst="rect">
          <a:avLst/>
        </a:prstGeom>
      </xdr:spPr>
    </xdr:pic>
    <xdr:clientData/>
  </xdr:oneCellAnchor>
  <xdr:oneCellAnchor>
    <xdr:from>
      <xdr:col>10</xdr:col>
      <xdr:colOff>748393</xdr:colOff>
      <xdr:row>151</xdr:row>
      <xdr:rowOff>45357</xdr:rowOff>
    </xdr:from>
    <xdr:ext cx="4601482" cy="733426"/>
    <xdr:grpSp>
      <xdr:nvGrpSpPr>
        <xdr:cNvPr id="589" name="Группа 588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GrpSpPr>
          <a:grpSpLocks noChangeAspect="1"/>
        </xdr:cNvGrpSpPr>
      </xdr:nvGrpSpPr>
      <xdr:grpSpPr>
        <a:xfrm>
          <a:off x="9622518" y="62418232"/>
          <a:ext cx="4601482" cy="733426"/>
          <a:chOff x="3886202" y="6734175"/>
          <a:chExt cx="4609147" cy="733426"/>
        </a:xfrm>
      </xdr:grpSpPr>
      <xdr:pic>
        <xdr:nvPicPr>
          <xdr:cNvPr id="590" name="Рисунок 589">
            <a:extLst>
              <a:ext uri="{FF2B5EF4-FFF2-40B4-BE49-F238E27FC236}">
                <a16:creationId xmlns:a16="http://schemas.microsoft.com/office/drawing/2014/main" xmlns="" id="{00000000-0008-0000-0100-00004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86202" y="6904007"/>
            <a:ext cx="619124" cy="563594"/>
          </a:xfrm>
          <a:prstGeom prst="rect">
            <a:avLst/>
          </a:prstGeom>
        </xdr:spPr>
      </xdr:pic>
      <xdr:pic>
        <xdr:nvPicPr>
          <xdr:cNvPr id="592" name="Рисунок 591">
            <a:extLst>
              <a:ext uri="{FF2B5EF4-FFF2-40B4-BE49-F238E27FC236}">
                <a16:creationId xmlns:a16="http://schemas.microsoft.com/office/drawing/2014/main" xmlns="" id="{00000000-0008-0000-0100-00004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67227" y="6734175"/>
            <a:ext cx="619124" cy="733426"/>
          </a:xfrm>
          <a:prstGeom prst="rect">
            <a:avLst/>
          </a:prstGeom>
        </xdr:spPr>
      </xdr:pic>
      <xdr:pic>
        <xdr:nvPicPr>
          <xdr:cNvPr id="596" name="Рисунок 595">
            <a:extLst>
              <a:ext uri="{FF2B5EF4-FFF2-40B4-BE49-F238E27FC236}">
                <a16:creationId xmlns:a16="http://schemas.microsoft.com/office/drawing/2014/main" xmlns="" id="{00000000-0008-0000-0100-00004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38727" y="6894482"/>
            <a:ext cx="619124" cy="563594"/>
          </a:xfrm>
          <a:prstGeom prst="rect">
            <a:avLst/>
          </a:prstGeom>
        </xdr:spPr>
      </xdr:pic>
      <xdr:pic>
        <xdr:nvPicPr>
          <xdr:cNvPr id="597" name="Рисунок 596">
            <a:extLst>
              <a:ext uri="{FF2B5EF4-FFF2-40B4-BE49-F238E27FC236}">
                <a16:creationId xmlns:a16="http://schemas.microsoft.com/office/drawing/2014/main" xmlns="" id="{00000000-0008-0000-0100-00004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19752" y="6894482"/>
            <a:ext cx="619124" cy="563594"/>
          </a:xfrm>
          <a:prstGeom prst="rect">
            <a:avLst/>
          </a:prstGeom>
        </xdr:spPr>
      </xdr:pic>
      <xdr:pic>
        <xdr:nvPicPr>
          <xdr:cNvPr id="600" name="Рисунок 599">
            <a:extLst>
              <a:ext uri="{FF2B5EF4-FFF2-40B4-BE49-F238E27FC236}">
                <a16:creationId xmlns:a16="http://schemas.microsoft.com/office/drawing/2014/main" xmlns="" id="{00000000-0008-0000-0100-00004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68974" y="6894482"/>
            <a:ext cx="619124" cy="563594"/>
          </a:xfrm>
          <a:prstGeom prst="rect">
            <a:avLst/>
          </a:prstGeom>
        </xdr:spPr>
      </xdr:pic>
      <xdr:pic>
        <xdr:nvPicPr>
          <xdr:cNvPr id="624" name="Рисунок 623">
            <a:extLst>
              <a:ext uri="{FF2B5EF4-FFF2-40B4-BE49-F238E27FC236}">
                <a16:creationId xmlns:a16="http://schemas.microsoft.com/office/drawing/2014/main" xmlns="" id="{00000000-0008-0000-0100-00004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42750" y="6878607"/>
            <a:ext cx="619124" cy="563594"/>
          </a:xfrm>
          <a:prstGeom prst="rect">
            <a:avLst/>
          </a:prstGeom>
        </xdr:spPr>
      </xdr:pic>
      <xdr:pic>
        <xdr:nvPicPr>
          <xdr:cNvPr id="626" name="Рисунок 625">
            <a:extLst>
              <a:ext uri="{FF2B5EF4-FFF2-40B4-BE49-F238E27FC236}">
                <a16:creationId xmlns:a16="http://schemas.microsoft.com/office/drawing/2014/main" xmlns="" id="{00000000-0008-0000-0100-00004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314250" y="6888132"/>
            <a:ext cx="619124" cy="563594"/>
          </a:xfrm>
          <a:prstGeom prst="rect">
            <a:avLst/>
          </a:prstGeom>
        </xdr:spPr>
      </xdr:pic>
      <xdr:pic>
        <xdr:nvPicPr>
          <xdr:cNvPr id="824" name="Рисунок 823">
            <a:extLst>
              <a:ext uri="{FF2B5EF4-FFF2-40B4-BE49-F238E27FC236}">
                <a16:creationId xmlns:a16="http://schemas.microsoft.com/office/drawing/2014/main" xmlns="" id="{00000000-0008-0000-0100-00004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76225" y="6878607"/>
            <a:ext cx="619124" cy="563594"/>
          </a:xfrm>
          <a:prstGeom prst="rect">
            <a:avLst/>
          </a:prstGeom>
        </xdr:spPr>
      </xdr:pic>
    </xdr:grpSp>
    <xdr:clientData/>
  </xdr:oneCellAnchor>
  <xdr:twoCellAnchor editAs="oneCell">
    <xdr:from>
      <xdr:col>1</xdr:col>
      <xdr:colOff>222250</xdr:colOff>
      <xdr:row>151</xdr:row>
      <xdr:rowOff>799696</xdr:rowOff>
    </xdr:from>
    <xdr:to>
      <xdr:col>1</xdr:col>
      <xdr:colOff>952499</xdr:colOff>
      <xdr:row>155</xdr:row>
      <xdr:rowOff>2116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352" t="6155" r="14736" b="5619"/>
        <a:stretch/>
      </xdr:blipFill>
      <xdr:spPr>
        <a:xfrm>
          <a:off x="222250" y="59346696"/>
          <a:ext cx="730249" cy="132967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152</xdr:row>
      <xdr:rowOff>15875</xdr:rowOff>
    </xdr:from>
    <xdr:to>
      <xdr:col>1</xdr:col>
      <xdr:colOff>1490482</xdr:colOff>
      <xdr:row>155</xdr:row>
      <xdr:rowOff>59413</xdr:rowOff>
    </xdr:to>
    <xdr:pic>
      <xdr:nvPicPr>
        <xdr:cNvPr id="830" name="Рисунок 829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59451875"/>
          <a:ext cx="728482" cy="1281788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48</xdr:row>
      <xdr:rowOff>95247</xdr:rowOff>
    </xdr:from>
    <xdr:to>
      <xdr:col>1</xdr:col>
      <xdr:colOff>1271414</xdr:colOff>
      <xdr:row>48</xdr:row>
      <xdr:rowOff>332894</xdr:rowOff>
    </xdr:to>
    <xdr:pic>
      <xdr:nvPicPr>
        <xdr:cNvPr id="780" name="Рисунок 779">
          <a:extLst>
            <a:ext uri="{FF2B5EF4-FFF2-40B4-BE49-F238E27FC236}">
              <a16:creationId xmlns:a16="http://schemas.microsoft.com/office/drawing/2014/main" xmlns="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16843372"/>
          <a:ext cx="1071843" cy="237647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48</xdr:row>
      <xdr:rowOff>619125</xdr:rowOff>
    </xdr:from>
    <xdr:to>
      <xdr:col>1</xdr:col>
      <xdr:colOff>1460501</xdr:colOff>
      <xdr:row>53</xdr:row>
      <xdr:rowOff>31750</xdr:rowOff>
    </xdr:to>
    <xdr:grpSp>
      <xdr:nvGrpSpPr>
        <xdr:cNvPr id="853" name="Группа 852"/>
        <xdr:cNvGrpSpPr/>
      </xdr:nvGrpSpPr>
      <xdr:grpSpPr>
        <a:xfrm>
          <a:off x="190500" y="20542250"/>
          <a:ext cx="1270001" cy="1698625"/>
          <a:chOff x="285750" y="17002125"/>
          <a:chExt cx="1270001" cy="1873250"/>
        </a:xfrm>
      </xdr:grpSpPr>
      <xdr:pic>
        <xdr:nvPicPr>
          <xdr:cNvPr id="854" name="Рисунок 853"/>
          <xdr:cNvPicPr>
            <a:picLocks noChangeAspect="1"/>
          </xdr:cNvPicPr>
        </xdr:nvPicPr>
        <xdr:blipFill rotWithShape="1">
          <a:blip xmlns:r="http://schemas.openxmlformats.org/officeDocument/2006/relationships" r:embed="rId1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972" t="9262" r="12288" b="6955"/>
          <a:stretch/>
        </xdr:blipFill>
        <xdr:spPr>
          <a:xfrm>
            <a:off x="285750" y="17002125"/>
            <a:ext cx="936625" cy="1873250"/>
          </a:xfrm>
          <a:prstGeom prst="rect">
            <a:avLst/>
          </a:prstGeom>
        </xdr:spPr>
      </xdr:pic>
      <xdr:pic>
        <xdr:nvPicPr>
          <xdr:cNvPr id="855" name="Рисунок 854"/>
          <xdr:cNvPicPr>
            <a:picLocks noChangeAspect="1"/>
          </xdr:cNvPicPr>
        </xdr:nvPicPr>
        <xdr:blipFill>
          <a:blip xmlns:r="http://schemas.openxmlformats.org/officeDocument/2006/relationships" r:embed="rId1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04877" y="17765696"/>
            <a:ext cx="650874" cy="65087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777875</xdr:colOff>
      <xdr:row>48</xdr:row>
      <xdr:rowOff>111125</xdr:rowOff>
    </xdr:from>
    <xdr:to>
      <xdr:col>16</xdr:col>
      <xdr:colOff>6356</xdr:colOff>
      <xdr:row>48</xdr:row>
      <xdr:rowOff>715994</xdr:rowOff>
    </xdr:to>
    <xdr:grpSp>
      <xdr:nvGrpSpPr>
        <xdr:cNvPr id="856" name="Группа 855"/>
        <xdr:cNvGrpSpPr/>
      </xdr:nvGrpSpPr>
      <xdr:grpSpPr>
        <a:xfrm>
          <a:off x="9652000" y="20034250"/>
          <a:ext cx="4540250" cy="604869"/>
          <a:chOff x="9540875" y="5873750"/>
          <a:chExt cx="4546606" cy="604869"/>
        </a:xfrm>
      </xdr:grpSpPr>
      <xdr:grpSp>
        <xdr:nvGrpSpPr>
          <xdr:cNvPr id="857" name="Группа 856">
            <a:extLst>
              <a:ext uri="{FF2B5EF4-FFF2-40B4-BE49-F238E27FC236}">
                <a16:creationId xmlns:a16="http://schemas.microsoft.com/office/drawing/2014/main" xmlns="" id="{00000000-0008-0000-0100-00002E000000}"/>
              </a:ext>
            </a:extLst>
          </xdr:cNvPr>
          <xdr:cNvGrpSpPr/>
        </xdr:nvGrpSpPr>
        <xdr:grpSpPr>
          <a:xfrm>
            <a:off x="9540875" y="5873750"/>
            <a:ext cx="4546606" cy="604869"/>
            <a:chOff x="9407519" y="19392900"/>
            <a:chExt cx="4546606" cy="604869"/>
          </a:xfrm>
        </xdr:grpSpPr>
        <xdr:grpSp>
          <xdr:nvGrpSpPr>
            <xdr:cNvPr id="860" name="Группа 859">
              <a:extLst>
                <a:ext uri="{FF2B5EF4-FFF2-40B4-BE49-F238E27FC236}">
                  <a16:creationId xmlns:a16="http://schemas.microsoft.com/office/drawing/2014/main" xmlns="" id="{00000000-0008-0000-0100-000008000000}"/>
                </a:ext>
              </a:extLst>
            </xdr:cNvPr>
            <xdr:cNvGrpSpPr/>
          </xdr:nvGrpSpPr>
          <xdr:grpSpPr>
            <a:xfrm>
              <a:off x="9407519" y="19392900"/>
              <a:ext cx="4546606" cy="604869"/>
              <a:chOff x="9407519" y="19392900"/>
              <a:chExt cx="4546606" cy="604869"/>
            </a:xfrm>
          </xdr:grpSpPr>
          <xdr:pic>
            <xdr:nvPicPr>
              <xdr:cNvPr id="864" name="Рисунок 863">
                <a:extLst>
                  <a:ext uri="{FF2B5EF4-FFF2-40B4-BE49-F238E27FC236}">
                    <a16:creationId xmlns:a16="http://schemas.microsoft.com/office/drawing/2014/main" xmlns="" id="{00000000-0008-0000-0100-000085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9407519" y="19434175"/>
                <a:ext cx="615979" cy="563594"/>
              </a:xfrm>
              <a:prstGeom prst="rect">
                <a:avLst/>
              </a:prstGeom>
            </xdr:spPr>
          </xdr:pic>
          <xdr:pic>
            <xdr:nvPicPr>
              <xdr:cNvPr id="865" name="Рисунок 864">
                <a:extLst>
                  <a:ext uri="{FF2B5EF4-FFF2-40B4-BE49-F238E27FC236}">
                    <a16:creationId xmlns:a16="http://schemas.microsoft.com/office/drawing/2014/main" xmlns="" id="{00000000-0008-0000-0100-000086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3505"/>
              <a:stretch/>
            </xdr:blipFill>
            <xdr:spPr>
              <a:xfrm>
                <a:off x="11096843" y="19392900"/>
                <a:ext cx="615979" cy="563594"/>
              </a:xfrm>
              <a:prstGeom prst="rect">
                <a:avLst/>
              </a:prstGeom>
            </xdr:spPr>
          </xdr:pic>
          <xdr:pic>
            <xdr:nvPicPr>
              <xdr:cNvPr id="866" name="Рисунок 865">
                <a:extLst>
                  <a:ext uri="{FF2B5EF4-FFF2-40B4-BE49-F238E27FC236}">
                    <a16:creationId xmlns:a16="http://schemas.microsoft.com/office/drawing/2014/main" xmlns="" id="{00000000-0008-0000-0100-000088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22"/>
              <a:stretch/>
            </xdr:blipFill>
            <xdr:spPr>
              <a:xfrm>
                <a:off x="11665444" y="19408775"/>
                <a:ext cx="615979" cy="563594"/>
              </a:xfrm>
              <a:prstGeom prst="rect">
                <a:avLst/>
              </a:prstGeom>
            </xdr:spPr>
          </xdr:pic>
          <xdr:pic>
            <xdr:nvPicPr>
              <xdr:cNvPr id="867" name="Рисунок 866">
                <a:extLst>
                  <a:ext uri="{FF2B5EF4-FFF2-40B4-BE49-F238E27FC236}">
                    <a16:creationId xmlns:a16="http://schemas.microsoft.com/office/drawing/2014/main" xmlns="" id="{00000000-0008-0000-0100-00008A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74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797803" y="19408775"/>
                <a:ext cx="615979" cy="563594"/>
              </a:xfrm>
              <a:prstGeom prst="rect">
                <a:avLst/>
              </a:prstGeom>
            </xdr:spPr>
          </xdr:pic>
          <xdr:pic>
            <xdr:nvPicPr>
              <xdr:cNvPr id="868" name="Рисунок 867">
                <a:extLst>
                  <a:ext uri="{FF2B5EF4-FFF2-40B4-BE49-F238E27FC236}">
                    <a16:creationId xmlns:a16="http://schemas.microsoft.com/office/drawing/2014/main" xmlns="" id="{00000000-0008-0000-0100-00009A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4904"/>
              <a:stretch/>
            </xdr:blipFill>
            <xdr:spPr>
              <a:xfrm>
                <a:off x="13338146" y="19418300"/>
                <a:ext cx="615979" cy="563594"/>
              </a:xfrm>
              <a:prstGeom prst="rect">
                <a:avLst/>
              </a:prstGeom>
            </xdr:spPr>
          </xdr:pic>
        </xdr:grpSp>
        <xdr:pic>
          <xdr:nvPicPr>
            <xdr:cNvPr id="862" name="Рисунок 861">
              <a:extLst>
                <a:ext uri="{FF2B5EF4-FFF2-40B4-BE49-F238E27FC236}">
                  <a16:creationId xmlns:a16="http://schemas.microsoft.com/office/drawing/2014/main" xmlns="" id="{00000000-0008-0000-0100-00005A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233275" y="19408775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858" name="Рисунок 857">
            <a:extLst>
              <a:ext uri="{FF2B5EF4-FFF2-40B4-BE49-F238E27FC236}">
                <a16:creationId xmlns:a16="http://schemas.microsoft.com/office/drawing/2014/main" xmlns="" id="{00000000-0008-0000-0100-00009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128250" y="5889625"/>
            <a:ext cx="619124" cy="563594"/>
          </a:xfrm>
          <a:prstGeom prst="rect">
            <a:avLst/>
          </a:prstGeom>
        </xdr:spPr>
      </xdr:pic>
      <xdr:pic>
        <xdr:nvPicPr>
          <xdr:cNvPr id="859" name="Рисунок 858">
            <a:extLst>
              <a:ext uri="{FF2B5EF4-FFF2-40B4-BE49-F238E27FC236}">
                <a16:creationId xmlns:a16="http://schemas.microsoft.com/office/drawing/2014/main" xmlns="" id="{00000000-0008-0000-0100-00009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0699750" y="5905500"/>
            <a:ext cx="609599" cy="5635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200086</xdr:colOff>
      <xdr:row>14</xdr:row>
      <xdr:rowOff>287903</xdr:rowOff>
    </xdr:from>
    <xdr:ext cx="1071843" cy="243079"/>
    <xdr:pic>
      <xdr:nvPicPr>
        <xdr:cNvPr id="869" name="Рисунок 868">
          <a:extLst>
            <a:ext uri="{FF2B5EF4-FFF2-40B4-BE49-F238E27FC236}">
              <a16:creationId xmlns:a16="http://schemas.microsoft.com/office/drawing/2014/main" xmlns="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86" y="13099028"/>
          <a:ext cx="1071843" cy="243079"/>
        </a:xfrm>
        <a:prstGeom prst="rect">
          <a:avLst/>
        </a:prstGeom>
      </xdr:spPr>
    </xdr:pic>
    <xdr:clientData/>
  </xdr:oneCellAnchor>
  <xdr:twoCellAnchor>
    <xdr:from>
      <xdr:col>9</xdr:col>
      <xdr:colOff>438150</xdr:colOff>
      <xdr:row>14</xdr:row>
      <xdr:rowOff>77498</xdr:rowOff>
    </xdr:from>
    <xdr:to>
      <xdr:col>15</xdr:col>
      <xdr:colOff>1000126</xdr:colOff>
      <xdr:row>14</xdr:row>
      <xdr:rowOff>617826</xdr:rowOff>
    </xdr:to>
    <xdr:grpSp>
      <xdr:nvGrpSpPr>
        <xdr:cNvPr id="57" name="Группа 56"/>
        <xdr:cNvGrpSpPr/>
      </xdr:nvGrpSpPr>
      <xdr:grpSpPr>
        <a:xfrm>
          <a:off x="8375650" y="5998873"/>
          <a:ext cx="5753101" cy="540328"/>
          <a:chOff x="6105525" y="5754398"/>
          <a:chExt cx="5743576" cy="540328"/>
        </a:xfrm>
      </xdr:grpSpPr>
      <xdr:grpSp>
        <xdr:nvGrpSpPr>
          <xdr:cNvPr id="48" name="Группа 47"/>
          <xdr:cNvGrpSpPr/>
        </xdr:nvGrpSpPr>
        <xdr:grpSpPr>
          <a:xfrm>
            <a:off x="6105525" y="5757862"/>
            <a:ext cx="5289457" cy="533400"/>
            <a:chOff x="6105525" y="5757862"/>
            <a:chExt cx="5289457" cy="533400"/>
          </a:xfrm>
        </xdr:grpSpPr>
        <xdr:grpSp>
          <xdr:nvGrpSpPr>
            <xdr:cNvPr id="873" name="Группа 872"/>
            <xdr:cNvGrpSpPr/>
          </xdr:nvGrpSpPr>
          <xdr:grpSpPr>
            <a:xfrm>
              <a:off x="6661136" y="5768370"/>
              <a:ext cx="4733846" cy="512343"/>
              <a:chOff x="9671270" y="21453470"/>
              <a:chExt cx="4792358" cy="563607"/>
            </a:xfrm>
          </xdr:grpSpPr>
          <xdr:pic>
            <xdr:nvPicPr>
              <xdr:cNvPr id="874" name="Рисунок 873">
                <a:extLst>
                  <a:ext uri="{FF2B5EF4-FFF2-40B4-BE49-F238E27FC236}">
                    <a16:creationId xmlns:a16="http://schemas.microsoft.com/office/drawing/2014/main" xmlns="" id="{00000000-0008-0000-0100-00002C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4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3844504" y="21453470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875" name="Рисунок 874">
                <a:extLst>
                  <a:ext uri="{FF2B5EF4-FFF2-40B4-BE49-F238E27FC236}">
                    <a16:creationId xmlns:a16="http://schemas.microsoft.com/office/drawing/2014/main" xmlns="" id="{00000000-0008-0000-0100-000073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3820"/>
              <a:stretch/>
            </xdr:blipFill>
            <xdr:spPr>
              <a:xfrm>
                <a:off x="12065570" y="21453474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876" name="Рисунок 875">
                <a:extLst>
                  <a:ext uri="{FF2B5EF4-FFF2-40B4-BE49-F238E27FC236}">
                    <a16:creationId xmlns:a16="http://schemas.microsoft.com/office/drawing/2014/main" xmlns="" id="{00000000-0008-0000-0100-0000A7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27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675641" y="21453474"/>
                <a:ext cx="618144" cy="563594"/>
              </a:xfrm>
              <a:prstGeom prst="rect">
                <a:avLst/>
              </a:prstGeom>
            </xdr:spPr>
          </xdr:pic>
          <xdr:pic>
            <xdr:nvPicPr>
              <xdr:cNvPr id="878" name="Рисунок 877">
                <a:extLst>
                  <a:ext uri="{FF2B5EF4-FFF2-40B4-BE49-F238E27FC236}">
                    <a16:creationId xmlns:a16="http://schemas.microsoft.com/office/drawing/2014/main" xmlns="" id="{00000000-0008-0000-0400-000032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2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3291700" y="21455867"/>
                <a:ext cx="571500" cy="558801"/>
              </a:xfrm>
              <a:prstGeom prst="rect">
                <a:avLst/>
              </a:prstGeom>
            </xdr:spPr>
          </xdr:pic>
          <xdr:grpSp>
            <xdr:nvGrpSpPr>
              <xdr:cNvPr id="879" name="Группа 878"/>
              <xdr:cNvGrpSpPr/>
            </xdr:nvGrpSpPr>
            <xdr:grpSpPr>
              <a:xfrm>
                <a:off x="9671270" y="21453473"/>
                <a:ext cx="2438604" cy="563604"/>
                <a:chOff x="9671273" y="21453473"/>
                <a:chExt cx="2438605" cy="563604"/>
              </a:xfrm>
            </xdr:grpSpPr>
            <xdr:grpSp>
              <xdr:nvGrpSpPr>
                <xdr:cNvPr id="881" name="Группа 880"/>
                <xdr:cNvGrpSpPr/>
              </xdr:nvGrpSpPr>
              <xdr:grpSpPr>
                <a:xfrm>
                  <a:off x="9671273" y="21453482"/>
                  <a:ext cx="1815631" cy="563595"/>
                  <a:chOff x="10326164" y="21453482"/>
                  <a:chExt cx="1820657" cy="563595"/>
                </a:xfrm>
              </xdr:grpSpPr>
              <xdr:grpSp>
                <xdr:nvGrpSpPr>
                  <xdr:cNvPr id="885" name="Группа 884">
                    <a:extLst>
                      <a:ext uri="{FF2B5EF4-FFF2-40B4-BE49-F238E27FC236}">
                        <a16:creationId xmlns:a16="http://schemas.microsoft.com/office/drawing/2014/main" xmlns="" id="{00000000-0008-0000-0100-0000C3010000}"/>
                      </a:ext>
                    </a:extLst>
                  </xdr:cNvPr>
                  <xdr:cNvGrpSpPr>
                    <a:grpSpLocks noChangeAspect="1"/>
                  </xdr:cNvGrpSpPr>
                </xdr:nvGrpSpPr>
                <xdr:grpSpPr>
                  <a:xfrm>
                    <a:off x="10326164" y="21453482"/>
                    <a:ext cx="1223053" cy="563594"/>
                    <a:chOff x="5427381" y="588939"/>
                    <a:chExt cx="1225929" cy="563594"/>
                  </a:xfrm>
                </xdr:grpSpPr>
                <xdr:pic>
                  <xdr:nvPicPr>
                    <xdr:cNvPr id="887" name="Рисунок 886">
                      <a:extLst>
                        <a:ext uri="{FF2B5EF4-FFF2-40B4-BE49-F238E27FC236}">
                          <a16:creationId xmlns:a16="http://schemas.microsoft.com/office/drawing/2014/main" xmlns="" id="{00000000-0008-0000-0100-0000C4010000}"/>
                        </a:ext>
                      </a:extLst>
                    </xdr:cNvPr>
                    <xdr:cNvPicPr>
                      <a:picLocks noChangeAspect="1"/>
                    </xdr:cNvPicPr>
                  </xdr:nvPicPr>
                  <xdr:blipFill rotWithShape="1">
                    <a:blip xmlns:r="http://schemas.openxmlformats.org/officeDocument/2006/relationships" r:embed="rId40" cstate="email">
                      <a:extLst>
                        <a:ext uri="{28A0092B-C50C-407E-A947-70E740481C1C}">
                          <a14:useLocalDpi xmlns:a14="http://schemas.microsoft.com/office/drawing/2010/main"/>
                        </a:ext>
                      </a:extLst>
                    </a:blip>
                    <a:srcRect/>
                    <a:stretch/>
                  </xdr:blipFill>
                  <xdr:spPr>
                    <a:xfrm>
                      <a:off x="5427381" y="588940"/>
                      <a:ext cx="619124" cy="563593"/>
                    </a:xfrm>
                    <a:prstGeom prst="rect">
                      <a:avLst/>
                    </a:prstGeom>
                  </xdr:spPr>
                </xdr:pic>
                <xdr:pic>
                  <xdr:nvPicPr>
                    <xdr:cNvPr id="888" name="Рисунок 887">
                      <a:extLst>
                        <a:ext uri="{FF2B5EF4-FFF2-40B4-BE49-F238E27FC236}">
                          <a16:creationId xmlns:a16="http://schemas.microsoft.com/office/drawing/2014/main" xmlns="" id="{00000000-0008-0000-0100-0000C6010000}"/>
                        </a:ext>
                      </a:extLst>
                    </xdr:cNvPr>
                    <xdr:cNvPicPr>
                      <a:picLocks noChangeAspect="1"/>
                    </xdr:cNvPicPr>
                  </xdr:nvPicPr>
                  <xdr:blipFill rotWithShape="1">
                    <a:blip xmlns:r="http://schemas.openxmlformats.org/officeDocument/2006/relationships" r:embed="rId31" cstate="email">
                      <a:extLst>
                        <a:ext uri="{28A0092B-C50C-407E-A947-70E740481C1C}">
                          <a14:useLocalDpi xmlns:a14="http://schemas.microsoft.com/office/drawing/2010/main"/>
                        </a:ext>
                      </a:extLst>
                    </a:blip>
                    <a:srcRect t="-3505"/>
                    <a:stretch/>
                  </xdr:blipFill>
                  <xdr:spPr>
                    <a:xfrm>
                      <a:off x="6034186" y="588939"/>
                      <a:ext cx="619124" cy="563594"/>
                    </a:xfrm>
                    <a:prstGeom prst="rect">
                      <a:avLst/>
                    </a:prstGeom>
                  </xdr:spPr>
                </xdr:pic>
              </xdr:grpSp>
              <xdr:pic>
                <xdr:nvPicPr>
                  <xdr:cNvPr id="886" name="Рисунок 885">
                    <a:extLst>
                      <a:ext uri="{FF2B5EF4-FFF2-40B4-BE49-F238E27FC236}">
                        <a16:creationId xmlns:a16="http://schemas.microsoft.com/office/drawing/2014/main" xmlns="" id="{00000000-0008-0000-0100-0000A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129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1528677" y="21453483"/>
                    <a:ext cx="618144" cy="563594"/>
                  </a:xfrm>
                  <a:prstGeom prst="rect">
                    <a:avLst/>
                  </a:prstGeom>
                </xdr:spPr>
              </xdr:pic>
            </xdr:grpSp>
            <xdr:pic>
              <xdr:nvPicPr>
                <xdr:cNvPr id="883" name="Рисунок 882">
                  <a:extLst>
                    <a:ext uri="{FF2B5EF4-FFF2-40B4-BE49-F238E27FC236}">
                      <a16:creationId xmlns:a16="http://schemas.microsoft.com/office/drawing/2014/main" xmlns="" id="{00000000-0008-0000-0100-0000A8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30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/>
              </xdr:blipFill>
              <xdr:spPr>
                <a:xfrm>
                  <a:off x="11491734" y="21453473"/>
                  <a:ext cx="618144" cy="563594"/>
                </a:xfrm>
                <a:prstGeom prst="rect">
                  <a:avLst/>
                </a:prstGeom>
              </xdr:spPr>
            </xdr:pic>
          </xdr:grpSp>
        </xdr:grpSp>
        <xdr:pic>
          <xdr:nvPicPr>
            <xdr:cNvPr id="46" name="Рисунок 45"/>
            <xdr:cNvPicPr>
              <a:picLocks noChangeAspect="1"/>
            </xdr:cNvPicPr>
          </xdr:nvPicPr>
          <xdr:blipFill>
            <a:blip xmlns:r="http://schemas.openxmlformats.org/officeDocument/2006/relationships" r:embed="rId175" cstate="screen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105525" y="5757862"/>
              <a:ext cx="533400" cy="533400"/>
            </a:xfrm>
            <a:prstGeom prst="rect">
              <a:avLst/>
            </a:prstGeom>
          </xdr:spPr>
        </xdr:pic>
      </xdr:grpSp>
      <xdr:pic>
        <xdr:nvPicPr>
          <xdr:cNvPr id="49" name="Рисунок 48"/>
          <xdr:cNvPicPr>
            <a:picLocks noChangeAspect="1"/>
          </xdr:cNvPicPr>
        </xdr:nvPicPr>
        <xdr:blipFill>
          <a:blip xmlns:r="http://schemas.openxmlformats.org/officeDocument/2006/relationships" r:embed="rId176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91901" y="5754398"/>
            <a:ext cx="457200" cy="54032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333376</xdr:colOff>
      <xdr:row>14</xdr:row>
      <xdr:rowOff>654142</xdr:rowOff>
    </xdr:from>
    <xdr:to>
      <xdr:col>1</xdr:col>
      <xdr:colOff>1127126</xdr:colOff>
      <xdr:row>18</xdr:row>
      <xdr:rowOff>142875</xdr:rowOff>
    </xdr:to>
    <xdr:pic>
      <xdr:nvPicPr>
        <xdr:cNvPr id="211" name="Рисунок 210"/>
        <xdr:cNvPicPr>
          <a:picLocks noChangeAspect="1"/>
        </xdr:cNvPicPr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6" y="6305642"/>
          <a:ext cx="793750" cy="1584233"/>
        </a:xfrm>
        <a:prstGeom prst="rect">
          <a:avLst/>
        </a:prstGeom>
      </xdr:spPr>
    </xdr:pic>
    <xdr:clientData/>
  </xdr:twoCellAnchor>
  <xdr:twoCellAnchor>
    <xdr:from>
      <xdr:col>3</xdr:col>
      <xdr:colOff>79375</xdr:colOff>
      <xdr:row>14</xdr:row>
      <xdr:rowOff>79375</xdr:rowOff>
    </xdr:from>
    <xdr:to>
      <xdr:col>4</xdr:col>
      <xdr:colOff>460375</xdr:colOff>
      <xdr:row>14</xdr:row>
      <xdr:rowOff>711200</xdr:rowOff>
    </xdr:to>
    <xdr:grpSp>
      <xdr:nvGrpSpPr>
        <xdr:cNvPr id="751" name="Группа 750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4095750" y="6000750"/>
          <a:ext cx="635000" cy="631825"/>
          <a:chOff x="6302375" y="2206625"/>
          <a:chExt cx="635000" cy="635000"/>
        </a:xfrm>
      </xdr:grpSpPr>
      <xdr:sp macro="" textlink="">
        <xdr:nvSpPr>
          <xdr:cNvPr id="752" name="Овал 751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54" name="TextBox 753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14</xdr:col>
      <xdr:colOff>95250</xdr:colOff>
      <xdr:row>87</xdr:row>
      <xdr:rowOff>85725</xdr:rowOff>
    </xdr:from>
    <xdr:to>
      <xdr:col>15</xdr:col>
      <xdr:colOff>1030506</xdr:colOff>
      <xdr:row>87</xdr:row>
      <xdr:rowOff>603577</xdr:rowOff>
    </xdr:to>
    <xdr:grpSp>
      <xdr:nvGrpSpPr>
        <xdr:cNvPr id="755" name="Группа 754">
          <a:extLst>
            <a:ext uri="{FF2B5EF4-FFF2-40B4-BE49-F238E27FC236}">
              <a16:creationId xmlns:a16="http://schemas.microsoft.com/office/drawing/2014/main" xmlns="" id="{00000000-0008-0000-0100-000076020000}"/>
            </a:ext>
          </a:extLst>
        </xdr:cNvPr>
        <xdr:cNvGrpSpPr>
          <a:grpSpLocks noChangeAspect="1"/>
        </xdr:cNvGrpSpPr>
      </xdr:nvGrpSpPr>
      <xdr:grpSpPr>
        <a:xfrm>
          <a:off x="12096750" y="35280600"/>
          <a:ext cx="2062381" cy="517852"/>
          <a:chOff x="3129686" y="3988290"/>
          <a:chExt cx="1186203" cy="290421"/>
        </a:xfrm>
      </xdr:grpSpPr>
      <xdr:pic>
        <xdr:nvPicPr>
          <xdr:cNvPr id="756" name="Рисунок 755">
            <a:extLst>
              <a:ext uri="{FF2B5EF4-FFF2-40B4-BE49-F238E27FC236}">
                <a16:creationId xmlns:a16="http://schemas.microsoft.com/office/drawing/2014/main" xmlns="" id="{00000000-0008-0000-0100-00007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5106" r="2663"/>
          <a:stretch/>
        </xdr:blipFill>
        <xdr:spPr>
          <a:xfrm>
            <a:off x="3739768" y="3988290"/>
            <a:ext cx="279831" cy="290417"/>
          </a:xfrm>
          <a:prstGeom prst="rect">
            <a:avLst/>
          </a:prstGeom>
        </xdr:spPr>
      </xdr:pic>
      <xdr:pic>
        <xdr:nvPicPr>
          <xdr:cNvPr id="757" name="Рисунок 756">
            <a:extLst>
              <a:ext uri="{FF2B5EF4-FFF2-40B4-BE49-F238E27FC236}">
                <a16:creationId xmlns:a16="http://schemas.microsoft.com/office/drawing/2014/main" xmlns="" id="{00000000-0008-0000-0100-00007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4858"/>
          <a:stretch/>
        </xdr:blipFill>
        <xdr:spPr>
          <a:xfrm>
            <a:off x="3129686" y="3988294"/>
            <a:ext cx="302817" cy="290417"/>
          </a:xfrm>
          <a:prstGeom prst="rect">
            <a:avLst/>
          </a:prstGeom>
        </xdr:spPr>
      </xdr:pic>
      <xdr:pic>
        <xdr:nvPicPr>
          <xdr:cNvPr id="758" name="Рисунок 757">
            <a:extLst>
              <a:ext uri="{FF2B5EF4-FFF2-40B4-BE49-F238E27FC236}">
                <a16:creationId xmlns:a16="http://schemas.microsoft.com/office/drawing/2014/main" xmlns="" id="{00000000-0008-0000-0100-00008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7533"/>
          <a:stretch/>
        </xdr:blipFill>
        <xdr:spPr>
          <a:xfrm>
            <a:off x="3434488" y="3988294"/>
            <a:ext cx="294306" cy="290417"/>
          </a:xfrm>
          <a:prstGeom prst="rect">
            <a:avLst/>
          </a:prstGeom>
        </xdr:spPr>
      </xdr:pic>
      <xdr:pic>
        <xdr:nvPicPr>
          <xdr:cNvPr id="759" name="Рисунок 758">
            <a:extLst>
              <a:ext uri="{FF2B5EF4-FFF2-40B4-BE49-F238E27FC236}">
                <a16:creationId xmlns:a16="http://schemas.microsoft.com/office/drawing/2014/main" xmlns="" id="{00000000-0008-0000-0100-00008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3462" t="-2027" r="6895" b="-1"/>
          <a:stretch/>
        </xdr:blipFill>
        <xdr:spPr>
          <a:xfrm>
            <a:off x="4030571" y="3988291"/>
            <a:ext cx="285318" cy="290417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376670</xdr:colOff>
      <xdr:row>122</xdr:row>
      <xdr:rowOff>66387</xdr:rowOff>
    </xdr:from>
    <xdr:to>
      <xdr:col>15</xdr:col>
      <xdr:colOff>1027369</xdr:colOff>
      <xdr:row>122</xdr:row>
      <xdr:rowOff>797406</xdr:rowOff>
    </xdr:to>
    <xdr:grpSp>
      <xdr:nvGrpSpPr>
        <xdr:cNvPr id="227" name="Группа 226"/>
        <xdr:cNvGrpSpPr/>
      </xdr:nvGrpSpPr>
      <xdr:grpSpPr>
        <a:xfrm>
          <a:off x="8314170" y="50152012"/>
          <a:ext cx="5841824" cy="731019"/>
          <a:chOff x="7195704" y="50066865"/>
          <a:chExt cx="5838937" cy="731019"/>
        </a:xfrm>
      </xdr:grpSpPr>
      <xdr:pic>
        <xdr:nvPicPr>
          <xdr:cNvPr id="218" name="Рисунок 217"/>
          <xdr:cNvPicPr>
            <a:picLocks noChangeAspect="1"/>
          </xdr:cNvPicPr>
        </xdr:nvPicPr>
        <xdr:blipFill>
          <a:blip xmlns:r="http://schemas.openxmlformats.org/officeDocument/2006/relationships" r:embed="rId178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64681" y="50225870"/>
            <a:ext cx="559837" cy="554181"/>
          </a:xfrm>
          <a:prstGeom prst="rect">
            <a:avLst/>
          </a:prstGeom>
        </xdr:spPr>
      </xdr:pic>
      <xdr:pic>
        <xdr:nvPicPr>
          <xdr:cNvPr id="212" name="Рисунок 211"/>
          <xdr:cNvPicPr>
            <a:picLocks noChangeAspect="1"/>
          </xdr:cNvPicPr>
        </xdr:nvPicPr>
        <xdr:blipFill>
          <a:blip xmlns:r="http://schemas.openxmlformats.org/officeDocument/2006/relationships" r:embed="rId17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95704" y="50225796"/>
            <a:ext cx="564407" cy="554328"/>
          </a:xfrm>
          <a:prstGeom prst="rect">
            <a:avLst/>
          </a:prstGeom>
        </xdr:spPr>
      </xdr:pic>
      <xdr:pic>
        <xdr:nvPicPr>
          <xdr:cNvPr id="213" name="Рисунок 212"/>
          <xdr:cNvPicPr>
            <a:picLocks noChangeAspect="1"/>
          </xdr:cNvPicPr>
        </xdr:nvPicPr>
        <xdr:blipFill>
          <a:blip xmlns:r="http://schemas.openxmlformats.org/officeDocument/2006/relationships" r:embed="rId18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75864" y="50066865"/>
            <a:ext cx="568570" cy="731019"/>
          </a:xfrm>
          <a:prstGeom prst="rect">
            <a:avLst/>
          </a:prstGeom>
        </xdr:spPr>
      </xdr:pic>
      <xdr:pic>
        <xdr:nvPicPr>
          <xdr:cNvPr id="219" name="Рисунок 218"/>
          <xdr:cNvPicPr>
            <a:picLocks noChangeAspect="1"/>
          </xdr:cNvPicPr>
        </xdr:nvPicPr>
        <xdr:blipFill>
          <a:blip xmlns:r="http://schemas.openxmlformats.org/officeDocument/2006/relationships" r:embed="rId18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53500" y="50217210"/>
            <a:ext cx="571500" cy="571500"/>
          </a:xfrm>
          <a:prstGeom prst="rect">
            <a:avLst/>
          </a:prstGeom>
        </xdr:spPr>
      </xdr:pic>
      <xdr:pic>
        <xdr:nvPicPr>
          <xdr:cNvPr id="220" name="Рисунок 219"/>
          <xdr:cNvPicPr>
            <a:picLocks noChangeAspect="1"/>
          </xdr:cNvPicPr>
        </xdr:nvPicPr>
        <xdr:blipFill>
          <a:blip xmlns:r="http://schemas.openxmlformats.org/officeDocument/2006/relationships" r:embed="rId18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46408" y="50226664"/>
            <a:ext cx="567943" cy="552593"/>
          </a:xfrm>
          <a:prstGeom prst="rect">
            <a:avLst/>
          </a:prstGeom>
        </xdr:spPr>
      </xdr:pic>
      <xdr:pic>
        <xdr:nvPicPr>
          <xdr:cNvPr id="221" name="Рисунок 220"/>
          <xdr:cNvPicPr>
            <a:picLocks noChangeAspect="1"/>
          </xdr:cNvPicPr>
        </xdr:nvPicPr>
        <xdr:blipFill>
          <a:blip xmlns:r="http://schemas.openxmlformats.org/officeDocument/2006/relationships" r:embed="rId18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32980" y="50218131"/>
            <a:ext cx="569658" cy="569658"/>
          </a:xfrm>
          <a:prstGeom prst="rect">
            <a:avLst/>
          </a:prstGeom>
        </xdr:spPr>
      </xdr:pic>
      <xdr:pic>
        <xdr:nvPicPr>
          <xdr:cNvPr id="222" name="Рисунок 221"/>
          <xdr:cNvPicPr>
            <a:picLocks noChangeAspect="1"/>
          </xdr:cNvPicPr>
        </xdr:nvPicPr>
        <xdr:blipFill>
          <a:blip xmlns:r="http://schemas.openxmlformats.org/officeDocument/2006/relationships" r:embed="rId18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19956" y="50215156"/>
            <a:ext cx="584464" cy="575608"/>
          </a:xfrm>
          <a:prstGeom prst="rect">
            <a:avLst/>
          </a:prstGeom>
        </xdr:spPr>
      </xdr:pic>
      <xdr:pic>
        <xdr:nvPicPr>
          <xdr:cNvPr id="223" name="Рисунок 222"/>
          <xdr:cNvPicPr>
            <a:picLocks noChangeAspect="1"/>
          </xdr:cNvPicPr>
        </xdr:nvPicPr>
        <xdr:blipFill>
          <a:blip xmlns:r="http://schemas.openxmlformats.org/officeDocument/2006/relationships" r:embed="rId18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08774" y="50221540"/>
            <a:ext cx="562840" cy="562840"/>
          </a:xfrm>
          <a:prstGeom prst="rect">
            <a:avLst/>
          </a:prstGeom>
        </xdr:spPr>
      </xdr:pic>
      <xdr:pic>
        <xdr:nvPicPr>
          <xdr:cNvPr id="224" name="Рисунок 223"/>
          <xdr:cNvPicPr>
            <a:picLocks noChangeAspect="1"/>
          </xdr:cNvPicPr>
        </xdr:nvPicPr>
        <xdr:blipFill>
          <a:blip xmlns:r="http://schemas.openxmlformats.org/officeDocument/2006/relationships" r:embed="rId18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88930" y="50221539"/>
            <a:ext cx="562843" cy="562843"/>
          </a:xfrm>
          <a:prstGeom prst="rect">
            <a:avLst/>
          </a:prstGeom>
        </xdr:spPr>
      </xdr:pic>
      <xdr:pic>
        <xdr:nvPicPr>
          <xdr:cNvPr id="226" name="Рисунок 225"/>
          <xdr:cNvPicPr>
            <a:picLocks noChangeAspect="1"/>
          </xdr:cNvPicPr>
        </xdr:nvPicPr>
        <xdr:blipFill>
          <a:blip xmlns:r="http://schemas.openxmlformats.org/officeDocument/2006/relationships" r:embed="rId18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60433" y="50215856"/>
            <a:ext cx="574208" cy="57420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1873250</xdr:colOff>
      <xdr:row>122</xdr:row>
      <xdr:rowOff>127000</xdr:rowOff>
    </xdr:from>
    <xdr:to>
      <xdr:col>3</xdr:col>
      <xdr:colOff>0</xdr:colOff>
      <xdr:row>122</xdr:row>
      <xdr:rowOff>765175</xdr:rowOff>
    </xdr:to>
    <xdr:grpSp>
      <xdr:nvGrpSpPr>
        <xdr:cNvPr id="760" name="Группа 759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3381375" y="50212625"/>
          <a:ext cx="635000" cy="638175"/>
          <a:chOff x="6302375" y="2206625"/>
          <a:chExt cx="635000" cy="635000"/>
        </a:xfrm>
      </xdr:grpSpPr>
      <xdr:sp macro="" textlink="">
        <xdr:nvSpPr>
          <xdr:cNvPr id="761" name="Овал 760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62" name="TextBox 761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158749</xdr:colOff>
      <xdr:row>239</xdr:row>
      <xdr:rowOff>190499</xdr:rowOff>
    </xdr:from>
    <xdr:ext cx="1071843" cy="243079"/>
    <xdr:pic>
      <xdr:nvPicPr>
        <xdr:cNvPr id="765" name="Рисунок 764">
          <a:extLst>
            <a:ext uri="{FF2B5EF4-FFF2-40B4-BE49-F238E27FC236}">
              <a16:creationId xmlns:a16="http://schemas.microsoft.com/office/drawing/2014/main" xmlns="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9" y="100517324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222250</xdr:colOff>
      <xdr:row>240</xdr:row>
      <xdr:rowOff>111125</xdr:rowOff>
    </xdr:from>
    <xdr:to>
      <xdr:col>1</xdr:col>
      <xdr:colOff>1307376</xdr:colOff>
      <xdr:row>243</xdr:row>
      <xdr:rowOff>206375</xdr:rowOff>
    </xdr:to>
    <xdr:pic>
      <xdr:nvPicPr>
        <xdr:cNvPr id="233" name="Рисунок 232"/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2250" y="97393125"/>
          <a:ext cx="1085126" cy="1143000"/>
        </a:xfrm>
        <a:prstGeom prst="rect">
          <a:avLst/>
        </a:prstGeom>
      </xdr:spPr>
    </xdr:pic>
    <xdr:clientData/>
  </xdr:twoCellAnchor>
  <xdr:twoCellAnchor>
    <xdr:from>
      <xdr:col>2</xdr:col>
      <xdr:colOff>1016000</xdr:colOff>
      <xdr:row>239</xdr:row>
      <xdr:rowOff>79375</xdr:rowOff>
    </xdr:from>
    <xdr:to>
      <xdr:col>2</xdr:col>
      <xdr:colOff>1651000</xdr:colOff>
      <xdr:row>239</xdr:row>
      <xdr:rowOff>717550</xdr:rowOff>
    </xdr:to>
    <xdr:grpSp>
      <xdr:nvGrpSpPr>
        <xdr:cNvPr id="884" name="Группа 883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524125" y="96567625"/>
          <a:ext cx="635000" cy="638175"/>
          <a:chOff x="6302375" y="2206625"/>
          <a:chExt cx="635000" cy="635000"/>
        </a:xfrm>
      </xdr:grpSpPr>
      <xdr:sp macro="" textlink="">
        <xdr:nvSpPr>
          <xdr:cNvPr id="889" name="Овал 888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90" name="TextBox 889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10</xdr:col>
      <xdr:colOff>739774</xdr:colOff>
      <xdr:row>239</xdr:row>
      <xdr:rowOff>63460</xdr:rowOff>
    </xdr:from>
    <xdr:to>
      <xdr:col>15</xdr:col>
      <xdr:colOff>1048052</xdr:colOff>
      <xdr:row>239</xdr:row>
      <xdr:rowOff>768614</xdr:rowOff>
    </xdr:to>
    <xdr:grpSp>
      <xdr:nvGrpSpPr>
        <xdr:cNvPr id="236" name="Группа 235"/>
        <xdr:cNvGrpSpPr/>
      </xdr:nvGrpSpPr>
      <xdr:grpSpPr>
        <a:xfrm>
          <a:off x="9613899" y="96551710"/>
          <a:ext cx="4562778" cy="705154"/>
          <a:chOff x="8883649" y="96423621"/>
          <a:chExt cx="4556428" cy="704166"/>
        </a:xfrm>
      </xdr:grpSpPr>
      <xdr:pic>
        <xdr:nvPicPr>
          <xdr:cNvPr id="894" name="Рисунок 893">
            <a:extLst>
              <a:ext uri="{FF2B5EF4-FFF2-40B4-BE49-F238E27FC236}">
                <a16:creationId xmlns:a16="http://schemas.microsoft.com/office/drawing/2014/main" xmlns="" id="{00000000-0008-0000-0100-00002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883649" y="96525712"/>
            <a:ext cx="615450" cy="564613"/>
          </a:xfrm>
          <a:prstGeom prst="rect">
            <a:avLst/>
          </a:prstGeom>
        </xdr:spPr>
      </xdr:pic>
      <xdr:pic>
        <xdr:nvPicPr>
          <xdr:cNvPr id="895" name="Рисунок 894">
            <a:extLst>
              <a:ext uri="{FF2B5EF4-FFF2-40B4-BE49-F238E27FC236}">
                <a16:creationId xmlns:a16="http://schemas.microsoft.com/office/drawing/2014/main" xmlns="" id="{00000000-0008-0000-0100-00002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6589"/>
          <a:stretch/>
        </xdr:blipFill>
        <xdr:spPr>
          <a:xfrm>
            <a:off x="9451702" y="96423621"/>
            <a:ext cx="615450" cy="704166"/>
          </a:xfrm>
          <a:prstGeom prst="rect">
            <a:avLst/>
          </a:prstGeom>
        </xdr:spPr>
      </xdr:pic>
      <xdr:pic>
        <xdr:nvPicPr>
          <xdr:cNvPr id="896" name="Рисунок 895">
            <a:extLst>
              <a:ext uri="{FF2B5EF4-FFF2-40B4-BE49-F238E27FC236}">
                <a16:creationId xmlns:a16="http://schemas.microsoft.com/office/drawing/2014/main" xmlns="" id="{00000000-0008-0000-0100-00002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91197" y="96525712"/>
            <a:ext cx="615450" cy="564613"/>
          </a:xfrm>
          <a:prstGeom prst="rect">
            <a:avLst/>
          </a:prstGeom>
        </xdr:spPr>
      </xdr:pic>
      <xdr:pic>
        <xdr:nvPicPr>
          <xdr:cNvPr id="897" name="Рисунок 896">
            <a:extLst>
              <a:ext uri="{FF2B5EF4-FFF2-40B4-BE49-F238E27FC236}">
                <a16:creationId xmlns:a16="http://schemas.microsoft.com/office/drawing/2014/main" xmlns="" id="{00000000-0008-0000-0100-00002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146391" y="96525712"/>
            <a:ext cx="615450" cy="564613"/>
          </a:xfrm>
          <a:prstGeom prst="rect">
            <a:avLst/>
          </a:prstGeom>
        </xdr:spPr>
      </xdr:pic>
      <xdr:pic>
        <xdr:nvPicPr>
          <xdr:cNvPr id="898" name="Рисунок 897">
            <a:extLst>
              <a:ext uri="{FF2B5EF4-FFF2-40B4-BE49-F238E27FC236}">
                <a16:creationId xmlns:a16="http://schemas.microsoft.com/office/drawing/2014/main" xmlns="" id="{00000000-0008-0000-0100-00002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035243" y="96525712"/>
            <a:ext cx="615450" cy="564613"/>
          </a:xfrm>
          <a:prstGeom prst="rect">
            <a:avLst/>
          </a:prstGeom>
        </xdr:spPr>
      </xdr:pic>
      <xdr:pic>
        <xdr:nvPicPr>
          <xdr:cNvPr id="899" name="Рисунок 898">
            <a:extLst>
              <a:ext uri="{FF2B5EF4-FFF2-40B4-BE49-F238E27FC236}">
                <a16:creationId xmlns:a16="http://schemas.microsoft.com/office/drawing/2014/main" xmlns="" id="{00000000-0008-0000-0100-00007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2265025" y="96526221"/>
            <a:ext cx="612774" cy="563594"/>
          </a:xfrm>
          <a:prstGeom prst="rect">
            <a:avLst/>
          </a:prstGeom>
        </xdr:spPr>
      </xdr:pic>
      <xdr:pic>
        <xdr:nvPicPr>
          <xdr:cNvPr id="900" name="Рисунок 899">
            <a:extLst>
              <a:ext uri="{FF2B5EF4-FFF2-40B4-BE49-F238E27FC236}">
                <a16:creationId xmlns:a16="http://schemas.microsoft.com/office/drawing/2014/main" xmlns="" id="{00000000-0008-0000-0100-00001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706225" y="96526222"/>
            <a:ext cx="619124" cy="563593"/>
          </a:xfrm>
          <a:prstGeom prst="rect">
            <a:avLst/>
          </a:prstGeom>
        </xdr:spPr>
      </xdr:pic>
      <xdr:pic>
        <xdr:nvPicPr>
          <xdr:cNvPr id="902" name="Рисунок 901"/>
          <xdr:cNvPicPr>
            <a:picLocks noChangeAspect="1" noChangeArrowheads="1"/>
          </xdr:cNvPicPr>
        </xdr:nvPicPr>
        <xdr:blipFill>
          <a:blip xmlns:r="http://schemas.openxmlformats.org/officeDocument/2006/relationships" r:embed="rId18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868275" y="96517506"/>
            <a:ext cx="571802" cy="581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220644</xdr:colOff>
      <xdr:row>4</xdr:row>
      <xdr:rowOff>285749</xdr:rowOff>
    </xdr:from>
    <xdr:to>
      <xdr:col>1</xdr:col>
      <xdr:colOff>1292487</xdr:colOff>
      <xdr:row>4</xdr:row>
      <xdr:rowOff>528828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xmlns="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251" y="2258785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</xdr:colOff>
      <xdr:row>9</xdr:row>
      <xdr:rowOff>664483</xdr:rowOff>
    </xdr:from>
    <xdr:to>
      <xdr:col>1</xdr:col>
      <xdr:colOff>1097643</xdr:colOff>
      <xdr:row>12</xdr:row>
      <xdr:rowOff>165288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5188858"/>
          <a:ext cx="605518" cy="1231180"/>
        </a:xfrm>
        <a:prstGeom prst="rect">
          <a:avLst/>
        </a:prstGeom>
      </xdr:spPr>
    </xdr:pic>
    <xdr:clientData/>
  </xdr:twoCellAnchor>
  <xdr:twoCellAnchor editAs="oneCell">
    <xdr:from>
      <xdr:col>1</xdr:col>
      <xdr:colOff>182544</xdr:colOff>
      <xdr:row>9</xdr:row>
      <xdr:rowOff>302079</xdr:rowOff>
    </xdr:from>
    <xdr:to>
      <xdr:col>1</xdr:col>
      <xdr:colOff>1254387</xdr:colOff>
      <xdr:row>9</xdr:row>
      <xdr:rowOff>545158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xmlns="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151" y="434340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415284</xdr:colOff>
      <xdr:row>18</xdr:row>
      <xdr:rowOff>650875</xdr:rowOff>
    </xdr:from>
    <xdr:to>
      <xdr:col>1</xdr:col>
      <xdr:colOff>992874</xdr:colOff>
      <xdr:row>21</xdr:row>
      <xdr:rowOff>179161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00000000-0008-0000-0200-0000F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1159" y="7223125"/>
          <a:ext cx="577590" cy="1258661"/>
        </a:xfrm>
        <a:prstGeom prst="rect">
          <a:avLst/>
        </a:prstGeom>
      </xdr:spPr>
    </xdr:pic>
    <xdr:clientData/>
  </xdr:twoCellAnchor>
  <xdr:twoCellAnchor editAs="oneCell">
    <xdr:from>
      <xdr:col>1</xdr:col>
      <xdr:colOff>239694</xdr:colOff>
      <xdr:row>18</xdr:row>
      <xdr:rowOff>277585</xdr:rowOff>
    </xdr:from>
    <xdr:to>
      <xdr:col>1</xdr:col>
      <xdr:colOff>1311537</xdr:colOff>
      <xdr:row>18</xdr:row>
      <xdr:rowOff>520664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xmlns="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301" y="6387192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1238250</xdr:colOff>
      <xdr:row>4</xdr:row>
      <xdr:rowOff>0</xdr:rowOff>
    </xdr:from>
    <xdr:to>
      <xdr:col>15</xdr:col>
      <xdr:colOff>1022349</xdr:colOff>
      <xdr:row>4</xdr:row>
      <xdr:rowOff>752476</xdr:rowOff>
    </xdr:to>
    <xdr:grpSp>
      <xdr:nvGrpSpPr>
        <xdr:cNvPr id="69" name="Группа 68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GrpSpPr>
          <a:grpSpLocks noChangeAspect="1"/>
        </xdr:cNvGrpSpPr>
      </xdr:nvGrpSpPr>
      <xdr:grpSpPr>
        <a:xfrm>
          <a:off x="9890125" y="1984375"/>
          <a:ext cx="4038599" cy="752476"/>
          <a:chOff x="3562350" y="20488275"/>
          <a:chExt cx="4038599" cy="752476"/>
        </a:xfrm>
      </xdr:grpSpPr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xmlns="" id="{00000000-0008-0000-02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71" name="Рисунок 70">
            <a:extLst>
              <a:ext uri="{FF2B5EF4-FFF2-40B4-BE49-F238E27FC236}">
                <a16:creationId xmlns:a16="http://schemas.microsoft.com/office/drawing/2014/main" xmlns="" id="{00000000-0008-0000-0200-00004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72" name="Рисунок 71">
            <a:extLst>
              <a:ext uri="{FF2B5EF4-FFF2-40B4-BE49-F238E27FC236}">
                <a16:creationId xmlns:a16="http://schemas.microsoft.com/office/drawing/2014/main" xmlns="" id="{00000000-0008-0000-02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73" name="Рисунок 72">
            <a:extLst>
              <a:ext uri="{FF2B5EF4-FFF2-40B4-BE49-F238E27FC236}">
                <a16:creationId xmlns:a16="http://schemas.microsoft.com/office/drawing/2014/main" xmlns="" id="{00000000-0008-0000-0200-00004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xmlns="" id="{00000000-0008-0000-0200-00004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981825" y="20639057"/>
            <a:ext cx="619124" cy="563594"/>
          </a:xfrm>
          <a:prstGeom prst="rect">
            <a:avLst/>
          </a:prstGeom>
        </xdr:spPr>
      </xdr:pic>
      <xdr:pic>
        <xdr:nvPicPr>
          <xdr:cNvPr id="75" name="Рисунок 74">
            <a:extLst>
              <a:ext uri="{FF2B5EF4-FFF2-40B4-BE49-F238E27FC236}">
                <a16:creationId xmlns:a16="http://schemas.microsoft.com/office/drawing/2014/main" xmlns="" id="{00000000-0008-0000-02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xmlns="" id="{00000000-0008-0000-02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0"/>
          <a:ext cx="1206500" cy="1246638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7</xdr:row>
      <xdr:rowOff>190500</xdr:rowOff>
    </xdr:from>
    <xdr:to>
      <xdr:col>1</xdr:col>
      <xdr:colOff>1476375</xdr:colOff>
      <xdr:row>8</xdr:row>
      <xdr:rowOff>269875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 l="-1" r="-1695"/>
        <a:stretch/>
      </xdr:blipFill>
      <xdr:spPr>
        <a:xfrm>
          <a:off x="539750" y="4079875"/>
          <a:ext cx="952500" cy="396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384265</xdr:colOff>
      <xdr:row>4</xdr:row>
      <xdr:rowOff>712107</xdr:rowOff>
    </xdr:from>
    <xdr:to>
      <xdr:col>1</xdr:col>
      <xdr:colOff>1061321</xdr:colOff>
      <xdr:row>7</xdr:row>
      <xdr:rowOff>206375</xdr:rowOff>
    </xdr:to>
    <xdr:pic>
      <xdr:nvPicPr>
        <xdr:cNvPr id="211" name="Рисунок 7">
          <a:extLst>
            <a:ext uri="{FF2B5EF4-FFF2-40B4-BE49-F238E27FC236}">
              <a16:creationId xmlns:a16="http://schemas.microsoft.com/office/drawing/2014/main" xmlns="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140" y="2871107"/>
          <a:ext cx="677056" cy="122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25400</xdr:colOff>
      <xdr:row>9</xdr:row>
      <xdr:rowOff>215900</xdr:rowOff>
    </xdr:from>
    <xdr:to>
      <xdr:col>9</xdr:col>
      <xdr:colOff>247650</xdr:colOff>
      <xdr:row>9</xdr:row>
      <xdr:rowOff>660400</xdr:rowOff>
    </xdr:to>
    <xdr:sp macro="" textlink="">
      <xdr:nvSpPr>
        <xdr:cNvPr id="110" name="Скругленный прямоугольник 109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SpPr>
          <a:spLocks noChangeAspect="1"/>
        </xdr:cNvSpPr>
      </xdr:nvSpPr>
      <xdr:spPr>
        <a:xfrm>
          <a:off x="6438900" y="47402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7</xdr:col>
      <xdr:colOff>47625</xdr:colOff>
      <xdr:row>18</xdr:row>
      <xdr:rowOff>190500</xdr:rowOff>
    </xdr:from>
    <xdr:to>
      <xdr:col>9</xdr:col>
      <xdr:colOff>114300</xdr:colOff>
      <xdr:row>18</xdr:row>
      <xdr:rowOff>635000</xdr:rowOff>
    </xdr:to>
    <xdr:sp macro="" textlink="">
      <xdr:nvSpPr>
        <xdr:cNvPr id="111" name="Скругленный прямоугольник 110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SpPr>
          <a:spLocks noChangeAspect="1"/>
        </xdr:cNvSpPr>
      </xdr:nvSpPr>
      <xdr:spPr>
        <a:xfrm>
          <a:off x="6461125" y="6762750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>
    <xdr:from>
      <xdr:col>10</xdr:col>
      <xdr:colOff>1231901</xdr:colOff>
      <xdr:row>9</xdr:row>
      <xdr:rowOff>176182</xdr:rowOff>
    </xdr:from>
    <xdr:to>
      <xdr:col>15</xdr:col>
      <xdr:colOff>1054100</xdr:colOff>
      <xdr:row>9</xdr:row>
      <xdr:rowOff>755651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GrpSpPr/>
      </xdr:nvGrpSpPr>
      <xdr:grpSpPr>
        <a:xfrm>
          <a:off x="9883776" y="4525932"/>
          <a:ext cx="4076699" cy="579469"/>
          <a:chOff x="9899651" y="4700557"/>
          <a:chExt cx="4076699" cy="579469"/>
        </a:xfrm>
      </xdr:grpSpPr>
      <xdr:grpSp>
        <xdr:nvGrpSpPr>
          <xdr:cNvPr id="77" name="Группа 76">
            <a:extLst>
              <a:ext uri="{FF2B5EF4-FFF2-40B4-BE49-F238E27FC236}">
                <a16:creationId xmlns:a16="http://schemas.microsoft.com/office/drawing/2014/main" xmlns="" id="{00000000-0008-0000-0200-00004D000000}"/>
              </a:ext>
            </a:extLst>
          </xdr:cNvPr>
          <xdr:cNvGrpSpPr>
            <a:grpSpLocks noChangeAspect="1"/>
          </xdr:cNvGrpSpPr>
        </xdr:nvGrpSpPr>
        <xdr:grpSpPr>
          <a:xfrm>
            <a:off x="9899651" y="4700557"/>
            <a:ext cx="4076699" cy="579469"/>
            <a:chOff x="3514613" y="20623182"/>
            <a:chExt cx="4086336" cy="579469"/>
          </a:xfrm>
        </xdr:grpSpPr>
        <xdr:pic>
          <xdr:nvPicPr>
            <xdr:cNvPr id="78" name="Рисунок 77">
              <a:extLst>
                <a:ext uri="{FF2B5EF4-FFF2-40B4-BE49-F238E27FC236}">
                  <a16:creationId xmlns:a16="http://schemas.microsoft.com/office/drawing/2014/main" xmlns="" id="{00000000-0008-0000-0200-00004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3514613" y="20623182"/>
              <a:ext cx="619124" cy="563594"/>
            </a:xfrm>
            <a:prstGeom prst="rect">
              <a:avLst/>
            </a:prstGeom>
          </xdr:spPr>
        </xdr:pic>
        <xdr:pic>
          <xdr:nvPicPr>
            <xdr:cNvPr id="80" name="Рисунок 79">
              <a:extLst>
                <a:ext uri="{FF2B5EF4-FFF2-40B4-BE49-F238E27FC236}">
                  <a16:creationId xmlns:a16="http://schemas.microsoft.com/office/drawing/2014/main" xmlns="" id="{00000000-0008-0000-0200-00005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126112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81" name="Рисунок 80">
              <a:extLst>
                <a:ext uri="{FF2B5EF4-FFF2-40B4-BE49-F238E27FC236}">
                  <a16:creationId xmlns:a16="http://schemas.microsoft.com/office/drawing/2014/main" xmlns="" id="{00000000-0008-0000-0200-00005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5840610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82" name="Рисунок 81">
              <a:extLst>
                <a:ext uri="{FF2B5EF4-FFF2-40B4-BE49-F238E27FC236}">
                  <a16:creationId xmlns:a16="http://schemas.microsoft.com/office/drawing/2014/main" xmlns="" id="{00000000-0008-0000-0200-00005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6981825" y="20639057"/>
              <a:ext cx="619124" cy="563594"/>
            </a:xfrm>
            <a:prstGeom prst="rect">
              <a:avLst/>
            </a:prstGeom>
          </xdr:spPr>
        </xdr:pic>
        <xdr:pic>
          <xdr:nvPicPr>
            <xdr:cNvPr id="83" name="Рисунок 82">
              <a:extLst>
                <a:ext uri="{FF2B5EF4-FFF2-40B4-BE49-F238E27FC236}">
                  <a16:creationId xmlns:a16="http://schemas.microsoft.com/office/drawing/2014/main" xmlns="" id="{00000000-0008-0000-0200-00005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288161" y="20631150"/>
              <a:ext cx="619124" cy="563594"/>
            </a:xfrm>
            <a:prstGeom prst="rect">
              <a:avLst/>
            </a:prstGeom>
          </xdr:spPr>
        </xdr:pic>
        <xdr:pic>
          <xdr:nvPicPr>
            <xdr:cNvPr id="84" name="Рисунок 83">
              <a:extLst>
                <a:ext uri="{FF2B5EF4-FFF2-40B4-BE49-F238E27FC236}">
                  <a16:creationId xmlns:a16="http://schemas.microsoft.com/office/drawing/2014/main" xmlns="" id="{00000000-0008-0000-0200-00005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707136" y="2062953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xmlns="" id="{00000000-0008-0000-02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1125" y="4730750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650877</xdr:colOff>
      <xdr:row>18</xdr:row>
      <xdr:rowOff>0</xdr:rowOff>
    </xdr:from>
    <xdr:to>
      <xdr:col>15</xdr:col>
      <xdr:colOff>1000125</xdr:colOff>
      <xdr:row>18</xdr:row>
      <xdr:rowOff>752476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GrpSpPr/>
      </xdr:nvGrpSpPr>
      <xdr:grpSpPr>
        <a:xfrm>
          <a:off x="9302752" y="9112250"/>
          <a:ext cx="4603748" cy="752476"/>
          <a:chOff x="9382127" y="6572250"/>
          <a:chExt cx="4603748" cy="752476"/>
        </a:xfrm>
      </xdr:grpSpPr>
      <xdr:grpSp>
        <xdr:nvGrpSpPr>
          <xdr:cNvPr id="85" name="Группа 84">
            <a:extLst>
              <a:ext uri="{FF2B5EF4-FFF2-40B4-BE49-F238E27FC236}">
                <a16:creationId xmlns:a16="http://schemas.microsoft.com/office/drawing/2014/main" xmlns="" id="{00000000-0008-0000-0200-000055000000}"/>
              </a:ext>
            </a:extLst>
          </xdr:cNvPr>
          <xdr:cNvGrpSpPr>
            <a:grpSpLocks noChangeAspect="1"/>
          </xdr:cNvGrpSpPr>
        </xdr:nvGrpSpPr>
        <xdr:grpSpPr>
          <a:xfrm>
            <a:off x="9382127" y="6572250"/>
            <a:ext cx="4603748" cy="752476"/>
            <a:chOff x="2989951" y="20488275"/>
            <a:chExt cx="4610998" cy="752476"/>
          </a:xfrm>
        </xdr:grpSpPr>
        <xdr:pic>
          <xdr:nvPicPr>
            <xdr:cNvPr id="86" name="Рисунок 85">
              <a:extLst>
                <a:ext uri="{FF2B5EF4-FFF2-40B4-BE49-F238E27FC236}">
                  <a16:creationId xmlns:a16="http://schemas.microsoft.com/office/drawing/2014/main" xmlns="" id="{00000000-0008-0000-0200-00005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2989951" y="20639057"/>
              <a:ext cx="619124" cy="563594"/>
            </a:xfrm>
            <a:prstGeom prst="rect">
              <a:avLst/>
            </a:prstGeom>
          </xdr:spPr>
        </xdr:pic>
        <xdr:pic>
          <xdr:nvPicPr>
            <xdr:cNvPr id="87" name="Рисунок 86">
              <a:extLst>
                <a:ext uri="{FF2B5EF4-FFF2-40B4-BE49-F238E27FC236}">
                  <a16:creationId xmlns:a16="http://schemas.microsoft.com/office/drawing/2014/main" xmlns="" id="{00000000-0008-0000-0200-00005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570976" y="20488275"/>
              <a:ext cx="619124" cy="752476"/>
            </a:xfrm>
            <a:prstGeom prst="rect">
              <a:avLst/>
            </a:prstGeom>
          </xdr:spPr>
        </xdr:pic>
        <xdr:pic>
          <xdr:nvPicPr>
            <xdr:cNvPr id="88" name="Рисунок 87">
              <a:extLst>
                <a:ext uri="{FF2B5EF4-FFF2-40B4-BE49-F238E27FC236}">
                  <a16:creationId xmlns:a16="http://schemas.microsoft.com/office/drawing/2014/main" xmlns="" id="{00000000-0008-0000-0200-00005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142475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89" name="Рисунок 88">
              <a:extLst>
                <a:ext uri="{FF2B5EF4-FFF2-40B4-BE49-F238E27FC236}">
                  <a16:creationId xmlns:a16="http://schemas.microsoft.com/office/drawing/2014/main" xmlns="" id="{00000000-0008-0000-0200-00005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5856975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90" name="Рисунок 89">
              <a:extLst>
                <a:ext uri="{FF2B5EF4-FFF2-40B4-BE49-F238E27FC236}">
                  <a16:creationId xmlns:a16="http://schemas.microsoft.com/office/drawing/2014/main" xmlns="" id="{00000000-0008-0000-0200-00005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1619"/>
            <a:stretch/>
          </xdr:blipFill>
          <xdr:spPr>
            <a:xfrm>
              <a:off x="6981825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91" name="Рисунок 90">
              <a:extLst>
                <a:ext uri="{FF2B5EF4-FFF2-40B4-BE49-F238E27FC236}">
                  <a16:creationId xmlns:a16="http://schemas.microsoft.com/office/drawing/2014/main" xmlns="" id="{00000000-0008-0000-0200-00005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304525" y="20631150"/>
              <a:ext cx="619124" cy="563594"/>
            </a:xfrm>
            <a:prstGeom prst="rect">
              <a:avLst/>
            </a:prstGeom>
          </xdr:spPr>
        </xdr:pic>
        <xdr:pic>
          <xdr:nvPicPr>
            <xdr:cNvPr id="92" name="Рисунок 91">
              <a:extLst>
                <a:ext uri="{FF2B5EF4-FFF2-40B4-BE49-F238E27FC236}">
                  <a16:creationId xmlns:a16="http://schemas.microsoft.com/office/drawing/2014/main" xmlns="" id="{00000000-0008-0000-0200-00005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723500" y="2062953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138" name="Рисунок 137">
            <a:extLst>
              <a:ext uri="{FF2B5EF4-FFF2-40B4-BE49-F238E27FC236}">
                <a16:creationId xmlns:a16="http://schemas.microsoft.com/office/drawing/2014/main" xmlns="" id="{00000000-0008-0000-02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27000" y="6740525"/>
            <a:ext cx="558799" cy="519642"/>
          </a:xfrm>
          <a:prstGeom prst="rect">
            <a:avLst/>
          </a:prstGeom>
        </xdr:spPr>
      </xdr:pic>
    </xdr:grpSp>
    <xdr:clientData/>
  </xdr:twoCellAnchor>
  <xdr:twoCellAnchor editAs="oneCell">
    <xdr:from>
      <xdr:col>29</xdr:col>
      <xdr:colOff>0</xdr:colOff>
      <xdr:row>5</xdr:row>
      <xdr:rowOff>0</xdr:rowOff>
    </xdr:from>
    <xdr:to>
      <xdr:col>29</xdr:col>
      <xdr:colOff>304800</xdr:colOff>
      <xdr:row>5</xdr:row>
      <xdr:rowOff>304800</xdr:rowOff>
    </xdr:to>
    <xdr:sp macro="" textlink="">
      <xdr:nvSpPr>
        <xdr:cNvPr id="40" name="AutoShape 1" descr="кнопка меню блока, в, круговой, значок в Metrize Icons"/>
        <xdr:cNvSpPr>
          <a:spLocks noChangeAspect="1" noChangeArrowheads="1"/>
        </xdr:cNvSpPr>
      </xdr:nvSpPr>
      <xdr:spPr bwMode="auto">
        <a:xfrm>
          <a:off x="1683067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5</xdr:row>
      <xdr:rowOff>0</xdr:rowOff>
    </xdr:from>
    <xdr:to>
      <xdr:col>29</xdr:col>
      <xdr:colOff>304800</xdr:colOff>
      <xdr:row>5</xdr:row>
      <xdr:rowOff>304800</xdr:rowOff>
    </xdr:to>
    <xdr:sp macro="" textlink="">
      <xdr:nvSpPr>
        <xdr:cNvPr id="41" name="AutoShape 2" descr="кнопка меню, квадрат, значок в BigMug Line icons"/>
        <xdr:cNvSpPr>
          <a:spLocks noChangeAspect="1" noChangeArrowheads="1"/>
        </xdr:cNvSpPr>
      </xdr:nvSpPr>
      <xdr:spPr bwMode="auto">
        <a:xfrm>
          <a:off x="1683067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682625</xdr:colOff>
      <xdr:row>2</xdr:row>
      <xdr:rowOff>0</xdr:rowOff>
    </xdr:from>
    <xdr:to>
      <xdr:col>8</xdr:col>
      <xdr:colOff>1047751</xdr:colOff>
      <xdr:row>2</xdr:row>
      <xdr:rowOff>408621</xdr:rowOff>
    </xdr:to>
    <xdr:pic>
      <xdr:nvPicPr>
        <xdr:cNvPr id="102" name="Рисунок 101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429500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15875</xdr:colOff>
      <xdr:row>0</xdr:row>
      <xdr:rowOff>142875</xdr:rowOff>
    </xdr:from>
    <xdr:to>
      <xdr:col>26</xdr:col>
      <xdr:colOff>16774</xdr:colOff>
      <xdr:row>0</xdr:row>
      <xdr:rowOff>517499</xdr:rowOff>
    </xdr:to>
    <xdr:sp macro="" textlink="">
      <xdr:nvSpPr>
        <xdr:cNvPr id="103" name="Прямоугольник 102">
          <a:hlinkClick xmlns:r="http://schemas.openxmlformats.org/officeDocument/2006/relationships" r:id="rId21"/>
        </xdr:cNvPr>
        <xdr:cNvSpPr/>
      </xdr:nvSpPr>
      <xdr:spPr>
        <a:xfrm>
          <a:off x="14747875" y="142875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20</xdr:col>
      <xdr:colOff>174625</xdr:colOff>
      <xdr:row>0</xdr:row>
      <xdr:rowOff>31750</xdr:rowOff>
    </xdr:from>
    <xdr:to>
      <xdr:col>20</xdr:col>
      <xdr:colOff>661605</xdr:colOff>
      <xdr:row>1</xdr:row>
      <xdr:rowOff>90075</xdr:rowOff>
    </xdr:to>
    <xdr:pic>
      <xdr:nvPicPr>
        <xdr:cNvPr id="106" name="Рисунок 105" descr="Youtube – Бесплатные иконки: социальные медиа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097015" y="95235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220644</xdr:colOff>
      <xdr:row>13</xdr:row>
      <xdr:rowOff>285749</xdr:rowOff>
    </xdr:from>
    <xdr:ext cx="1071843" cy="243079"/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519" y="2270124"/>
          <a:ext cx="1071843" cy="243079"/>
        </a:xfrm>
        <a:prstGeom prst="rect">
          <a:avLst/>
        </a:prstGeom>
      </xdr:spPr>
    </xdr:pic>
    <xdr:clientData/>
  </xdr:oneCellAnchor>
  <xdr:oneCellAnchor>
    <xdr:from>
      <xdr:col>12</xdr:col>
      <xdr:colOff>206375</xdr:colOff>
      <xdr:row>13</xdr:row>
      <xdr:rowOff>157132</xdr:rowOff>
    </xdr:from>
    <xdr:ext cx="2914649" cy="573119"/>
    <xdr:grpSp>
      <xdr:nvGrpSpPr>
        <xdr:cNvPr id="67" name="Группа 66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GrpSpPr>
          <a:grpSpLocks noChangeAspect="1"/>
        </xdr:cNvGrpSpPr>
      </xdr:nvGrpSpPr>
      <xdr:grpSpPr>
        <a:xfrm>
          <a:off x="11080750" y="6554757"/>
          <a:ext cx="2914649" cy="573119"/>
          <a:chOff x="4133850" y="20629532"/>
          <a:chExt cx="2914649" cy="573119"/>
        </a:xfrm>
      </xdr:grpSpPr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xmlns="" id="{00000000-0008-0000-02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4133850" y="20639057"/>
            <a:ext cx="619124" cy="563594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:a16="http://schemas.microsoft.com/office/drawing/2014/main" xmlns="" id="{00000000-0008-0000-02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95" name="Рисунок 94">
            <a:extLst>
              <a:ext uri="{FF2B5EF4-FFF2-40B4-BE49-F238E27FC236}">
                <a16:creationId xmlns:a16="http://schemas.microsoft.com/office/drawing/2014/main" xmlns="" id="{00000000-0008-0000-0200-00004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97" name="Рисунок 96">
            <a:extLst>
              <a:ext uri="{FF2B5EF4-FFF2-40B4-BE49-F238E27FC236}">
                <a16:creationId xmlns:a16="http://schemas.microsoft.com/office/drawing/2014/main" xmlns="" id="{00000000-0008-0000-02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:a16="http://schemas.microsoft.com/office/drawing/2014/main" xmlns="" id="{00000000-0008-0000-02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oneCellAnchor>
  <xdr:oneCellAnchor>
    <xdr:from>
      <xdr:col>29</xdr:col>
      <xdr:colOff>0</xdr:colOff>
      <xdr:row>14</xdr:row>
      <xdr:rowOff>0</xdr:rowOff>
    </xdr:from>
    <xdr:ext cx="304800" cy="304800"/>
    <xdr:sp macro="" textlink="">
      <xdr:nvSpPr>
        <xdr:cNvPr id="101" name="AutoShape 1" descr="кнопка меню блока, в, круговой, значок в Metrize Icons"/>
        <xdr:cNvSpPr>
          <a:spLocks noChangeAspect="1" noChangeArrowheads="1"/>
        </xdr:cNvSpPr>
      </xdr:nvSpPr>
      <xdr:spPr bwMode="auto">
        <a:xfrm>
          <a:off x="18208625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14</xdr:row>
      <xdr:rowOff>0</xdr:rowOff>
    </xdr:from>
    <xdr:ext cx="304800" cy="304800"/>
    <xdr:sp macro="" textlink="">
      <xdr:nvSpPr>
        <xdr:cNvPr id="128" name="AutoShape 2" descr="кнопка меню, квадрат, значок в BigMug Line icons"/>
        <xdr:cNvSpPr>
          <a:spLocks noChangeAspect="1" noChangeArrowheads="1"/>
        </xdr:cNvSpPr>
      </xdr:nvSpPr>
      <xdr:spPr bwMode="auto">
        <a:xfrm>
          <a:off x="18208625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444500</xdr:colOff>
      <xdr:row>13</xdr:row>
      <xdr:rowOff>730250</xdr:rowOff>
    </xdr:from>
    <xdr:to>
      <xdr:col>1</xdr:col>
      <xdr:colOff>1095375</xdr:colOff>
      <xdr:row>16</xdr:row>
      <xdr:rowOff>268514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286" t="5100" r="14285" b="6146"/>
        <a:stretch/>
      </xdr:blipFill>
      <xdr:spPr>
        <a:xfrm>
          <a:off x="460375" y="7127875"/>
          <a:ext cx="650875" cy="1617889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13</xdr:row>
      <xdr:rowOff>127000</xdr:rowOff>
    </xdr:from>
    <xdr:to>
      <xdr:col>2</xdr:col>
      <xdr:colOff>2032000</xdr:colOff>
      <xdr:row>13</xdr:row>
      <xdr:rowOff>765175</xdr:rowOff>
    </xdr:to>
    <xdr:grpSp>
      <xdr:nvGrpSpPr>
        <xdr:cNvPr id="129" name="Группа 128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921000" y="6524625"/>
          <a:ext cx="635000" cy="638175"/>
          <a:chOff x="6302375" y="2206625"/>
          <a:chExt cx="635000" cy="635000"/>
        </a:xfrm>
      </xdr:grpSpPr>
      <xdr:sp macro="" textlink="">
        <xdr:nvSpPr>
          <xdr:cNvPr id="130" name="Овал 129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31" name="TextBox 130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27</xdr:col>
      <xdr:colOff>238125</xdr:colOff>
      <xdr:row>3</xdr:row>
      <xdr:rowOff>206377</xdr:rowOff>
    </xdr:from>
    <xdr:to>
      <xdr:col>42</xdr:col>
      <xdr:colOff>419100</xdr:colOff>
      <xdr:row>12</xdr:row>
      <xdr:rowOff>122177</xdr:rowOff>
    </xdr:to>
    <xdr:grpSp>
      <xdr:nvGrpSpPr>
        <xdr:cNvPr id="4" name="Группа 3"/>
        <xdr:cNvGrpSpPr/>
      </xdr:nvGrpSpPr>
      <xdr:grpSpPr>
        <a:xfrm>
          <a:off x="17049750" y="1587502"/>
          <a:ext cx="10658475" cy="4614800"/>
          <a:chOff x="16351248" y="1476377"/>
          <a:chExt cx="10658874" cy="4614950"/>
        </a:xfrm>
      </xdr:grpSpPr>
      <xdr:grpSp>
        <xdr:nvGrpSpPr>
          <xdr:cNvPr id="3" name="Группа 2"/>
          <xdr:cNvGrpSpPr/>
        </xdr:nvGrpSpPr>
        <xdr:grpSpPr>
          <a:xfrm>
            <a:off x="16351248" y="1476377"/>
            <a:ext cx="10658874" cy="4614950"/>
            <a:chOff x="16351250" y="1476377"/>
            <a:chExt cx="10660080" cy="4612140"/>
          </a:xfrm>
        </xdr:grpSpPr>
        <xdr:grpSp>
          <xdr:nvGrpSpPr>
            <xdr:cNvPr id="104" name="Группа 103"/>
            <xdr:cNvGrpSpPr/>
          </xdr:nvGrpSpPr>
          <xdr:grpSpPr>
            <a:xfrm>
              <a:off x="16351250" y="1476377"/>
              <a:ext cx="10660080" cy="4612140"/>
              <a:chOff x="16430625" y="1924559"/>
              <a:chExt cx="10660080" cy="4723129"/>
            </a:xfrm>
          </xdr:grpSpPr>
          <xdr:grpSp>
            <xdr:nvGrpSpPr>
              <xdr:cNvPr id="105" name="Группа 104"/>
              <xdr:cNvGrpSpPr/>
            </xdr:nvGrpSpPr>
            <xdr:grpSpPr>
              <a:xfrm>
                <a:off x="16430625" y="1924559"/>
                <a:ext cx="10660080" cy="3292638"/>
                <a:chOff x="16430625" y="1924559"/>
                <a:chExt cx="10660080" cy="3292638"/>
              </a:xfrm>
            </xdr:grpSpPr>
            <xdr:grpSp>
              <xdr:nvGrpSpPr>
                <xdr:cNvPr id="108" name="Группа 107"/>
                <xdr:cNvGrpSpPr>
                  <a:grpSpLocks noChangeAspect="1"/>
                </xdr:cNvGrpSpPr>
              </xdr:nvGrpSpPr>
              <xdr:grpSpPr>
                <a:xfrm>
                  <a:off x="16467866" y="2238376"/>
                  <a:ext cx="10622839" cy="2978821"/>
                  <a:chOff x="4229288" y="3061607"/>
                  <a:chExt cx="10122059" cy="2398368"/>
                </a:xfrm>
                <a:solidFill>
                  <a:schemeClr val="bg2"/>
                </a:solidFill>
              </xdr:grpSpPr>
              <xdr:sp macro="" textlink="">
                <xdr:nvSpPr>
                  <xdr:cNvPr id="112" name="Прямоугольник 111">
                    <a:hlinkClick xmlns:r="http://schemas.openxmlformats.org/officeDocument/2006/relationships" r:id="rId24"/>
                  </xdr:cNvPr>
                  <xdr:cNvSpPr/>
                </xdr:nvSpPr>
                <xdr:spPr>
                  <a:xfrm>
                    <a:off x="4229288" y="3061607"/>
                    <a:ext cx="10113061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2000" b="1">
                        <a:solidFill>
                          <a:sysClr val="windowText" lastClr="000000"/>
                        </a:solidFill>
                      </a:rPr>
                      <a:t>Главная</a:t>
                    </a:r>
                  </a:p>
                </xdr:txBody>
              </xdr:sp>
              <xdr:sp macro="" textlink="">
                <xdr:nvSpPr>
                  <xdr:cNvPr id="113" name="Прямоугольник 112">
                    <a:hlinkClick xmlns:r="http://schemas.openxmlformats.org/officeDocument/2006/relationships" r:id="rId25"/>
                  </xdr:cNvPr>
                  <xdr:cNvSpPr/>
                </xdr:nvSpPr>
                <xdr:spPr>
                  <a:xfrm>
                    <a:off x="4229288" y="3604350"/>
                    <a:ext cx="2090158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</a:rPr>
                      <a:t>Фильтры</a:t>
                    </a:r>
                  </a:p>
                </xdr:txBody>
              </xdr:sp>
              <xdr:sp macro="" textlink="">
                <xdr:nvSpPr>
                  <xdr:cNvPr id="115" name="Прямоугольник 114">
                    <a:hlinkClick xmlns:r="http://schemas.openxmlformats.org/officeDocument/2006/relationships" r:id="rId26"/>
                  </xdr:cNvPr>
                  <xdr:cNvSpPr/>
                </xdr:nvSpPr>
                <xdr:spPr>
                  <a:xfrm>
                    <a:off x="6908989" y="4118590"/>
                    <a:ext cx="2089181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ГПВН</a:t>
                    </a:r>
                  </a:p>
                </xdr:txBody>
              </xdr:sp>
              <xdr:sp macro="" textlink="">
                <xdr:nvSpPr>
                  <xdr:cNvPr id="114" name="Прямоугольник 113">
                    <a:hlinkClick xmlns:r="http://schemas.openxmlformats.org/officeDocument/2006/relationships" r:id="rId27"/>
                  </xdr:cNvPr>
                  <xdr:cNvSpPr/>
                </xdr:nvSpPr>
                <xdr:spPr>
                  <a:xfrm>
                    <a:off x="6908989" y="3609932"/>
                    <a:ext cx="2089181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ПЭВН</a:t>
                    </a:r>
                  </a:p>
                </xdr:txBody>
              </xdr:sp>
              <xdr:sp macro="" textlink="">
                <xdr:nvSpPr>
                  <xdr:cNvPr id="116" name="Прямоугольник 115">
                    <a:hlinkClick xmlns:r="http://schemas.openxmlformats.org/officeDocument/2006/relationships" r:id="rId28"/>
                  </xdr:cNvPr>
                  <xdr:cNvSpPr/>
                </xdr:nvSpPr>
                <xdr:spPr>
                  <a:xfrm>
                    <a:off x="6908989" y="4627250"/>
                    <a:ext cx="2089181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Конвекторы</a:t>
                    </a:r>
                  </a:p>
                </xdr:txBody>
              </xdr:sp>
              <xdr:sp macro="" textlink="">
                <xdr:nvSpPr>
                  <xdr:cNvPr id="118" name="Прямоугольник 117">
                    <a:hlinkClick xmlns:r="http://schemas.openxmlformats.org/officeDocument/2006/relationships" r:id="rId29"/>
                  </xdr:cNvPr>
                  <xdr:cNvSpPr/>
                </xdr:nvSpPr>
                <xdr:spPr>
                  <a:xfrm>
                    <a:off x="9563706" y="4116350"/>
                    <a:ext cx="2088561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Котлы эл.</a:t>
                    </a:r>
                  </a:p>
                </xdr:txBody>
              </xdr:sp>
              <xdr:sp macro="" textlink="">
                <xdr:nvSpPr>
                  <xdr:cNvPr id="117" name="Прямоугольник 116">
                    <a:hlinkClick xmlns:r="http://schemas.openxmlformats.org/officeDocument/2006/relationships" r:id="rId30"/>
                  </xdr:cNvPr>
                  <xdr:cNvSpPr/>
                </xdr:nvSpPr>
                <xdr:spPr>
                  <a:xfrm>
                    <a:off x="9563706" y="3607692"/>
                    <a:ext cx="2088561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Тепловентиляоры</a:t>
                    </a:r>
                  </a:p>
                </xdr:txBody>
              </xdr:sp>
              <xdr:sp macro="" textlink="">
                <xdr:nvSpPr>
                  <xdr:cNvPr id="119" name="Прямоугольник 118">
                    <a:hlinkClick xmlns:r="http://schemas.openxmlformats.org/officeDocument/2006/relationships" r:id="rId31"/>
                  </xdr:cNvPr>
                  <xdr:cNvSpPr/>
                </xdr:nvSpPr>
                <xdr:spPr>
                  <a:xfrm>
                    <a:off x="4229288" y="4113009"/>
                    <a:ext cx="2090159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</a:p>
                </xdr:txBody>
              </xdr:sp>
              <xdr:sp macro="" textlink="">
                <xdr:nvSpPr>
                  <xdr:cNvPr id="120" name="Прямоугольник 119">
                    <a:hlinkClick xmlns:r="http://schemas.openxmlformats.org/officeDocument/2006/relationships" r:id="rId32"/>
                  </xdr:cNvPr>
                  <xdr:cNvSpPr/>
                </xdr:nvSpPr>
                <xdr:spPr>
                  <a:xfrm>
                    <a:off x="4229288" y="4621667"/>
                    <a:ext cx="2090159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КЭВН</a:t>
                    </a:r>
                  </a:p>
                </xdr:txBody>
              </xdr:sp>
              <xdr:sp macro="" textlink="">
                <xdr:nvSpPr>
                  <xdr:cNvPr id="123" name="Прямоугольник 122">
                    <a:hlinkClick xmlns:r="http://schemas.openxmlformats.org/officeDocument/2006/relationships" r:id="rId33"/>
                  </xdr:cNvPr>
                  <xdr:cNvSpPr/>
                </xdr:nvSpPr>
                <xdr:spPr>
                  <a:xfrm>
                    <a:off x="12263347" y="4112293"/>
                    <a:ext cx="2088000" cy="307993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Трехходовые клапаны</a:t>
                    </a:r>
                  </a:p>
                </xdr:txBody>
              </xdr:sp>
              <xdr:sp macro="" textlink="">
                <xdr:nvSpPr>
                  <xdr:cNvPr id="122" name="Прямоугольник 121">
                    <a:hlinkClick xmlns:r="http://schemas.openxmlformats.org/officeDocument/2006/relationships" r:id="rId34"/>
                  </xdr:cNvPr>
                  <xdr:cNvSpPr/>
                </xdr:nvSpPr>
                <xdr:spPr>
                  <a:xfrm>
                    <a:off x="12263347" y="3607019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Воздухоочистители</a:t>
                    </a:r>
                  </a:p>
                </xdr:txBody>
              </xdr:sp>
              <xdr:sp macro="" textlink="">
                <xdr:nvSpPr>
                  <xdr:cNvPr id="124" name="Прямоугольник 123">
                    <a:hlinkClick xmlns:r="http://schemas.openxmlformats.org/officeDocument/2006/relationships" r:id="rId35"/>
                  </xdr:cNvPr>
                  <xdr:cNvSpPr/>
                </xdr:nvSpPr>
                <xdr:spPr>
                  <a:xfrm>
                    <a:off x="12263347" y="4624338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Термостаты</a:t>
                    </a:r>
                  </a:p>
                </xdr:txBody>
              </xdr:sp>
              <xdr:sp macro="" textlink="">
                <xdr:nvSpPr>
                  <xdr:cNvPr id="127" name="Прямоугольник 126">
                    <a:hlinkClick xmlns:r="http://schemas.openxmlformats.org/officeDocument/2006/relationships" r:id="rId36"/>
                  </xdr:cNvPr>
                  <xdr:cNvSpPr/>
                </xdr:nvSpPr>
                <xdr:spPr>
                  <a:xfrm>
                    <a:off x="4238787" y="5158350"/>
                    <a:ext cx="4759381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Распродажа</a:t>
                    </a:r>
                  </a:p>
                </xdr:txBody>
              </xdr:sp>
            </xdr:grpSp>
            <xdr:pic>
              <xdr:nvPicPr>
                <xdr:cNvPr id="109" name="Рисунок 108" descr="Сантехника THERMEX (Термекс).Страна производитель - Россия. Китай Купить  THERMEX (Термекс) с доставкой по Москве и России — Home-Santehnika.ru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37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6430625" y="1924559"/>
                  <a:ext cx="1127125" cy="26936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sp macro="" textlink="">
            <xdr:nvSpPr>
              <xdr:cNvPr id="107" name="Прямоугольник 106">
                <a:hlinkClick xmlns:r="http://schemas.openxmlformats.org/officeDocument/2006/relationships" r:id="rId38"/>
              </xdr:cNvPr>
              <xdr:cNvSpPr/>
            </xdr:nvSpPr>
            <xdr:spPr>
              <a:xfrm>
                <a:off x="16472586" y="6273064"/>
                <a:ext cx="10603955" cy="374624"/>
              </a:xfrm>
              <a:prstGeom prst="rect">
                <a:avLst/>
              </a:prstGeom>
              <a:solidFill>
                <a:schemeClr val="bg2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ru-RU" sz="2000" b="1">
                    <a:solidFill>
                      <a:sysClr val="windowText" lastClr="000000"/>
                    </a:solidFill>
                  </a:rPr>
                  <a:t>Печать</a:t>
                </a:r>
                <a:r>
                  <a:rPr lang="ru-RU" sz="2000" b="1" baseline="0">
                    <a:solidFill>
                      <a:sysClr val="windowText" lastClr="000000"/>
                    </a:solidFill>
                  </a:rPr>
                  <a:t> заказа</a:t>
                </a:r>
                <a:endParaRPr lang="ru-RU" sz="2000" b="1">
                  <a:solidFill>
                    <a:sysClr val="windowText" lastClr="000000"/>
                  </a:solidFill>
                </a:endParaRPr>
              </a:p>
            </xdr:txBody>
          </xdr:sp>
        </xdr:grpSp>
        <xdr:sp macro="" textlink="">
          <xdr:nvSpPr>
            <xdr:cNvPr id="79" name="Прямоугольник 78">
              <a:hlinkClick xmlns:r="http://schemas.openxmlformats.org/officeDocument/2006/relationships" r:id="rId39"/>
            </xdr:cNvPr>
            <xdr:cNvSpPr/>
          </xdr:nvSpPr>
          <xdr:spPr>
            <a:xfrm>
              <a:off x="21986824" y="4320403"/>
              <a:ext cx="5024506" cy="374624"/>
            </a:xfrm>
            <a:prstGeom prst="rect">
              <a:avLst/>
            </a:prstGeom>
            <a:solidFill>
              <a:schemeClr val="bg2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marL="0" indent="0" algn="ctr"/>
              <a:r>
                <a:rPr lang="ru-RU" sz="1400" b="1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rPr>
                <a:t>ИК-обогреватели</a:t>
              </a:r>
            </a:p>
          </xdr:txBody>
        </xdr:sp>
      </xdr:grpSp>
      <xdr:sp macro="" textlink="">
        <xdr:nvSpPr>
          <xdr:cNvPr id="93" name="Прямоугольник 92">
            <a:hlinkClick xmlns:r="http://schemas.openxmlformats.org/officeDocument/2006/relationships" r:id="rId40"/>
          </xdr:cNvPr>
          <xdr:cNvSpPr/>
        </xdr:nvSpPr>
        <xdr:spPr>
          <a:xfrm>
            <a:off x="21990145" y="3674382"/>
            <a:ext cx="2187682" cy="373041"/>
          </a:xfrm>
          <a:prstGeom prst="rect">
            <a:avLst/>
          </a:prstGeom>
          <a:solidFill>
            <a:schemeClr val="bg2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indent="0" algn="ctr"/>
            <a:r>
              <a:rPr lang="ru-RU" sz="1400" b="1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Насосные станции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56696</xdr:colOff>
      <xdr:row>13</xdr:row>
      <xdr:rowOff>796277</xdr:rowOff>
    </xdr:from>
    <xdr:to>
      <xdr:col>1</xdr:col>
      <xdr:colOff>665214</xdr:colOff>
      <xdr:row>18</xdr:row>
      <xdr:rowOff>97723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" y="7352652"/>
          <a:ext cx="608518" cy="1590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788662</xdr:colOff>
      <xdr:row>14</xdr:row>
      <xdr:rowOff>49892</xdr:rowOff>
    </xdr:from>
    <xdr:to>
      <xdr:col>1</xdr:col>
      <xdr:colOff>1417410</xdr:colOff>
      <xdr:row>17</xdr:row>
      <xdr:rowOff>233649</xdr:rowOff>
    </xdr:to>
    <xdr:pic>
      <xdr:nvPicPr>
        <xdr:cNvPr id="8" name="Рисунок 3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537" y="7479392"/>
          <a:ext cx="628748" cy="1390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215201</xdr:colOff>
      <xdr:row>13</xdr:row>
      <xdr:rowOff>321128</xdr:rowOff>
    </xdr:from>
    <xdr:to>
      <xdr:col>1</xdr:col>
      <xdr:colOff>1287044</xdr:colOff>
      <xdr:row>13</xdr:row>
      <xdr:rowOff>564207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" y="1640885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215201</xdr:colOff>
      <xdr:row>8</xdr:row>
      <xdr:rowOff>98878</xdr:rowOff>
    </xdr:from>
    <xdr:to>
      <xdr:col>1</xdr:col>
      <xdr:colOff>1287044</xdr:colOff>
      <xdr:row>8</xdr:row>
      <xdr:rowOff>341957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076" y="430575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476251</xdr:rowOff>
    </xdr:from>
    <xdr:to>
      <xdr:col>1</xdr:col>
      <xdr:colOff>836483</xdr:colOff>
      <xdr:row>11</xdr:row>
      <xdr:rowOff>238126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" y="4683126"/>
          <a:ext cx="836483" cy="1460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396875</xdr:colOff>
      <xdr:row>13</xdr:row>
      <xdr:rowOff>111125</xdr:rowOff>
    </xdr:from>
    <xdr:to>
      <xdr:col>20</xdr:col>
      <xdr:colOff>31750</xdr:colOff>
      <xdr:row>13</xdr:row>
      <xdr:rowOff>676337</xdr:rowOff>
    </xdr:to>
    <xdr:grpSp>
      <xdr:nvGrpSpPr>
        <xdr:cNvPr id="20" name="Группа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GrpSpPr>
          <a:grpSpLocks noChangeAspect="1"/>
        </xdr:cNvGrpSpPr>
      </xdr:nvGrpSpPr>
      <xdr:grpSpPr>
        <a:xfrm>
          <a:off x="11112500" y="6588125"/>
          <a:ext cx="3460750" cy="565212"/>
          <a:chOff x="4182375" y="22877432"/>
          <a:chExt cx="3466199" cy="565212"/>
        </a:xfrm>
      </xdr:grpSpPr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xmlns="" id="{00000000-0008-0000-03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82375" y="22877432"/>
            <a:ext cx="619124" cy="563594"/>
          </a:xfrm>
          <a:prstGeom prst="rect">
            <a:avLst/>
          </a:prstGeom>
        </xdr:spPr>
      </xdr:pic>
      <xdr:pic>
        <xdr:nvPicPr>
          <xdr:cNvPr id="22" name="Рисунок 21">
            <a:extLst>
              <a:ext uri="{FF2B5EF4-FFF2-40B4-BE49-F238E27FC236}">
                <a16:creationId xmlns:a16="http://schemas.microsoft.com/office/drawing/2014/main" xmlns="" id="{00000000-0008-0000-03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77000" y="22877432"/>
            <a:ext cx="619124" cy="563594"/>
          </a:xfrm>
          <a:prstGeom prst="rect">
            <a:avLst/>
          </a:prstGeom>
        </xdr:spPr>
      </xdr:pic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xmlns="" id="{00000000-0008-0000-03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53"/>
          <a:stretch/>
        </xdr:blipFill>
        <xdr:spPr>
          <a:xfrm>
            <a:off x="7029450" y="22877432"/>
            <a:ext cx="619124" cy="563594"/>
          </a:xfrm>
          <a:prstGeom prst="rect">
            <a:avLst/>
          </a:prstGeom>
        </xdr:spPr>
      </xdr:pic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xmlns="" id="{00000000-0008-0000-03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24550" y="22879050"/>
            <a:ext cx="619124" cy="563594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xmlns="" id="{00000000-0008-0000-03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43525" y="22877432"/>
            <a:ext cx="619124" cy="563594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xmlns="" id="{00000000-0008-0000-03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753875" y="2287743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" y="0"/>
          <a:ext cx="1206500" cy="125298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13</xdr:row>
      <xdr:rowOff>206375</xdr:rowOff>
    </xdr:from>
    <xdr:to>
      <xdr:col>9</xdr:col>
      <xdr:colOff>254000</xdr:colOff>
      <xdr:row>13</xdr:row>
      <xdr:rowOff>650875</xdr:rowOff>
    </xdr:to>
    <xdr:sp macro="" textlink="">
      <xdr:nvSpPr>
        <xdr:cNvPr id="37" name="Скругленный прямоугольник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>
          <a:spLocks noChangeAspect="1"/>
        </xdr:cNvSpPr>
      </xdr:nvSpPr>
      <xdr:spPr>
        <a:xfrm>
          <a:off x="6467475" y="16294100"/>
          <a:ext cx="162560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oneCellAnchor>
    <xdr:from>
      <xdr:col>1</xdr:col>
      <xdr:colOff>215201</xdr:colOff>
      <xdr:row>4</xdr:row>
      <xdr:rowOff>94717</xdr:rowOff>
    </xdr:from>
    <xdr:ext cx="1020189" cy="231365"/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076" y="1967967"/>
          <a:ext cx="1020189" cy="23136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666749</xdr:colOff>
      <xdr:row>8</xdr:row>
      <xdr:rowOff>410382</xdr:rowOff>
    </xdr:from>
    <xdr:to>
      <xdr:col>2</xdr:col>
      <xdr:colOff>31750</xdr:colOff>
      <xdr:row>12</xdr:row>
      <xdr:rowOff>26448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4" y="4617257"/>
          <a:ext cx="873126" cy="1600441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4</xdr:row>
      <xdr:rowOff>476250</xdr:rowOff>
    </xdr:from>
    <xdr:to>
      <xdr:col>1</xdr:col>
      <xdr:colOff>1365250</xdr:colOff>
      <xdr:row>6</xdr:row>
      <xdr:rowOff>50806</xdr:rowOff>
    </xdr:to>
    <xdr:grpSp>
      <xdr:nvGrpSpPr>
        <xdr:cNvPr id="90" name="Группа 89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GrpSpPr/>
      </xdr:nvGrpSpPr>
      <xdr:grpSpPr>
        <a:xfrm>
          <a:off x="127000" y="2349500"/>
          <a:ext cx="1254125" cy="1336681"/>
          <a:chOff x="111125" y="2357012"/>
          <a:chExt cx="1317624" cy="1392669"/>
        </a:xfrm>
      </xdr:grpSpPr>
      <xdr:pic>
        <xdr:nvPicPr>
          <xdr:cNvPr id="49" name="Рисунок 48">
            <a:extLst>
              <a:ext uri="{FF2B5EF4-FFF2-40B4-BE49-F238E27FC236}">
                <a16:creationId xmlns:a16="http://schemas.microsoft.com/office/drawing/2014/main" xmlns="" id="{00000000-0008-0000-0300-00003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BEBA8EAE-BF5A-486C-A8C5-ECC9F3942E4B}">
                <a14:imgProps xmlns:a14="http://schemas.microsoft.com/office/drawing/2010/main">
                  <a14:imgLayer r:embed="rId16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125" y="2362200"/>
            <a:ext cx="603855" cy="1381125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xmlns="" id="{00000000-0008-0000-03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5498" y="2357012"/>
            <a:ext cx="603251" cy="1392669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703791</xdr:colOff>
      <xdr:row>4</xdr:row>
      <xdr:rowOff>174095</xdr:rowOff>
    </xdr:from>
    <xdr:to>
      <xdr:col>15</xdr:col>
      <xdr:colOff>1042942</xdr:colOff>
      <xdr:row>4</xdr:row>
      <xdr:rowOff>737689</xdr:rowOff>
    </xdr:to>
    <xdr:grpSp>
      <xdr:nvGrpSpPr>
        <xdr:cNvPr id="51" name="Группа 50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GrpSpPr/>
      </xdr:nvGrpSpPr>
      <xdr:grpSpPr>
        <a:xfrm>
          <a:off x="9927166" y="2047345"/>
          <a:ext cx="4593651" cy="563594"/>
          <a:chOff x="9350375" y="11355387"/>
          <a:chExt cx="4593691" cy="563594"/>
        </a:xfrm>
      </xdr:grpSpPr>
      <xdr:pic>
        <xdr:nvPicPr>
          <xdr:cNvPr id="52" name="Рисунок 51">
            <a:extLst>
              <a:ext uri="{FF2B5EF4-FFF2-40B4-BE49-F238E27FC236}">
                <a16:creationId xmlns:a16="http://schemas.microsoft.com/office/drawing/2014/main" xmlns="" id="{00000000-0008-0000-0300-00003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9350375" y="11355387"/>
            <a:ext cx="619124" cy="563594"/>
          </a:xfrm>
          <a:prstGeom prst="rect">
            <a:avLst/>
          </a:prstGeom>
        </xdr:spPr>
      </xdr:pic>
      <xdr:pic>
        <xdr:nvPicPr>
          <xdr:cNvPr id="53" name="Рисунок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0502900" y="11355387"/>
            <a:ext cx="619124" cy="563594"/>
          </a:xfrm>
          <a:prstGeom prst="rect">
            <a:avLst/>
          </a:prstGeom>
        </xdr:spPr>
      </xdr:pic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xmlns="" id="{00000000-0008-0000-0300-00003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2217400" y="11355387"/>
            <a:ext cx="619124" cy="563594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2147"/>
          <a:stretch/>
        </xdr:blipFill>
        <xdr:spPr>
          <a:xfrm>
            <a:off x="13357226" y="11355387"/>
            <a:ext cx="586840" cy="563594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xmlns="" id="{00000000-0008-0000-0300-00003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64951" y="11355387"/>
            <a:ext cx="619124" cy="563594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83925" y="11355387"/>
            <a:ext cx="619124" cy="563594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" b="-2615"/>
          <a:stretch/>
        </xdr:blipFill>
        <xdr:spPr>
          <a:xfrm>
            <a:off x="9969500" y="11360016"/>
            <a:ext cx="603250" cy="554337"/>
          </a:xfrm>
          <a:prstGeom prst="rect">
            <a:avLst/>
          </a:prstGeom>
        </xdr:spPr>
      </xdr:pic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1125" y="11377363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738188</xdr:colOff>
      <xdr:row>8</xdr:row>
      <xdr:rowOff>134938</xdr:rowOff>
    </xdr:from>
    <xdr:to>
      <xdr:col>16</xdr:col>
      <xdr:colOff>0</xdr:colOff>
      <xdr:row>8</xdr:row>
      <xdr:rowOff>708057</xdr:rowOff>
    </xdr:to>
    <xdr:grpSp>
      <xdr:nvGrpSpPr>
        <xdr:cNvPr id="60" name="Группа 59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GrpSpPr/>
      </xdr:nvGrpSpPr>
      <xdr:grpSpPr>
        <a:xfrm>
          <a:off x="9961563" y="4341813"/>
          <a:ext cx="4579937" cy="573119"/>
          <a:chOff x="9366250" y="13843000"/>
          <a:chExt cx="4579833" cy="573119"/>
        </a:xfrm>
      </xdr:grpSpPr>
      <xdr:grpSp>
        <xdr:nvGrpSpPr>
          <xdr:cNvPr id="61" name="Группа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GrpSpPr>
            <a:grpSpLocks noChangeAspect="1"/>
          </xdr:cNvGrpSpPr>
        </xdr:nvGrpSpPr>
        <xdr:grpSpPr>
          <a:xfrm>
            <a:off x="9366250" y="13843000"/>
            <a:ext cx="4579833" cy="573119"/>
            <a:chOff x="3038475" y="22877432"/>
            <a:chExt cx="4579833" cy="573119"/>
          </a:xfrm>
        </xdr:grpSpPr>
        <xdr:pic>
          <xdr:nvPicPr>
            <xdr:cNvPr id="63" name="Рисунок 62">
              <a:extLst>
                <a:ext uri="{FF2B5EF4-FFF2-40B4-BE49-F238E27FC236}">
                  <a16:creationId xmlns:a16="http://schemas.microsoft.com/office/drawing/2014/main" xmlns="" id="{00000000-0008-0000-0300-00003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3038475" y="22886957"/>
              <a:ext cx="619124" cy="563594"/>
            </a:xfrm>
            <a:prstGeom prst="rect">
              <a:avLst/>
            </a:prstGeom>
          </xdr:spPr>
        </xdr:pic>
        <xdr:pic>
          <xdr:nvPicPr>
            <xdr:cNvPr id="64" name="Рисунок 63">
              <a:extLst>
                <a:ext uri="{FF2B5EF4-FFF2-40B4-BE49-F238E27FC236}">
                  <a16:creationId xmlns:a16="http://schemas.microsoft.com/office/drawing/2014/main" xmlns="" id="{00000000-0008-0000-0300-00004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191000" y="22877432"/>
              <a:ext cx="619124" cy="563594"/>
            </a:xfrm>
            <a:prstGeom prst="rect">
              <a:avLst/>
            </a:prstGeom>
          </xdr:spPr>
        </xdr:pic>
        <xdr:pic>
          <xdr:nvPicPr>
            <xdr:cNvPr id="65" name="Рисунок 64">
              <a:extLst>
                <a:ext uri="{FF2B5EF4-FFF2-40B4-BE49-F238E27FC236}">
                  <a16:creationId xmlns:a16="http://schemas.microsoft.com/office/drawing/2014/main" xmlns="" id="{00000000-0008-0000-0300-00004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5905500" y="22877432"/>
              <a:ext cx="619124" cy="563594"/>
            </a:xfrm>
            <a:prstGeom prst="rect">
              <a:avLst/>
            </a:prstGeom>
          </xdr:spPr>
        </xdr:pic>
        <xdr:pic>
          <xdr:nvPicPr>
            <xdr:cNvPr id="66" name="Рисунок 65">
              <a:extLst>
                <a:ext uri="{FF2B5EF4-FFF2-40B4-BE49-F238E27FC236}">
                  <a16:creationId xmlns:a16="http://schemas.microsoft.com/office/drawing/2014/main" xmlns="" id="{00000000-0008-0000-0300-00004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-1" r="1810"/>
            <a:stretch/>
          </xdr:blipFill>
          <xdr:spPr>
            <a:xfrm>
              <a:off x="7029449" y="22886957"/>
              <a:ext cx="588859" cy="563594"/>
            </a:xfrm>
            <a:prstGeom prst="rect">
              <a:avLst/>
            </a:prstGeom>
          </xdr:spPr>
        </xdr:pic>
        <xdr:pic>
          <xdr:nvPicPr>
            <xdr:cNvPr id="67" name="Рисунок 66">
              <a:extLst>
                <a:ext uri="{FF2B5EF4-FFF2-40B4-BE49-F238E27FC236}">
                  <a16:creationId xmlns:a16="http://schemas.microsoft.com/office/drawing/2014/main" xmlns="" id="{00000000-0008-0000-0300-00004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353050" y="22879050"/>
              <a:ext cx="619124" cy="563594"/>
            </a:xfrm>
            <a:prstGeom prst="rect">
              <a:avLst/>
            </a:prstGeom>
          </xdr:spPr>
        </xdr:pic>
        <xdr:pic>
          <xdr:nvPicPr>
            <xdr:cNvPr id="68" name="Рисунок 67">
              <a:extLst>
                <a:ext uri="{FF2B5EF4-FFF2-40B4-BE49-F238E27FC236}">
                  <a16:creationId xmlns:a16="http://schemas.microsoft.com/office/drawing/2014/main" xmlns="" id="{00000000-0008-0000-0300-00004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772025" y="22877432"/>
              <a:ext cx="619124" cy="563594"/>
            </a:xfrm>
            <a:prstGeom prst="rect">
              <a:avLst/>
            </a:prstGeom>
          </xdr:spPr>
        </xdr:pic>
        <xdr:pic>
          <xdr:nvPicPr>
            <xdr:cNvPr id="69" name="Рисунок 68">
              <a:extLst>
                <a:ext uri="{FF2B5EF4-FFF2-40B4-BE49-F238E27FC236}">
                  <a16:creationId xmlns:a16="http://schemas.microsoft.com/office/drawing/2014/main" xmlns="" id="{00000000-0008-0000-0300-00004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609975" y="2287743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27000" y="13874750"/>
            <a:ext cx="549274" cy="519642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780651</xdr:colOff>
      <xdr:row>27</xdr:row>
      <xdr:rowOff>0</xdr:rowOff>
    </xdr:from>
    <xdr:to>
      <xdr:col>10</xdr:col>
      <xdr:colOff>780651</xdr:colOff>
      <xdr:row>27</xdr:row>
      <xdr:rowOff>464342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CxnSpPr>
          <a:cxnSpLocks noChangeAspect="1"/>
        </xdr:cNvCxnSpPr>
      </xdr:nvCxnSpPr>
      <xdr:spPr>
        <a:xfrm>
          <a:off x="9438876" y="38738175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158750</xdr:colOff>
      <xdr:row>28</xdr:row>
      <xdr:rowOff>158750</xdr:rowOff>
    </xdr:from>
    <xdr:ext cx="1071843" cy="243079"/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" y="42335450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412751</xdr:colOff>
      <xdr:row>28</xdr:row>
      <xdr:rowOff>412749</xdr:rowOff>
    </xdr:from>
    <xdr:ext cx="748742" cy="1543759"/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276" y="42589449"/>
          <a:ext cx="748742" cy="1543759"/>
        </a:xfrm>
        <a:prstGeom prst="rect">
          <a:avLst/>
        </a:prstGeom>
      </xdr:spPr>
    </xdr:pic>
    <xdr:clientData/>
  </xdr:oneCellAnchor>
  <xdr:twoCellAnchor>
    <xdr:from>
      <xdr:col>11</xdr:col>
      <xdr:colOff>381000</xdr:colOff>
      <xdr:row>28</xdr:row>
      <xdr:rowOff>174404</xdr:rowOff>
    </xdr:from>
    <xdr:to>
      <xdr:col>15</xdr:col>
      <xdr:colOff>1031876</xdr:colOff>
      <xdr:row>28</xdr:row>
      <xdr:rowOff>724182</xdr:rowOff>
    </xdr:to>
    <xdr:grpSp>
      <xdr:nvGrpSpPr>
        <xdr:cNvPr id="97" name="Группа 96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GrpSpPr/>
      </xdr:nvGrpSpPr>
      <xdr:grpSpPr>
        <a:xfrm>
          <a:off x="11096625" y="12683904"/>
          <a:ext cx="3413126" cy="549778"/>
          <a:chOff x="10144125" y="42283062"/>
          <a:chExt cx="3437720" cy="563658"/>
        </a:xfrm>
      </xdr:grpSpPr>
      <xdr:grpSp>
        <xdr:nvGrpSpPr>
          <xdr:cNvPr id="98" name="Группа 97">
            <a:extLst>
              <a:ext uri="{FF2B5EF4-FFF2-40B4-BE49-F238E27FC236}">
                <a16:creationId xmlns:a16="http://schemas.microsoft.com/office/drawing/2014/main" xmlns="" id="{00000000-0008-0000-0300-000062000000}"/>
              </a:ext>
            </a:extLst>
          </xdr:cNvPr>
          <xdr:cNvGrpSpPr>
            <a:grpSpLocks noChangeAspect="1"/>
          </xdr:cNvGrpSpPr>
        </xdr:nvGrpSpPr>
        <xdr:grpSpPr>
          <a:xfrm>
            <a:off x="10144125" y="42283062"/>
            <a:ext cx="3437720" cy="563658"/>
            <a:chOff x="3943352" y="3940144"/>
            <a:chExt cx="3437720" cy="563658"/>
          </a:xfrm>
        </xdr:grpSpPr>
        <xdr:pic>
          <xdr:nvPicPr>
            <xdr:cNvPr id="101" name="Рисунок 100">
              <a:extLst>
                <a:ext uri="{FF2B5EF4-FFF2-40B4-BE49-F238E27FC236}">
                  <a16:creationId xmlns:a16="http://schemas.microsoft.com/office/drawing/2014/main" xmlns="" id="{00000000-0008-0000-0300-00006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943352" y="3940144"/>
              <a:ext cx="619124" cy="563594"/>
            </a:xfrm>
            <a:prstGeom prst="rect">
              <a:avLst/>
            </a:prstGeom>
          </xdr:spPr>
        </xdr:pic>
        <xdr:pic>
          <xdr:nvPicPr>
            <xdr:cNvPr id="102" name="Рисунок 101">
              <a:extLst>
                <a:ext uri="{FF2B5EF4-FFF2-40B4-BE49-F238E27FC236}">
                  <a16:creationId xmlns:a16="http://schemas.microsoft.com/office/drawing/2014/main" xmlns="" id="{00000000-0008-0000-0300-00006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114927" y="3940172"/>
              <a:ext cx="619124" cy="563594"/>
            </a:xfrm>
            <a:prstGeom prst="rect">
              <a:avLst/>
            </a:prstGeom>
          </xdr:spPr>
        </xdr:pic>
        <xdr:pic>
          <xdr:nvPicPr>
            <xdr:cNvPr id="103" name="Рисунок 102">
              <a:extLst>
                <a:ext uri="{FF2B5EF4-FFF2-40B4-BE49-F238E27FC236}">
                  <a16:creationId xmlns:a16="http://schemas.microsoft.com/office/drawing/2014/main" xmlns="" id="{00000000-0008-0000-0300-00006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229352" y="3940172"/>
              <a:ext cx="619124" cy="563594"/>
            </a:xfrm>
            <a:prstGeom prst="rect">
              <a:avLst/>
            </a:prstGeom>
          </xdr:spPr>
        </xdr:pic>
        <xdr:pic>
          <xdr:nvPicPr>
            <xdr:cNvPr id="104" name="Рисунок 103">
              <a:extLst>
                <a:ext uri="{FF2B5EF4-FFF2-40B4-BE49-F238E27FC236}">
                  <a16:creationId xmlns:a16="http://schemas.microsoft.com/office/drawing/2014/main" xmlns="" id="{00000000-0008-0000-0300-00006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-2" r="1690"/>
            <a:stretch/>
          </xdr:blipFill>
          <xdr:spPr>
            <a:xfrm>
              <a:off x="6800853" y="3940208"/>
              <a:ext cx="580219" cy="563594"/>
            </a:xfrm>
            <a:prstGeom prst="rect">
              <a:avLst/>
            </a:prstGeom>
          </xdr:spPr>
        </xdr:pic>
      </xdr:grpSp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xmlns="" id="{00000000-0008-0000-03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731500" y="42283062"/>
            <a:ext cx="618151" cy="563594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:a16="http://schemas.microsoft.com/office/drawing/2014/main" xmlns="" id="{00000000-0008-0000-0300-00006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874500" y="4228309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666750</xdr:colOff>
      <xdr:row>2</xdr:row>
      <xdr:rowOff>0</xdr:rowOff>
    </xdr:from>
    <xdr:to>
      <xdr:col>8</xdr:col>
      <xdr:colOff>1031876</xdr:colOff>
      <xdr:row>2</xdr:row>
      <xdr:rowOff>408621</xdr:rowOff>
    </xdr:to>
    <xdr:pic>
      <xdr:nvPicPr>
        <xdr:cNvPr id="89" name="Рисунок 88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413625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730250</xdr:colOff>
      <xdr:row>0</xdr:row>
      <xdr:rowOff>158750</xdr:rowOff>
    </xdr:from>
    <xdr:to>
      <xdr:col>25</xdr:col>
      <xdr:colOff>683524</xdr:colOff>
      <xdr:row>0</xdr:row>
      <xdr:rowOff>533374</xdr:rowOff>
    </xdr:to>
    <xdr:sp macro="" textlink="">
      <xdr:nvSpPr>
        <xdr:cNvPr id="105" name="Прямоугольник 104">
          <a:hlinkClick xmlns:r="http://schemas.openxmlformats.org/officeDocument/2006/relationships" r:id="rId29"/>
        </xdr:cNvPr>
        <xdr:cNvSpPr/>
      </xdr:nvSpPr>
      <xdr:spPr>
        <a:xfrm>
          <a:off x="14716125" y="158750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20</xdr:col>
      <xdr:colOff>174625</xdr:colOff>
      <xdr:row>0</xdr:row>
      <xdr:rowOff>31750</xdr:rowOff>
    </xdr:from>
    <xdr:to>
      <xdr:col>20</xdr:col>
      <xdr:colOff>661605</xdr:colOff>
      <xdr:row>1</xdr:row>
      <xdr:rowOff>90075</xdr:rowOff>
    </xdr:to>
    <xdr:pic>
      <xdr:nvPicPr>
        <xdr:cNvPr id="108" name="Рисунок 107" descr="Youtube – Бесплатные иконки: социальные медиа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097015" y="95235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193221</xdr:colOff>
      <xdr:row>21</xdr:row>
      <xdr:rowOff>220436</xdr:rowOff>
    </xdr:from>
    <xdr:ext cx="1071843" cy="243079"/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46" y="85364411"/>
          <a:ext cx="1071843" cy="243079"/>
        </a:xfrm>
        <a:prstGeom prst="rect">
          <a:avLst/>
        </a:prstGeom>
      </xdr:spPr>
    </xdr:pic>
    <xdr:clientData/>
  </xdr:oneCellAnchor>
  <xdr:oneCellAnchor>
    <xdr:from>
      <xdr:col>3</xdr:col>
      <xdr:colOff>238126</xdr:colOff>
      <xdr:row>21</xdr:row>
      <xdr:rowOff>161925</xdr:rowOff>
    </xdr:from>
    <xdr:ext cx="1720564" cy="444500"/>
    <xdr:sp macro="" textlink="">
      <xdr:nvSpPr>
        <xdr:cNvPr id="88" name="Скругленный прямоугольник 87">
          <a:extLst>
            <a:ext uri="{FF2B5EF4-FFF2-40B4-BE49-F238E27FC236}">
              <a16:creationId xmlns:a16="http://schemas.microsoft.com/office/drawing/2014/main" xmlns="" id="{00000000-0008-0000-0100-000002010000}"/>
            </a:ext>
          </a:extLst>
        </xdr:cNvPr>
        <xdr:cNvSpPr>
          <a:spLocks noChangeAspect="1"/>
        </xdr:cNvSpPr>
      </xdr:nvSpPr>
      <xdr:spPr>
        <a:xfrm>
          <a:off x="4032251" y="6527800"/>
          <a:ext cx="1720564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oneCellAnchor>
  <xdr:twoCellAnchor editAs="oneCell">
    <xdr:from>
      <xdr:col>1</xdr:col>
      <xdr:colOff>126999</xdr:colOff>
      <xdr:row>21</xdr:row>
      <xdr:rowOff>460375</xdr:rowOff>
    </xdr:from>
    <xdr:to>
      <xdr:col>1</xdr:col>
      <xdr:colOff>1189504</xdr:colOff>
      <xdr:row>26</xdr:row>
      <xdr:rowOff>238125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4" y="10302875"/>
          <a:ext cx="1062505" cy="1873250"/>
        </a:xfrm>
        <a:prstGeom prst="rect">
          <a:avLst/>
        </a:prstGeom>
      </xdr:spPr>
    </xdr:pic>
    <xdr:clientData/>
  </xdr:twoCellAnchor>
  <xdr:twoCellAnchor>
    <xdr:from>
      <xdr:col>2</xdr:col>
      <xdr:colOff>1211332</xdr:colOff>
      <xdr:row>21</xdr:row>
      <xdr:rowOff>57288</xdr:rowOff>
    </xdr:from>
    <xdr:to>
      <xdr:col>2</xdr:col>
      <xdr:colOff>1846332</xdr:colOff>
      <xdr:row>21</xdr:row>
      <xdr:rowOff>689113</xdr:rowOff>
    </xdr:to>
    <xdr:grpSp>
      <xdr:nvGrpSpPr>
        <xdr:cNvPr id="86" name="Группа 85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735332" y="9614038"/>
          <a:ext cx="635000" cy="631825"/>
          <a:chOff x="6302375" y="2206625"/>
          <a:chExt cx="635000" cy="635000"/>
        </a:xfrm>
      </xdr:grpSpPr>
      <xdr:sp macro="" textlink="">
        <xdr:nvSpPr>
          <xdr:cNvPr id="94" name="Овал 93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5" name="TextBox 94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26</xdr:col>
      <xdr:colOff>396875</xdr:colOff>
      <xdr:row>3</xdr:row>
      <xdr:rowOff>238125</xdr:rowOff>
    </xdr:from>
    <xdr:to>
      <xdr:col>41</xdr:col>
      <xdr:colOff>511175</xdr:colOff>
      <xdr:row>12</xdr:row>
      <xdr:rowOff>15875</xdr:rowOff>
    </xdr:to>
    <xdr:grpSp>
      <xdr:nvGrpSpPr>
        <xdr:cNvPr id="4" name="Группа 3"/>
        <xdr:cNvGrpSpPr/>
      </xdr:nvGrpSpPr>
      <xdr:grpSpPr>
        <a:xfrm>
          <a:off x="17081500" y="1619250"/>
          <a:ext cx="10591800" cy="4587875"/>
          <a:chOff x="15986125" y="1428750"/>
          <a:chExt cx="10591442" cy="4936590"/>
        </a:xfrm>
      </xdr:grpSpPr>
      <xdr:grpSp>
        <xdr:nvGrpSpPr>
          <xdr:cNvPr id="3" name="Группа 2"/>
          <xdr:cNvGrpSpPr/>
        </xdr:nvGrpSpPr>
        <xdr:grpSpPr>
          <a:xfrm>
            <a:off x="15986125" y="1428750"/>
            <a:ext cx="10591442" cy="4936590"/>
            <a:chOff x="15986126" y="1428750"/>
            <a:chExt cx="10592614" cy="4936590"/>
          </a:xfrm>
        </xdr:grpSpPr>
        <xdr:grpSp>
          <xdr:nvGrpSpPr>
            <xdr:cNvPr id="149" name="Группа 148"/>
            <xdr:cNvGrpSpPr/>
          </xdr:nvGrpSpPr>
          <xdr:grpSpPr>
            <a:xfrm>
              <a:off x="15986126" y="1428750"/>
              <a:ext cx="10592614" cy="4936590"/>
              <a:chOff x="16430625" y="1939517"/>
              <a:chExt cx="10750007" cy="4651434"/>
            </a:xfrm>
          </xdr:grpSpPr>
          <xdr:grpSp>
            <xdr:nvGrpSpPr>
              <xdr:cNvPr id="150" name="Группа 149"/>
              <xdr:cNvGrpSpPr/>
            </xdr:nvGrpSpPr>
            <xdr:grpSpPr>
              <a:xfrm>
                <a:off x="16430625" y="1939517"/>
                <a:ext cx="10750007" cy="3277680"/>
                <a:chOff x="16430625" y="1939517"/>
                <a:chExt cx="10750007" cy="3277680"/>
              </a:xfrm>
            </xdr:grpSpPr>
            <xdr:grpSp>
              <xdr:nvGrpSpPr>
                <xdr:cNvPr id="152" name="Группа 151"/>
                <xdr:cNvGrpSpPr>
                  <a:grpSpLocks noChangeAspect="1"/>
                </xdr:cNvGrpSpPr>
              </xdr:nvGrpSpPr>
              <xdr:grpSpPr>
                <a:xfrm>
                  <a:off x="16467866" y="2238376"/>
                  <a:ext cx="10712766" cy="2978821"/>
                  <a:chOff x="4229289" y="3061607"/>
                  <a:chExt cx="10207747" cy="2398368"/>
                </a:xfrm>
                <a:solidFill>
                  <a:schemeClr val="bg2"/>
                </a:solidFill>
              </xdr:grpSpPr>
              <xdr:sp macro="" textlink="">
                <xdr:nvSpPr>
                  <xdr:cNvPr id="154" name="Прямоугольник 153">
                    <a:hlinkClick xmlns:r="http://schemas.openxmlformats.org/officeDocument/2006/relationships" r:id="rId32"/>
                  </xdr:cNvPr>
                  <xdr:cNvSpPr/>
                </xdr:nvSpPr>
                <xdr:spPr>
                  <a:xfrm>
                    <a:off x="4229289" y="3061607"/>
                    <a:ext cx="10207747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2000" b="1">
                        <a:solidFill>
                          <a:sysClr val="windowText" lastClr="000000"/>
                        </a:solidFill>
                      </a:rPr>
                      <a:t>Главная</a:t>
                    </a:r>
                  </a:p>
                </xdr:txBody>
              </xdr:sp>
              <xdr:sp macro="" textlink="">
                <xdr:nvSpPr>
                  <xdr:cNvPr id="155" name="Прямоугольник 154">
                    <a:hlinkClick xmlns:r="http://schemas.openxmlformats.org/officeDocument/2006/relationships" r:id="rId33"/>
                  </xdr:cNvPr>
                  <xdr:cNvSpPr/>
                </xdr:nvSpPr>
                <xdr:spPr>
                  <a:xfrm>
                    <a:off x="4229289" y="3600177"/>
                    <a:ext cx="209377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</a:rPr>
                      <a:t>Фильтры</a:t>
                    </a:r>
                  </a:p>
                </xdr:txBody>
              </xdr:sp>
              <xdr:sp macro="" textlink="">
                <xdr:nvSpPr>
                  <xdr:cNvPr id="157" name="Прямоугольник 156">
                    <a:hlinkClick xmlns:r="http://schemas.openxmlformats.org/officeDocument/2006/relationships" r:id="rId34"/>
                  </xdr:cNvPr>
                  <xdr:cNvSpPr/>
                </xdr:nvSpPr>
                <xdr:spPr>
                  <a:xfrm>
                    <a:off x="6902258" y="4118663"/>
                    <a:ext cx="209363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ГПВН</a:t>
                    </a:r>
                  </a:p>
                </xdr:txBody>
              </xdr:sp>
              <xdr:sp macro="" textlink="">
                <xdr:nvSpPr>
                  <xdr:cNvPr id="156" name="Прямоугольник 155">
                    <a:hlinkClick xmlns:r="http://schemas.openxmlformats.org/officeDocument/2006/relationships" r:id="rId35"/>
                  </xdr:cNvPr>
                  <xdr:cNvSpPr/>
                </xdr:nvSpPr>
                <xdr:spPr>
                  <a:xfrm>
                    <a:off x="6902258" y="3597937"/>
                    <a:ext cx="209363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ПЭВН</a:t>
                    </a:r>
                  </a:p>
                </xdr:txBody>
              </xdr:sp>
              <xdr:sp macro="" textlink="">
                <xdr:nvSpPr>
                  <xdr:cNvPr id="158" name="Прямоугольник 157">
                    <a:hlinkClick xmlns:r="http://schemas.openxmlformats.org/officeDocument/2006/relationships" r:id="rId36"/>
                  </xdr:cNvPr>
                  <xdr:cNvSpPr/>
                </xdr:nvSpPr>
                <xdr:spPr>
                  <a:xfrm>
                    <a:off x="6902258" y="4632164"/>
                    <a:ext cx="209363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Конвекторы</a:t>
                    </a:r>
                  </a:p>
                </xdr:txBody>
              </xdr:sp>
              <xdr:sp macro="" textlink="">
                <xdr:nvSpPr>
                  <xdr:cNvPr id="160" name="Прямоугольник 159">
                    <a:hlinkClick xmlns:r="http://schemas.openxmlformats.org/officeDocument/2006/relationships" r:id="rId37"/>
                  </xdr:cNvPr>
                  <xdr:cNvSpPr/>
                </xdr:nvSpPr>
                <xdr:spPr>
                  <a:xfrm>
                    <a:off x="9598351" y="4123649"/>
                    <a:ext cx="209072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Котлы эл.</a:t>
                    </a:r>
                  </a:p>
                </xdr:txBody>
              </xdr:sp>
              <xdr:sp macro="" textlink="">
                <xdr:nvSpPr>
                  <xdr:cNvPr id="159" name="Прямоугольник 158">
                    <a:hlinkClick xmlns:r="http://schemas.openxmlformats.org/officeDocument/2006/relationships" r:id="rId38"/>
                  </xdr:cNvPr>
                  <xdr:cNvSpPr/>
                </xdr:nvSpPr>
                <xdr:spPr>
                  <a:xfrm>
                    <a:off x="9598351" y="3602924"/>
                    <a:ext cx="209072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Тепловентиляоры</a:t>
                    </a:r>
                  </a:p>
                </xdr:txBody>
              </xdr:sp>
              <xdr:sp macro="" textlink="">
                <xdr:nvSpPr>
                  <xdr:cNvPr id="161" name="Прямоугольник 160">
                    <a:hlinkClick xmlns:r="http://schemas.openxmlformats.org/officeDocument/2006/relationships" r:id="rId39"/>
                  </xdr:cNvPr>
                  <xdr:cNvSpPr/>
                </xdr:nvSpPr>
                <xdr:spPr>
                  <a:xfrm>
                    <a:off x="4229289" y="4120903"/>
                    <a:ext cx="209377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</a:p>
                </xdr:txBody>
              </xdr:sp>
              <xdr:sp macro="" textlink="">
                <xdr:nvSpPr>
                  <xdr:cNvPr id="162" name="Прямоугольник 161">
                    <a:hlinkClick xmlns:r="http://schemas.openxmlformats.org/officeDocument/2006/relationships" r:id="rId40"/>
                  </xdr:cNvPr>
                  <xdr:cNvSpPr/>
                </xdr:nvSpPr>
                <xdr:spPr>
                  <a:xfrm>
                    <a:off x="4229289" y="4634406"/>
                    <a:ext cx="209377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  <a:r>
                      <a:rPr lang="ru-RU" sz="1400" b="1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 нап.</a:t>
                    </a:r>
                    <a:endParaRPr lang="ru-RU" sz="1400" b="1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165" name="Прямоугольник 164">
                    <a:hlinkClick xmlns:r="http://schemas.openxmlformats.org/officeDocument/2006/relationships" r:id="rId41"/>
                  </xdr:cNvPr>
                  <xdr:cNvSpPr/>
                </xdr:nvSpPr>
                <xdr:spPr>
                  <a:xfrm>
                    <a:off x="12346100" y="4119594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Трехходовые клапаны</a:t>
                    </a:r>
                  </a:p>
                </xdr:txBody>
              </xdr:sp>
              <xdr:sp macro="" textlink="">
                <xdr:nvSpPr>
                  <xdr:cNvPr id="164" name="Прямоугольник 163">
                    <a:hlinkClick xmlns:r="http://schemas.openxmlformats.org/officeDocument/2006/relationships" r:id="rId42"/>
                  </xdr:cNvPr>
                  <xdr:cNvSpPr/>
                </xdr:nvSpPr>
                <xdr:spPr>
                  <a:xfrm>
                    <a:off x="12346100" y="3602847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Воздухоочистители</a:t>
                    </a:r>
                  </a:p>
                </xdr:txBody>
              </xdr:sp>
              <xdr:sp macro="" textlink="">
                <xdr:nvSpPr>
                  <xdr:cNvPr id="166" name="Прямоугольник 165">
                    <a:hlinkClick xmlns:r="http://schemas.openxmlformats.org/officeDocument/2006/relationships" r:id="rId43"/>
                  </xdr:cNvPr>
                  <xdr:cNvSpPr/>
                </xdr:nvSpPr>
                <xdr:spPr>
                  <a:xfrm>
                    <a:off x="12346100" y="4637074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Термостаты</a:t>
                    </a:r>
                  </a:p>
                </xdr:txBody>
              </xdr:sp>
              <xdr:sp macro="" textlink="">
                <xdr:nvSpPr>
                  <xdr:cNvPr id="169" name="Прямоугольник 168">
                    <a:hlinkClick xmlns:r="http://schemas.openxmlformats.org/officeDocument/2006/relationships" r:id="rId44"/>
                  </xdr:cNvPr>
                  <xdr:cNvSpPr/>
                </xdr:nvSpPr>
                <xdr:spPr>
                  <a:xfrm>
                    <a:off x="4242494" y="5158350"/>
                    <a:ext cx="475339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Распродажа</a:t>
                    </a:r>
                  </a:p>
                </xdr:txBody>
              </xdr:sp>
            </xdr:grpSp>
            <xdr:pic>
              <xdr:nvPicPr>
                <xdr:cNvPr id="153" name="Рисунок 152" descr="Сантехника THERMEX (Термекс).Страна производитель - Россия. Китай Купить  THERMEX (Термекс) с доставкой по Москве и России — Home-Santehnika.ru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45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6430625" y="1939517"/>
                  <a:ext cx="1127125" cy="254408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sp macro="" textlink="">
            <xdr:nvSpPr>
              <xdr:cNvPr id="151" name="Прямоугольник 150">
                <a:hlinkClick xmlns:r="http://schemas.openxmlformats.org/officeDocument/2006/relationships" r:id="rId46"/>
              </xdr:cNvPr>
              <xdr:cNvSpPr/>
            </xdr:nvSpPr>
            <xdr:spPr>
              <a:xfrm>
                <a:off x="16467866" y="6216327"/>
                <a:ext cx="10712766" cy="374624"/>
              </a:xfrm>
              <a:prstGeom prst="rect">
                <a:avLst/>
              </a:prstGeom>
              <a:solidFill>
                <a:schemeClr val="bg2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ru-RU" sz="2000" b="1">
                    <a:solidFill>
                      <a:sysClr val="windowText" lastClr="000000"/>
                    </a:solidFill>
                  </a:rPr>
                  <a:t>Печать</a:t>
                </a:r>
                <a:r>
                  <a:rPr lang="ru-RU" sz="2000" b="1" baseline="0">
                    <a:solidFill>
                      <a:sysClr val="windowText" lastClr="000000"/>
                    </a:solidFill>
                  </a:rPr>
                  <a:t> заказа</a:t>
                </a:r>
                <a:endParaRPr lang="ru-RU" sz="2000" b="1">
                  <a:solidFill>
                    <a:sysClr val="windowText" lastClr="000000"/>
                  </a:solidFill>
                </a:endParaRPr>
              </a:p>
            </xdr:txBody>
          </xdr:sp>
        </xdr:grpSp>
        <xdr:sp macro="" textlink="">
          <xdr:nvSpPr>
            <xdr:cNvPr id="96" name="Прямоугольник 95">
              <a:hlinkClick xmlns:r="http://schemas.openxmlformats.org/officeDocument/2006/relationships" r:id="rId47"/>
            </xdr:cNvPr>
            <xdr:cNvSpPr/>
          </xdr:nvSpPr>
          <xdr:spPr>
            <a:xfrm>
              <a:off x="21575729" y="4505325"/>
              <a:ext cx="4996717" cy="400050"/>
            </a:xfrm>
            <a:prstGeom prst="rect">
              <a:avLst/>
            </a:prstGeom>
            <a:solidFill>
              <a:schemeClr val="bg2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marL="0" indent="0" algn="ctr"/>
              <a:r>
                <a:rPr lang="ru-RU" sz="1400" b="1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rPr>
                <a:t>ИК-обогреватели</a:t>
              </a:r>
            </a:p>
          </xdr:txBody>
        </xdr:sp>
      </xdr:grpSp>
      <xdr:sp macro="" textlink="">
        <xdr:nvSpPr>
          <xdr:cNvPr id="106" name="Прямоугольник 105">
            <a:hlinkClick xmlns:r="http://schemas.openxmlformats.org/officeDocument/2006/relationships" r:id="rId48"/>
          </xdr:cNvPr>
          <xdr:cNvSpPr/>
        </xdr:nvSpPr>
        <xdr:spPr>
          <a:xfrm>
            <a:off x="21566988" y="3814885"/>
            <a:ext cx="2169203" cy="400050"/>
          </a:xfrm>
          <a:prstGeom prst="rect">
            <a:avLst/>
          </a:prstGeom>
          <a:solidFill>
            <a:schemeClr val="bg2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indent="0" algn="ctr"/>
            <a:r>
              <a:rPr lang="ru-RU" sz="1400" b="1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Насосные станции</a:t>
            </a:r>
          </a:p>
        </xdr:txBody>
      </xdr:sp>
    </xdr:grpSp>
    <xdr:clientData/>
  </xdr:twoCellAnchor>
  <xdr:twoCellAnchor>
    <xdr:from>
      <xdr:col>10</xdr:col>
      <xdr:colOff>200579</xdr:colOff>
      <xdr:row>21</xdr:row>
      <xdr:rowOff>67248</xdr:rowOff>
    </xdr:from>
    <xdr:to>
      <xdr:col>15</xdr:col>
      <xdr:colOff>1047751</xdr:colOff>
      <xdr:row>21</xdr:row>
      <xdr:rowOff>614007</xdr:rowOff>
    </xdr:to>
    <xdr:grpSp>
      <xdr:nvGrpSpPr>
        <xdr:cNvPr id="19" name="Группа 18"/>
        <xdr:cNvGrpSpPr/>
      </xdr:nvGrpSpPr>
      <xdr:grpSpPr>
        <a:xfrm>
          <a:off x="9423954" y="9623998"/>
          <a:ext cx="5101672" cy="546759"/>
          <a:chOff x="15901157" y="8908827"/>
          <a:chExt cx="5089898" cy="546759"/>
        </a:xfrm>
      </xdr:grpSpPr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59"/>
          <a:stretch/>
        </xdr:blipFill>
        <xdr:spPr>
          <a:xfrm>
            <a:off x="20457433" y="8916191"/>
            <a:ext cx="533622" cy="532031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91696" y="8916191"/>
            <a:ext cx="542116" cy="532031"/>
          </a:xfrm>
          <a:prstGeom prst="rect">
            <a:avLst/>
          </a:prstGeom>
        </xdr:spPr>
      </xdr:pic>
      <xdr:pic>
        <xdr:nvPicPr>
          <xdr:cNvPr id="12" name="Рисунок 11"/>
          <xdr:cNvPicPr>
            <a:picLocks noChangeAspect="1"/>
          </xdr:cNvPicPr>
        </xdr:nvPicPr>
        <xdr:blipFill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0994" y="8908827"/>
            <a:ext cx="542102" cy="546759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>
          <a:blip xmlns:r="http://schemas.openxmlformats.org/officeDocument/2006/relationships" r:embed="rId5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27568" y="8914350"/>
            <a:ext cx="545797" cy="535713"/>
          </a:xfrm>
          <a:prstGeom prst="rect">
            <a:avLst/>
          </a:prstGeom>
        </xdr:spPr>
      </xdr:pic>
      <xdr:pic>
        <xdr:nvPicPr>
          <xdr:cNvPr id="14" name="Рисунок 13"/>
          <xdr:cNvPicPr>
            <a:picLocks noChangeAspect="1"/>
          </xdr:cNvPicPr>
        </xdr:nvPicPr>
        <xdr:blipFill>
          <a:blip xmlns:r="http://schemas.openxmlformats.org/officeDocument/2006/relationships" r:embed="rId53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80428" y="8925395"/>
            <a:ext cx="514500" cy="513622"/>
          </a:xfrm>
          <a:prstGeom prst="rect">
            <a:avLst/>
          </a:prstGeom>
        </xdr:spPr>
      </xdr:pic>
      <xdr:pic>
        <xdr:nvPicPr>
          <xdr:cNvPr id="15" name="Рисунок 14"/>
          <xdr:cNvPicPr>
            <a:picLocks noChangeAspect="1"/>
          </xdr:cNvPicPr>
        </xdr:nvPicPr>
        <xdr:blipFill>
          <a:blip xmlns:r="http://schemas.openxmlformats.org/officeDocument/2006/relationships" r:embed="rId54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99725" y="8915270"/>
            <a:ext cx="550439" cy="533872"/>
          </a:xfrm>
          <a:prstGeom prst="rect">
            <a:avLst/>
          </a:prstGeom>
        </xdr:spPr>
      </xdr:pic>
      <xdr:pic>
        <xdr:nvPicPr>
          <xdr:cNvPr id="16" name="Рисунок 15"/>
          <xdr:cNvPicPr>
            <a:picLocks noChangeAspect="1"/>
          </xdr:cNvPicPr>
        </xdr:nvPicPr>
        <xdr:blipFill>
          <a:blip xmlns:r="http://schemas.openxmlformats.org/officeDocument/2006/relationships" r:embed="rId5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025827" y="8912509"/>
            <a:ext cx="553162" cy="539395"/>
          </a:xfrm>
          <a:prstGeom prst="rect">
            <a:avLst/>
          </a:prstGeom>
        </xdr:spPr>
      </xdr:pic>
      <xdr:pic>
        <xdr:nvPicPr>
          <xdr:cNvPr id="17" name="Рисунок 16"/>
          <xdr:cNvPicPr>
            <a:picLocks noChangeAspect="1"/>
          </xdr:cNvPicPr>
        </xdr:nvPicPr>
        <xdr:blipFill>
          <a:blip xmlns:r="http://schemas.openxmlformats.org/officeDocument/2006/relationships" r:embed="rId56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57368" y="8918032"/>
            <a:ext cx="545796" cy="528349"/>
          </a:xfrm>
          <a:prstGeom prst="rect">
            <a:avLst/>
          </a:prstGeom>
        </xdr:spPr>
      </xdr:pic>
      <xdr:pic>
        <xdr:nvPicPr>
          <xdr:cNvPr id="18" name="Рисунок 17"/>
          <xdr:cNvPicPr>
            <a:picLocks noChangeAspect="1"/>
          </xdr:cNvPicPr>
        </xdr:nvPicPr>
        <xdr:blipFill>
          <a:blip xmlns:r="http://schemas.openxmlformats.org/officeDocument/2006/relationships" r:embed="rId57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901157" y="8909747"/>
            <a:ext cx="545797" cy="54491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158751</xdr:colOff>
      <xdr:row>22</xdr:row>
      <xdr:rowOff>492126</xdr:rowOff>
    </xdr:from>
    <xdr:to>
      <xdr:col>1</xdr:col>
      <xdr:colOff>1333500</xdr:colOff>
      <xdr:row>24</xdr:row>
      <xdr:rowOff>295909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6" y="10890251"/>
          <a:ext cx="1174749" cy="101028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19</xdr:row>
      <xdr:rowOff>174625</xdr:rowOff>
    </xdr:from>
    <xdr:to>
      <xdr:col>1</xdr:col>
      <xdr:colOff>1243817</xdr:colOff>
      <xdr:row>20</xdr:row>
      <xdr:rowOff>127001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9001125"/>
          <a:ext cx="926317" cy="730251"/>
        </a:xfrm>
        <a:prstGeom prst="rect">
          <a:avLst/>
        </a:prstGeom>
      </xdr:spPr>
    </xdr:pic>
    <xdr:clientData/>
  </xdr:twoCellAnchor>
  <xdr:twoCellAnchor editAs="oneCell">
    <xdr:from>
      <xdr:col>1</xdr:col>
      <xdr:colOff>225425</xdr:colOff>
      <xdr:row>4</xdr:row>
      <xdr:rowOff>257176</xdr:rowOff>
    </xdr:from>
    <xdr:to>
      <xdr:col>1</xdr:col>
      <xdr:colOff>1297268</xdr:colOff>
      <xdr:row>4</xdr:row>
      <xdr:rowOff>500255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331" y="2233614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346262</xdr:colOff>
      <xdr:row>4</xdr:row>
      <xdr:rowOff>619124</xdr:rowOff>
    </xdr:from>
    <xdr:to>
      <xdr:col>1</xdr:col>
      <xdr:colOff>1174749</xdr:colOff>
      <xdr:row>7</xdr:row>
      <xdr:rowOff>359476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xmlns="" id="{00000000-0008-0000-04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137" y="2508249"/>
          <a:ext cx="828487" cy="1438977"/>
        </a:xfrm>
        <a:prstGeom prst="rect">
          <a:avLst/>
        </a:prstGeom>
      </xdr:spPr>
    </xdr:pic>
    <xdr:clientData/>
  </xdr:twoCellAnchor>
  <xdr:twoCellAnchor editAs="oneCell">
    <xdr:from>
      <xdr:col>1</xdr:col>
      <xdr:colOff>293860</xdr:colOff>
      <xdr:row>12</xdr:row>
      <xdr:rowOff>611186</xdr:rowOff>
    </xdr:from>
    <xdr:to>
      <xdr:col>1</xdr:col>
      <xdr:colOff>1206500</xdr:colOff>
      <xdr:row>17</xdr:row>
      <xdr:rowOff>11905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xmlns="" id="{00000000-0008-0000-0400-00006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735" y="4595811"/>
          <a:ext cx="912640" cy="1464469"/>
        </a:xfrm>
        <a:prstGeom prst="rect">
          <a:avLst/>
        </a:prstGeom>
      </xdr:spPr>
    </xdr:pic>
    <xdr:clientData/>
  </xdr:twoCellAnchor>
  <xdr:twoCellAnchor editAs="oneCell">
    <xdr:from>
      <xdr:col>1</xdr:col>
      <xdr:colOff>163512</xdr:colOff>
      <xdr:row>12</xdr:row>
      <xdr:rowOff>215108</xdr:rowOff>
    </xdr:from>
    <xdr:to>
      <xdr:col>1</xdr:col>
      <xdr:colOff>1235355</xdr:colOff>
      <xdr:row>12</xdr:row>
      <xdr:rowOff>458187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xmlns="" id="{00000000-0008-0000-04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87" y="432673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860414</xdr:colOff>
      <xdr:row>67</xdr:row>
      <xdr:rowOff>666750</xdr:rowOff>
    </xdr:from>
    <xdr:to>
      <xdr:col>1</xdr:col>
      <xdr:colOff>1441248</xdr:colOff>
      <xdr:row>71</xdr:row>
      <xdr:rowOff>200027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xmlns="" id="{00000000-0008-0000-04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289" y="12160250"/>
          <a:ext cx="580834" cy="151765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68</xdr:row>
      <xdr:rowOff>78400</xdr:rowOff>
    </xdr:from>
    <xdr:to>
      <xdr:col>1</xdr:col>
      <xdr:colOff>1121793</xdr:colOff>
      <xdr:row>71</xdr:row>
      <xdr:rowOff>223839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xmlns="" id="{00000000-0008-0000-04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8" y="34454991"/>
          <a:ext cx="931293" cy="1305757"/>
        </a:xfrm>
        <a:prstGeom prst="rect">
          <a:avLst/>
        </a:prstGeom>
      </xdr:spPr>
    </xdr:pic>
    <xdr:clientData/>
  </xdr:twoCellAnchor>
  <xdr:twoCellAnchor editAs="oneCell">
    <xdr:from>
      <xdr:col>1</xdr:col>
      <xdr:colOff>148979</xdr:colOff>
      <xdr:row>67</xdr:row>
      <xdr:rowOff>285752</xdr:rowOff>
    </xdr:from>
    <xdr:to>
      <xdr:col>1</xdr:col>
      <xdr:colOff>1220822</xdr:colOff>
      <xdr:row>67</xdr:row>
      <xdr:rowOff>528831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xmlns="" id="{00000000-0008-0000-04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85" y="1160859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208756</xdr:colOff>
      <xdr:row>18</xdr:row>
      <xdr:rowOff>264321</xdr:rowOff>
    </xdr:from>
    <xdr:to>
      <xdr:col>1</xdr:col>
      <xdr:colOff>1280599</xdr:colOff>
      <xdr:row>18</xdr:row>
      <xdr:rowOff>507400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631" y="799544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1206788</xdr:colOff>
      <xdr:row>11</xdr:row>
      <xdr:rowOff>202335</xdr:rowOff>
    </xdr:from>
    <xdr:to>
      <xdr:col>15</xdr:col>
      <xdr:colOff>1009937</xdr:colOff>
      <xdr:row>13</xdr:row>
      <xdr:rowOff>16742</xdr:rowOff>
    </xdr:to>
    <xdr:grpSp>
      <xdr:nvGrpSpPr>
        <xdr:cNvPr id="123" name="Группа 122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GrpSpPr>
          <a:grpSpLocks noChangeAspect="1"/>
        </xdr:cNvGrpSpPr>
      </xdr:nvGrpSpPr>
      <xdr:grpSpPr>
        <a:xfrm>
          <a:off x="10049163" y="5726835"/>
          <a:ext cx="4057649" cy="751032"/>
          <a:chOff x="3867152" y="8315325"/>
          <a:chExt cx="4057649" cy="752476"/>
        </a:xfrm>
      </xdr:grpSpPr>
      <xdr:pic>
        <xdr:nvPicPr>
          <xdr:cNvPr id="124" name="Рисунок 123">
            <a:extLst>
              <a:ext uri="{FF2B5EF4-FFF2-40B4-BE49-F238E27FC236}">
                <a16:creationId xmlns:a16="http://schemas.microsoft.com/office/drawing/2014/main" xmlns="" id="{00000000-0008-0000-0400-00007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867152" y="8456582"/>
            <a:ext cx="619124" cy="563594"/>
          </a:xfrm>
          <a:prstGeom prst="rect">
            <a:avLst/>
          </a:prstGeom>
        </xdr:spPr>
      </xdr:pic>
      <xdr:pic>
        <xdr:nvPicPr>
          <xdr:cNvPr id="125" name="Рисунок 124">
            <a:extLst>
              <a:ext uri="{FF2B5EF4-FFF2-40B4-BE49-F238E27FC236}">
                <a16:creationId xmlns:a16="http://schemas.microsoft.com/office/drawing/2014/main" xmlns="" id="{00000000-0008-0000-0400-00007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126" name="Рисунок 125">
            <a:extLst>
              <a:ext uri="{FF2B5EF4-FFF2-40B4-BE49-F238E27FC236}">
                <a16:creationId xmlns:a16="http://schemas.microsoft.com/office/drawing/2014/main" xmlns="" id="{00000000-0008-0000-0400-00007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127" name="Рисунок 126">
            <a:extLst>
              <a:ext uri="{FF2B5EF4-FFF2-40B4-BE49-F238E27FC236}">
                <a16:creationId xmlns:a16="http://schemas.microsoft.com/office/drawing/2014/main" xmlns="" id="{00000000-0008-0000-0400-00007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128" name="Рисунок 127">
            <a:extLst>
              <a:ext uri="{FF2B5EF4-FFF2-40B4-BE49-F238E27FC236}">
                <a16:creationId xmlns:a16="http://schemas.microsoft.com/office/drawing/2014/main" xmlns="" id="{00000000-0008-0000-0400-00008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65852" y="8466107"/>
            <a:ext cx="619124" cy="563594"/>
          </a:xfrm>
          <a:prstGeom prst="rect">
            <a:avLst/>
          </a:prstGeom>
        </xdr:spPr>
      </xdr:pic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xmlns="" id="{00000000-0008-0000-0400-00008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72277" y="8466107"/>
            <a:ext cx="619124" cy="563594"/>
          </a:xfrm>
          <a:prstGeom prst="rect">
            <a:avLst/>
          </a:prstGeom>
        </xdr:spPr>
      </xdr:pic>
      <xdr:pic>
        <xdr:nvPicPr>
          <xdr:cNvPr id="130" name="Рисунок 129">
            <a:extLst>
              <a:ext uri="{FF2B5EF4-FFF2-40B4-BE49-F238E27FC236}">
                <a16:creationId xmlns:a16="http://schemas.microsoft.com/office/drawing/2014/main" xmlns="" id="{00000000-0008-0000-0400-00008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305677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670213</xdr:colOff>
      <xdr:row>17</xdr:row>
      <xdr:rowOff>190500</xdr:rowOff>
    </xdr:from>
    <xdr:to>
      <xdr:col>15</xdr:col>
      <xdr:colOff>1028122</xdr:colOff>
      <xdr:row>18</xdr:row>
      <xdr:rowOff>648856</xdr:rowOff>
    </xdr:to>
    <xdr:grpSp>
      <xdr:nvGrpSpPr>
        <xdr:cNvPr id="131" name="Группа 130">
          <a:extLs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GrpSpPr>
          <a:grpSpLocks noChangeAspect="1"/>
        </xdr:cNvGrpSpPr>
      </xdr:nvGrpSpPr>
      <xdr:grpSpPr>
        <a:xfrm>
          <a:off x="9512588" y="8080375"/>
          <a:ext cx="4612409" cy="744106"/>
          <a:chOff x="3724277" y="17011650"/>
          <a:chExt cx="4629149" cy="752476"/>
        </a:xfrm>
      </xdr:grpSpPr>
      <xdr:pic>
        <xdr:nvPicPr>
          <xdr:cNvPr id="132" name="Рисунок 131">
            <a:extLst>
              <a:ext uri="{FF2B5EF4-FFF2-40B4-BE49-F238E27FC236}">
                <a16:creationId xmlns:a16="http://schemas.microsoft.com/office/drawing/2014/main" xmlns="" id="{00000000-0008-0000-0400-00008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24277" y="17152907"/>
            <a:ext cx="619124" cy="563594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xmlns="" id="{00000000-0008-0000-0400-00008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05302" y="17011650"/>
            <a:ext cx="619124" cy="752476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:a16="http://schemas.microsoft.com/office/drawing/2014/main" xmlns="" id="{00000000-0008-0000-0400-00008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76802" y="17152907"/>
            <a:ext cx="619124" cy="563594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:a16="http://schemas.microsoft.com/office/drawing/2014/main" xmlns="" id="{00000000-0008-0000-0400-00008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57827" y="17152907"/>
            <a:ext cx="619124" cy="563594"/>
          </a:xfrm>
          <a:prstGeom prst="rect">
            <a:avLst/>
          </a:prstGeom>
        </xdr:spPr>
      </xdr:pic>
      <xdr:pic>
        <xdr:nvPicPr>
          <xdr:cNvPr id="136" name="Рисунок 135">
            <a:extLst>
              <a:ext uri="{FF2B5EF4-FFF2-40B4-BE49-F238E27FC236}">
                <a16:creationId xmlns:a16="http://schemas.microsoft.com/office/drawing/2014/main" xmlns="" id="{00000000-0008-0000-0400-00008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57902" y="17162432"/>
            <a:ext cx="619124" cy="563594"/>
          </a:xfrm>
          <a:prstGeom prst="rect">
            <a:avLst/>
          </a:prstGeom>
        </xdr:spPr>
      </xdr:pic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xmlns="" id="{00000000-0008-0000-04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34302" y="17171957"/>
            <a:ext cx="619124" cy="563594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:a16="http://schemas.microsoft.com/office/drawing/2014/main" xmlns="" id="{00000000-0008-0000-04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181852" y="17173574"/>
            <a:ext cx="619124" cy="563594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:a16="http://schemas.microsoft.com/office/drawing/2014/main" xmlns="" id="{00000000-0008-0000-04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00827" y="17173574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355600</xdr:colOff>
      <xdr:row>67</xdr:row>
      <xdr:rowOff>104775</xdr:rowOff>
    </xdr:from>
    <xdr:to>
      <xdr:col>15</xdr:col>
      <xdr:colOff>1050924</xdr:colOff>
      <xdr:row>67</xdr:row>
      <xdr:rowOff>714376</xdr:rowOff>
    </xdr:to>
    <xdr:grpSp>
      <xdr:nvGrpSpPr>
        <xdr:cNvPr id="153" name="Группа 152">
          <a:extLst>
            <a:ext uri="{FF2B5EF4-FFF2-40B4-BE49-F238E27FC236}">
              <a16:creationId xmlns:a16="http://schemas.microsoft.com/office/drawing/2014/main" xmlns="" id="{00000000-0008-0000-0400-000099000000}"/>
            </a:ext>
          </a:extLst>
        </xdr:cNvPr>
        <xdr:cNvGrpSpPr>
          <a:grpSpLocks noChangeAspect="1"/>
        </xdr:cNvGrpSpPr>
      </xdr:nvGrpSpPr>
      <xdr:grpSpPr>
        <a:xfrm>
          <a:off x="10690225" y="38077775"/>
          <a:ext cx="3457574" cy="609601"/>
          <a:chOff x="3714752" y="17926049"/>
          <a:chExt cx="3457574" cy="609601"/>
        </a:xfrm>
      </xdr:grpSpPr>
      <xdr:pic>
        <xdr:nvPicPr>
          <xdr:cNvPr id="154" name="Рисунок 153">
            <a:extLst>
              <a:ext uri="{FF2B5EF4-FFF2-40B4-BE49-F238E27FC236}">
                <a16:creationId xmlns:a16="http://schemas.microsoft.com/office/drawing/2014/main" xmlns="" id="{00000000-0008-0000-04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714752" y="17943482"/>
            <a:ext cx="619124" cy="563594"/>
          </a:xfrm>
          <a:prstGeom prst="rect">
            <a:avLst/>
          </a:prstGeom>
        </xdr:spPr>
      </xdr:pic>
      <xdr:pic>
        <xdr:nvPicPr>
          <xdr:cNvPr id="155" name="Рисунок 154">
            <a:extLst>
              <a:ext uri="{FF2B5EF4-FFF2-40B4-BE49-F238E27FC236}">
                <a16:creationId xmlns:a16="http://schemas.microsoft.com/office/drawing/2014/main" xmlns="" id="{00000000-0008-0000-0400-00009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95777" y="17926049"/>
            <a:ext cx="619124" cy="609601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:a16="http://schemas.microsoft.com/office/drawing/2014/main" xmlns="" id="{00000000-0008-0000-04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2" y="17933957"/>
            <a:ext cx="619124" cy="563594"/>
          </a:xfrm>
          <a:prstGeom prst="rect">
            <a:avLst/>
          </a:prstGeom>
        </xdr:spPr>
      </xdr:pic>
      <xdr:pic>
        <xdr:nvPicPr>
          <xdr:cNvPr id="157" name="Рисунок 156">
            <a:extLst>
              <a:ext uri="{FF2B5EF4-FFF2-40B4-BE49-F238E27FC236}">
                <a16:creationId xmlns:a16="http://schemas.microsoft.com/office/drawing/2014/main" xmlns="" id="{00000000-0008-0000-0400-00009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6553202" y="17933957"/>
            <a:ext cx="619124" cy="563594"/>
          </a:xfrm>
          <a:prstGeom prst="rect">
            <a:avLst/>
          </a:prstGeom>
        </xdr:spPr>
      </xdr:pic>
      <xdr:pic>
        <xdr:nvPicPr>
          <xdr:cNvPr id="158" name="Рисунок 157">
            <a:extLst>
              <a:ext uri="{FF2B5EF4-FFF2-40B4-BE49-F238E27FC236}">
                <a16:creationId xmlns:a16="http://schemas.microsoft.com/office/drawing/2014/main" xmlns="" id="{00000000-0008-0000-0400-00009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00752" y="17935574"/>
            <a:ext cx="619124" cy="563594"/>
          </a:xfrm>
          <a:prstGeom prst="rect">
            <a:avLst/>
          </a:prstGeom>
        </xdr:spPr>
      </xdr:pic>
      <xdr:pic>
        <xdr:nvPicPr>
          <xdr:cNvPr id="159" name="Рисунок 158">
            <a:extLst>
              <a:ext uri="{FF2B5EF4-FFF2-40B4-BE49-F238E27FC236}">
                <a16:creationId xmlns:a16="http://schemas.microsoft.com/office/drawing/2014/main" xmlns="" id="{00000000-0008-0000-0400-00009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19727" y="17935574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212479</xdr:colOff>
      <xdr:row>51</xdr:row>
      <xdr:rowOff>127002</xdr:rowOff>
    </xdr:from>
    <xdr:to>
      <xdr:col>1</xdr:col>
      <xdr:colOff>1284322</xdr:colOff>
      <xdr:row>51</xdr:row>
      <xdr:rowOff>370081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9" y="31035627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0</xdr:row>
      <xdr:rowOff>0</xdr:rowOff>
    </xdr:from>
    <xdr:to>
      <xdr:col>1</xdr:col>
      <xdr:colOff>1349375</xdr:colOff>
      <xdr:row>2</xdr:row>
      <xdr:rowOff>310013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0"/>
          <a:ext cx="1206500" cy="1246638"/>
        </a:xfrm>
        <a:prstGeom prst="rect">
          <a:avLst/>
        </a:prstGeom>
      </xdr:spPr>
    </xdr:pic>
    <xdr:clientData/>
  </xdr:twoCellAnchor>
  <xdr:twoCellAnchor editAs="oneCell">
    <xdr:from>
      <xdr:col>1</xdr:col>
      <xdr:colOff>319769</xdr:colOff>
      <xdr:row>51</xdr:row>
      <xdr:rowOff>428625</xdr:rowOff>
    </xdr:from>
    <xdr:to>
      <xdr:col>1</xdr:col>
      <xdr:colOff>1431707</xdr:colOff>
      <xdr:row>53</xdr:row>
      <xdr:rowOff>421821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9769" y="31337250"/>
          <a:ext cx="1111938" cy="1406071"/>
        </a:xfrm>
        <a:prstGeom prst="rect">
          <a:avLst/>
        </a:prstGeom>
      </xdr:spPr>
    </xdr:pic>
    <xdr:clientData/>
  </xdr:twoCellAnchor>
  <xdr:twoCellAnchor editAs="oneCell">
    <xdr:from>
      <xdr:col>1</xdr:col>
      <xdr:colOff>208756</xdr:colOff>
      <xdr:row>22</xdr:row>
      <xdr:rowOff>264321</xdr:rowOff>
    </xdr:from>
    <xdr:to>
      <xdr:col>1</xdr:col>
      <xdr:colOff>1280599</xdr:colOff>
      <xdr:row>22</xdr:row>
      <xdr:rowOff>507400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631" y="9440071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336549</xdr:colOff>
      <xdr:row>22</xdr:row>
      <xdr:rowOff>0</xdr:rowOff>
    </xdr:from>
    <xdr:to>
      <xdr:col>15</xdr:col>
      <xdr:colOff>1050924</xdr:colOff>
      <xdr:row>23</xdr:row>
      <xdr:rowOff>117475</xdr:rowOff>
    </xdr:to>
    <xdr:grpSp>
      <xdr:nvGrpSpPr>
        <xdr:cNvPr id="193" name="Группа 192">
          <a:extLst>
            <a:ext uri="{FF2B5EF4-FFF2-40B4-BE49-F238E27FC236}">
              <a16:creationId xmlns:a16="http://schemas.microsoft.com/office/drawing/2014/main" xmlns="" id="{00000000-0008-0000-0400-0000C1000000}"/>
            </a:ext>
          </a:extLst>
        </xdr:cNvPr>
        <xdr:cNvGrpSpPr>
          <a:grpSpLocks noChangeAspect="1"/>
        </xdr:cNvGrpSpPr>
      </xdr:nvGrpSpPr>
      <xdr:grpSpPr>
        <a:xfrm>
          <a:off x="10671174" y="10207625"/>
          <a:ext cx="3476625" cy="752475"/>
          <a:chOff x="4869633" y="17011650"/>
          <a:chExt cx="3483793" cy="752476"/>
        </a:xfrm>
      </xdr:grpSpPr>
      <xdr:pic>
        <xdr:nvPicPr>
          <xdr:cNvPr id="194" name="Рисунок 193">
            <a:extLst>
              <a:ext uri="{FF2B5EF4-FFF2-40B4-BE49-F238E27FC236}">
                <a16:creationId xmlns:a16="http://schemas.microsoft.com/office/drawing/2014/main" xmlns="" id="{00000000-0008-0000-0400-0000C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4869633" y="17152907"/>
            <a:ext cx="619124" cy="563594"/>
          </a:xfrm>
          <a:prstGeom prst="rect">
            <a:avLst/>
          </a:prstGeom>
        </xdr:spPr>
      </xdr:pic>
      <xdr:pic>
        <xdr:nvPicPr>
          <xdr:cNvPr id="195" name="Рисунок 194">
            <a:extLst>
              <a:ext uri="{FF2B5EF4-FFF2-40B4-BE49-F238E27FC236}">
                <a16:creationId xmlns:a16="http://schemas.microsoft.com/office/drawing/2014/main" xmlns="" id="{00000000-0008-0000-0400-0000C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50659" y="17011650"/>
            <a:ext cx="619124" cy="752476"/>
          </a:xfrm>
          <a:prstGeom prst="rect">
            <a:avLst/>
          </a:prstGeom>
        </xdr:spPr>
      </xdr:pic>
      <xdr:pic>
        <xdr:nvPicPr>
          <xdr:cNvPr id="198" name="Рисунок 197">
            <a:extLst>
              <a:ext uri="{FF2B5EF4-FFF2-40B4-BE49-F238E27FC236}">
                <a16:creationId xmlns:a16="http://schemas.microsoft.com/office/drawing/2014/main" xmlns="" id="{00000000-0008-0000-0400-0000C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57902" y="17162432"/>
            <a:ext cx="619124" cy="563594"/>
          </a:xfrm>
          <a:prstGeom prst="rect">
            <a:avLst/>
          </a:prstGeom>
        </xdr:spPr>
      </xdr:pic>
      <xdr:pic>
        <xdr:nvPicPr>
          <xdr:cNvPr id="199" name="Рисунок 198">
            <a:extLst>
              <a:ext uri="{FF2B5EF4-FFF2-40B4-BE49-F238E27FC236}">
                <a16:creationId xmlns:a16="http://schemas.microsoft.com/office/drawing/2014/main" xmlns="" id="{00000000-0008-0000-0400-0000C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34302" y="17171957"/>
            <a:ext cx="619124" cy="563594"/>
          </a:xfrm>
          <a:prstGeom prst="rect">
            <a:avLst/>
          </a:prstGeom>
        </xdr:spPr>
      </xdr:pic>
      <xdr:pic>
        <xdr:nvPicPr>
          <xdr:cNvPr id="200" name="Рисунок 199">
            <a:extLst>
              <a:ext uri="{FF2B5EF4-FFF2-40B4-BE49-F238E27FC236}">
                <a16:creationId xmlns:a16="http://schemas.microsoft.com/office/drawing/2014/main" xmlns="" id="{00000000-0008-0000-0400-0000C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181852" y="17173574"/>
            <a:ext cx="619124" cy="563594"/>
          </a:xfrm>
          <a:prstGeom prst="rect">
            <a:avLst/>
          </a:prstGeom>
        </xdr:spPr>
      </xdr:pic>
      <xdr:pic>
        <xdr:nvPicPr>
          <xdr:cNvPr id="201" name="Рисунок 200">
            <a:extLst>
              <a:ext uri="{FF2B5EF4-FFF2-40B4-BE49-F238E27FC236}">
                <a16:creationId xmlns:a16="http://schemas.microsoft.com/office/drawing/2014/main" xmlns="" id="{00000000-0008-0000-0400-0000C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00827" y="17173574"/>
            <a:ext cx="619124" cy="5635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212479</xdr:colOff>
      <xdr:row>42</xdr:row>
      <xdr:rowOff>269877</xdr:rowOff>
    </xdr:from>
    <xdr:ext cx="1071843" cy="243079"/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21224877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99773</xdr:colOff>
      <xdr:row>42</xdr:row>
      <xdr:rowOff>523875</xdr:rowOff>
    </xdr:from>
    <xdr:to>
      <xdr:col>1</xdr:col>
      <xdr:colOff>984250</xdr:colOff>
      <xdr:row>45</xdr:row>
      <xdr:rowOff>21376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648" y="20970875"/>
          <a:ext cx="884477" cy="1497751"/>
        </a:xfrm>
        <a:prstGeom prst="rect">
          <a:avLst/>
        </a:prstGeom>
      </xdr:spPr>
    </xdr:pic>
    <xdr:clientData/>
  </xdr:twoCellAnchor>
  <xdr:twoCellAnchor editAs="oneCell">
    <xdr:from>
      <xdr:col>1</xdr:col>
      <xdr:colOff>873125</xdr:colOff>
      <xdr:row>42</xdr:row>
      <xdr:rowOff>619125</xdr:rowOff>
    </xdr:from>
    <xdr:to>
      <xdr:col>1</xdr:col>
      <xdr:colOff>1443633</xdr:colOff>
      <xdr:row>44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0" y="18764250"/>
          <a:ext cx="570508" cy="793750"/>
        </a:xfrm>
        <a:prstGeom prst="rect">
          <a:avLst/>
        </a:prstGeom>
      </xdr:spPr>
    </xdr:pic>
    <xdr:clientData/>
  </xdr:twoCellAnchor>
  <xdr:oneCellAnchor>
    <xdr:from>
      <xdr:col>1</xdr:col>
      <xdr:colOff>212479</xdr:colOff>
      <xdr:row>45</xdr:row>
      <xdr:rowOff>269877</xdr:rowOff>
    </xdr:from>
    <xdr:ext cx="1071843" cy="243079"/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23574377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206376</xdr:colOff>
      <xdr:row>53</xdr:row>
      <xdr:rowOff>95250</xdr:rowOff>
    </xdr:from>
    <xdr:to>
      <xdr:col>1</xdr:col>
      <xdr:colOff>555626</xdr:colOff>
      <xdr:row>53</xdr:row>
      <xdr:rowOff>488850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376" y="32416750"/>
          <a:ext cx="349250" cy="393600"/>
        </a:xfrm>
        <a:prstGeom prst="rect">
          <a:avLst/>
        </a:prstGeom>
      </xdr:spPr>
    </xdr:pic>
    <xdr:clientData/>
  </xdr:twoCellAnchor>
  <xdr:twoCellAnchor>
    <xdr:from>
      <xdr:col>1</xdr:col>
      <xdr:colOff>279401</xdr:colOff>
      <xdr:row>45</xdr:row>
      <xdr:rowOff>587375</xdr:rowOff>
    </xdr:from>
    <xdr:to>
      <xdr:col>1</xdr:col>
      <xdr:colOff>1285874</xdr:colOff>
      <xdr:row>47</xdr:row>
      <xdr:rowOff>482501</xdr:rowOff>
    </xdr:to>
    <xdr:grpSp>
      <xdr:nvGrpSpPr>
        <xdr:cNvPr id="8" name="Группа 7"/>
        <xdr:cNvGrpSpPr/>
      </xdr:nvGrpSpPr>
      <xdr:grpSpPr>
        <a:xfrm>
          <a:off x="279401" y="23288625"/>
          <a:ext cx="1006473" cy="1308001"/>
          <a:chOff x="231776" y="21669375"/>
          <a:chExt cx="1006473" cy="1308001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xmlns="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1064" y="21669375"/>
            <a:ext cx="967185" cy="1254798"/>
          </a:xfrm>
          <a:prstGeom prst="rect">
            <a:avLst/>
          </a:prstGeom>
        </xdr:spPr>
      </xdr:pic>
      <xdr:pic>
        <xdr:nvPicPr>
          <xdr:cNvPr id="242" name="Рисунок 241">
            <a:extLst>
              <a:ext uri="{FF2B5EF4-FFF2-40B4-BE49-F238E27FC236}">
                <a16:creationId xmlns:a16="http://schemas.microsoft.com/office/drawing/2014/main" xmlns="" id="{00000000-0008-0000-0400-0000F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1776" y="22583776"/>
            <a:ext cx="349250" cy="3936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158750</xdr:colOff>
      <xdr:row>44</xdr:row>
      <xdr:rowOff>142875</xdr:rowOff>
    </xdr:from>
    <xdr:to>
      <xdr:col>1</xdr:col>
      <xdr:colOff>503621</xdr:colOff>
      <xdr:row>44</xdr:row>
      <xdr:rowOff>476250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625" y="22002750"/>
          <a:ext cx="344871" cy="333375"/>
        </a:xfrm>
        <a:prstGeom prst="rect">
          <a:avLst/>
        </a:prstGeom>
      </xdr:spPr>
    </xdr:pic>
    <xdr:clientData/>
  </xdr:twoCellAnchor>
  <xdr:twoCellAnchor>
    <xdr:from>
      <xdr:col>10</xdr:col>
      <xdr:colOff>176868</xdr:colOff>
      <xdr:row>50</xdr:row>
      <xdr:rowOff>675956</xdr:rowOff>
    </xdr:from>
    <xdr:to>
      <xdr:col>15</xdr:col>
      <xdr:colOff>1053192</xdr:colOff>
      <xdr:row>51</xdr:row>
      <xdr:rowOff>752157</xdr:rowOff>
    </xdr:to>
    <xdr:grpSp>
      <xdr:nvGrpSpPr>
        <xdr:cNvPr id="30" name="Группа 29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GrpSpPr/>
      </xdr:nvGrpSpPr>
      <xdr:grpSpPr>
        <a:xfrm>
          <a:off x="9019243" y="26885581"/>
          <a:ext cx="5130824" cy="758826"/>
          <a:chOff x="8892243" y="20878481"/>
          <a:chExt cx="5137174" cy="752476"/>
        </a:xfrm>
      </xdr:grpSpPr>
      <xdr:grpSp>
        <xdr:nvGrpSpPr>
          <xdr:cNvPr id="214" name="Группа 213">
            <a:extLst>
              <a:ext uri="{FF2B5EF4-FFF2-40B4-BE49-F238E27FC236}">
                <a16:creationId xmlns:a16="http://schemas.microsoft.com/office/drawing/2014/main" xmlns="" id="{00000000-0008-0000-0400-0000D6000000}"/>
              </a:ext>
            </a:extLst>
          </xdr:cNvPr>
          <xdr:cNvGrpSpPr/>
        </xdr:nvGrpSpPr>
        <xdr:grpSpPr>
          <a:xfrm>
            <a:off x="8892243" y="20878481"/>
            <a:ext cx="5137174" cy="752476"/>
            <a:chOff x="8862307" y="15759473"/>
            <a:chExt cx="5139442" cy="752476"/>
          </a:xfrm>
        </xdr:grpSpPr>
        <xdr:pic>
          <xdr:nvPicPr>
            <xdr:cNvPr id="215" name="Рисунок 214">
              <a:extLst>
                <a:ext uri="{FF2B5EF4-FFF2-40B4-BE49-F238E27FC236}">
                  <a16:creationId xmlns:a16="http://schemas.microsoft.com/office/drawing/2014/main" xmlns="" id="{00000000-0008-0000-0400-0000D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862307" y="15893917"/>
              <a:ext cx="622666" cy="563594"/>
            </a:xfrm>
            <a:prstGeom prst="rect">
              <a:avLst/>
            </a:prstGeom>
          </xdr:spPr>
        </xdr:pic>
        <xdr:pic>
          <xdr:nvPicPr>
            <xdr:cNvPr id="216" name="Рисунок 215">
              <a:extLst>
                <a:ext uri="{FF2B5EF4-FFF2-40B4-BE49-F238E27FC236}">
                  <a16:creationId xmlns:a16="http://schemas.microsoft.com/office/drawing/2014/main" xmlns="" id="{00000000-0008-0000-0400-0000D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12243660" y="15882711"/>
              <a:ext cx="621064" cy="563594"/>
            </a:xfrm>
            <a:prstGeom prst="rect">
              <a:avLst/>
            </a:prstGeom>
          </xdr:spPr>
        </xdr:pic>
        <xdr:pic>
          <xdr:nvPicPr>
            <xdr:cNvPr id="217" name="Рисунок 216">
              <a:extLst>
                <a:ext uri="{FF2B5EF4-FFF2-40B4-BE49-F238E27FC236}">
                  <a16:creationId xmlns:a16="http://schemas.microsoft.com/office/drawing/2014/main" xmlns="" id="{00000000-0008-0000-0400-0000D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6628"/>
            <a:stretch/>
          </xdr:blipFill>
          <xdr:spPr>
            <a:xfrm>
              <a:off x="13380685" y="15873186"/>
              <a:ext cx="621064" cy="563594"/>
            </a:xfrm>
            <a:prstGeom prst="rect">
              <a:avLst/>
            </a:prstGeom>
          </xdr:spPr>
        </xdr:pic>
        <xdr:pic>
          <xdr:nvPicPr>
            <xdr:cNvPr id="218" name="Рисунок 217">
              <a:extLst>
                <a:ext uri="{FF2B5EF4-FFF2-40B4-BE49-F238E27FC236}">
                  <a16:creationId xmlns:a16="http://schemas.microsoft.com/office/drawing/2014/main" xmlns="" id="{00000000-0008-0000-0400-0000D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816950" y="15884328"/>
              <a:ext cx="621064" cy="563594"/>
            </a:xfrm>
            <a:prstGeom prst="rect">
              <a:avLst/>
            </a:prstGeom>
          </xdr:spPr>
        </xdr:pic>
        <xdr:pic>
          <xdr:nvPicPr>
            <xdr:cNvPr id="219" name="Рисунок 218">
              <a:extLst>
                <a:ext uri="{FF2B5EF4-FFF2-40B4-BE49-F238E27FC236}">
                  <a16:creationId xmlns:a16="http://schemas.microsoft.com/office/drawing/2014/main" xmlns="" id="{00000000-0008-0000-0400-0000D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41705" y="15874803"/>
              <a:ext cx="621064" cy="563594"/>
            </a:xfrm>
            <a:prstGeom prst="rect">
              <a:avLst/>
            </a:prstGeom>
          </xdr:spPr>
        </xdr:pic>
        <xdr:pic>
          <xdr:nvPicPr>
            <xdr:cNvPr id="220" name="Рисунок 219">
              <a:extLst>
                <a:ext uri="{FF2B5EF4-FFF2-40B4-BE49-F238E27FC236}">
                  <a16:creationId xmlns:a16="http://schemas.microsoft.com/office/drawing/2014/main" xmlns="" id="{00000000-0008-0000-0400-0000D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428150" y="15759473"/>
              <a:ext cx="614402" cy="752476"/>
            </a:xfrm>
            <a:prstGeom prst="rect">
              <a:avLst/>
            </a:prstGeom>
          </xdr:spPr>
        </xdr:pic>
        <xdr:pic>
          <xdr:nvPicPr>
            <xdr:cNvPr id="222" name="Рисунок 221">
              <a:extLst>
                <a:ext uri="{FF2B5EF4-FFF2-40B4-BE49-F238E27FC236}">
                  <a16:creationId xmlns:a16="http://schemas.microsoft.com/office/drawing/2014/main" xmlns="" id="{00000000-0008-0000-0400-0000D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5443"/>
            <a:stretch/>
          </xdr:blipFill>
          <xdr:spPr>
            <a:xfrm>
              <a:off x="10006054" y="15920998"/>
              <a:ext cx="557732" cy="558052"/>
            </a:xfrm>
            <a:prstGeom prst="rect">
              <a:avLst/>
            </a:prstGeom>
          </xdr:spPr>
        </xdr:pic>
        <xdr:pic>
          <xdr:nvPicPr>
            <xdr:cNvPr id="223" name="Рисунок 222">
              <a:extLst>
                <a:ext uri="{FF2B5EF4-FFF2-40B4-BE49-F238E27FC236}">
                  <a16:creationId xmlns:a16="http://schemas.microsoft.com/office/drawing/2014/main" xmlns="" id="{00000000-0008-0000-0400-0000D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" b="-4594"/>
            <a:stretch/>
          </xdr:blipFill>
          <xdr:spPr>
            <a:xfrm>
              <a:off x="10561547" y="15903068"/>
              <a:ext cx="586708" cy="553570"/>
            </a:xfrm>
            <a:prstGeom prst="rect">
              <a:avLst/>
            </a:prstGeom>
          </xdr:spPr>
        </xdr:pic>
      </xdr:grpSp>
      <xdr:pic>
        <xdr:nvPicPr>
          <xdr:cNvPr id="265" name="Рисунок 264">
            <a:extLst>
              <a:ext uri="{FF2B5EF4-FFF2-40B4-BE49-F238E27FC236}">
                <a16:creationId xmlns:a16="http://schemas.microsoft.com/office/drawing/2014/main" xmlns="" id="{00000000-0008-0000-0400-000009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63300" y="21005800"/>
            <a:ext cx="539750" cy="539750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462618</xdr:colOff>
      <xdr:row>45</xdr:row>
      <xdr:rowOff>18731</xdr:rowOff>
    </xdr:from>
    <xdr:to>
      <xdr:col>16</xdr:col>
      <xdr:colOff>0</xdr:colOff>
      <xdr:row>45</xdr:row>
      <xdr:rowOff>771207</xdr:rowOff>
    </xdr:to>
    <xdr:grpSp>
      <xdr:nvGrpSpPr>
        <xdr:cNvPr id="29" name="Группа 28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GrpSpPr/>
      </xdr:nvGrpSpPr>
      <xdr:grpSpPr>
        <a:xfrm>
          <a:off x="8463618" y="22719981"/>
          <a:ext cx="5696882" cy="752476"/>
          <a:chOff x="8288993" y="18528981"/>
          <a:chExt cx="5696882" cy="752476"/>
        </a:xfrm>
      </xdr:grpSpPr>
      <xdr:grpSp>
        <xdr:nvGrpSpPr>
          <xdr:cNvPr id="17" name="Группа 16">
            <a:extLst>
              <a:ext uri="{FF2B5EF4-FFF2-40B4-BE49-F238E27FC236}">
                <a16:creationId xmlns:a16="http://schemas.microsoft.com/office/drawing/2014/main" xmlns="" id="{00000000-0008-0000-0400-000011000000}"/>
              </a:ext>
            </a:extLst>
          </xdr:cNvPr>
          <xdr:cNvGrpSpPr/>
        </xdr:nvGrpSpPr>
        <xdr:grpSpPr>
          <a:xfrm>
            <a:off x="8288993" y="18528981"/>
            <a:ext cx="5696882" cy="752476"/>
            <a:chOff x="8288993" y="20513356"/>
            <a:chExt cx="5708674" cy="752476"/>
          </a:xfrm>
        </xdr:grpSpPr>
        <xdr:grpSp>
          <xdr:nvGrpSpPr>
            <xdr:cNvPr id="174" name="Группа 173">
              <a:extLst>
                <a:ext uri="{FF2B5EF4-FFF2-40B4-BE49-F238E27FC236}">
                  <a16:creationId xmlns:a16="http://schemas.microsoft.com/office/drawing/2014/main" xmlns="" id="{00000000-0008-0000-0400-0000AE000000}"/>
                </a:ext>
              </a:extLst>
            </xdr:cNvPr>
            <xdr:cNvGrpSpPr/>
          </xdr:nvGrpSpPr>
          <xdr:grpSpPr>
            <a:xfrm>
              <a:off x="8288993" y="20513356"/>
              <a:ext cx="5708674" cy="752476"/>
              <a:chOff x="8258791" y="15759473"/>
              <a:chExt cx="5711194" cy="752476"/>
            </a:xfrm>
          </xdr:grpSpPr>
          <xdr:pic>
            <xdr:nvPicPr>
              <xdr:cNvPr id="175" name="Рисунок 174">
                <a:extLst>
                  <a:ext uri="{FF2B5EF4-FFF2-40B4-BE49-F238E27FC236}">
                    <a16:creationId xmlns:a16="http://schemas.microsoft.com/office/drawing/2014/main" xmlns="" id="{00000000-0008-0000-0400-0000AF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1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8258791" y="15893917"/>
                <a:ext cx="622666" cy="563594"/>
              </a:xfrm>
              <a:prstGeom prst="rect">
                <a:avLst/>
              </a:prstGeom>
            </xdr:spPr>
          </xdr:pic>
          <xdr:pic>
            <xdr:nvPicPr>
              <xdr:cNvPr id="176" name="Рисунок 175">
                <a:extLst>
                  <a:ext uri="{FF2B5EF4-FFF2-40B4-BE49-F238E27FC236}">
                    <a16:creationId xmlns:a16="http://schemas.microsoft.com/office/drawing/2014/main" xmlns="" id="{00000000-0008-0000-0400-0000B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08"/>
              <a:stretch/>
            </xdr:blipFill>
            <xdr:spPr>
              <a:xfrm>
                <a:off x="12243660" y="15882711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77" name="Рисунок 176">
                <a:extLst>
                  <a:ext uri="{FF2B5EF4-FFF2-40B4-BE49-F238E27FC236}">
                    <a16:creationId xmlns:a16="http://schemas.microsoft.com/office/drawing/2014/main" xmlns="" id="{00000000-0008-0000-0400-0000B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6628"/>
              <a:stretch/>
            </xdr:blipFill>
            <xdr:spPr>
              <a:xfrm>
                <a:off x="13348921" y="15889061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79" name="Рисунок 178">
                <a:extLst>
                  <a:ext uri="{FF2B5EF4-FFF2-40B4-BE49-F238E27FC236}">
                    <a16:creationId xmlns:a16="http://schemas.microsoft.com/office/drawing/2014/main" xmlns="" id="{00000000-0008-0000-0400-0000B3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816950" y="15884328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80" name="Рисунок 179">
                <a:extLst>
                  <a:ext uri="{FF2B5EF4-FFF2-40B4-BE49-F238E27FC236}">
                    <a16:creationId xmlns:a16="http://schemas.microsoft.com/office/drawing/2014/main" xmlns="" id="{00000000-0008-0000-0400-0000B4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3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1641705" y="15874803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97" name="Рисунок 196">
                <a:extLst>
                  <a:ext uri="{FF2B5EF4-FFF2-40B4-BE49-F238E27FC236}">
                    <a16:creationId xmlns:a16="http://schemas.microsoft.com/office/drawing/2014/main" xmlns="" id="{00000000-0008-0000-0400-0000C5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8824634" y="15759473"/>
                <a:ext cx="614402" cy="752476"/>
              </a:xfrm>
              <a:prstGeom prst="rect">
                <a:avLst/>
              </a:prstGeom>
            </xdr:spPr>
          </xdr:pic>
          <xdr:pic>
            <xdr:nvPicPr>
              <xdr:cNvPr id="233" name="Рисунок 232">
                <a:extLst>
                  <a:ext uri="{FF2B5EF4-FFF2-40B4-BE49-F238E27FC236}">
                    <a16:creationId xmlns:a16="http://schemas.microsoft.com/office/drawing/2014/main" xmlns="" id="{00000000-0008-0000-0400-0000E9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7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5443"/>
              <a:stretch/>
            </xdr:blipFill>
            <xdr:spPr>
              <a:xfrm>
                <a:off x="9402538" y="15920998"/>
                <a:ext cx="557732" cy="558052"/>
              </a:xfrm>
              <a:prstGeom prst="rect">
                <a:avLst/>
              </a:prstGeom>
            </xdr:spPr>
          </xdr:pic>
          <xdr:pic>
            <xdr:nvPicPr>
              <xdr:cNvPr id="237" name="Рисунок 236">
                <a:extLst>
                  <a:ext uri="{FF2B5EF4-FFF2-40B4-BE49-F238E27FC236}">
                    <a16:creationId xmlns:a16="http://schemas.microsoft.com/office/drawing/2014/main" xmlns="" id="{00000000-0008-0000-0400-0000ED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" b="-4594"/>
              <a:stretch/>
            </xdr:blipFill>
            <xdr:spPr>
              <a:xfrm>
                <a:off x="10561547" y="15903068"/>
                <a:ext cx="586708" cy="553570"/>
              </a:xfrm>
              <a:prstGeom prst="rect">
                <a:avLst/>
              </a:prstGeom>
            </xdr:spPr>
          </xdr:pic>
        </xdr:grpSp>
        <xdr:pic>
          <xdr:nvPicPr>
            <xdr:cNvPr id="258" name="Рисунок 257">
              <a:extLst>
                <a:ext uri="{FF2B5EF4-FFF2-40B4-BE49-F238E27FC236}">
                  <a16:creationId xmlns:a16="http://schemas.microsoft.com/office/drawing/2014/main" xmlns="" id="{00000000-0008-0000-0400-00000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987" b="-1567"/>
            <a:stretch/>
          </xdr:blipFill>
          <xdr:spPr>
            <a:xfrm>
              <a:off x="10010775" y="20636485"/>
              <a:ext cx="598518" cy="566165"/>
            </a:xfrm>
            <a:prstGeom prst="rect">
              <a:avLst/>
            </a:prstGeom>
          </xdr:spPr>
        </xdr:pic>
      </xdr:grpSp>
      <xdr:pic>
        <xdr:nvPicPr>
          <xdr:cNvPr id="266" name="Рисунок 265">
            <a:extLst>
              <a:ext uri="{FF2B5EF4-FFF2-40B4-BE49-F238E27FC236}">
                <a16:creationId xmlns:a16="http://schemas.microsoft.com/office/drawing/2014/main" xmlns="" id="{00000000-0008-0000-0400-00000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56950" y="18665825"/>
            <a:ext cx="539750" cy="53975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977899</xdr:colOff>
      <xdr:row>42</xdr:row>
      <xdr:rowOff>12700</xdr:rowOff>
    </xdr:from>
    <xdr:to>
      <xdr:col>15</xdr:col>
      <xdr:colOff>1048674</xdr:colOff>
      <xdr:row>42</xdr:row>
      <xdr:rowOff>765176</xdr:rowOff>
    </xdr:to>
    <xdr:grpSp>
      <xdr:nvGrpSpPr>
        <xdr:cNvPr id="27" name="Группа 26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GrpSpPr/>
      </xdr:nvGrpSpPr>
      <xdr:grpSpPr>
        <a:xfrm>
          <a:off x="7899399" y="20713700"/>
          <a:ext cx="6246150" cy="752476"/>
          <a:chOff x="7715249" y="16192500"/>
          <a:chExt cx="6246150" cy="752476"/>
        </a:xfrm>
      </xdr:grpSpPr>
      <xdr:grpSp>
        <xdr:nvGrpSpPr>
          <xdr:cNvPr id="24" name="Группа 23">
            <a:extLst>
              <a:ext uri="{FF2B5EF4-FFF2-40B4-BE49-F238E27FC236}">
                <a16:creationId xmlns:a16="http://schemas.microsoft.com/office/drawing/2014/main" xmlns="" id="{00000000-0008-0000-0400-000018000000}"/>
              </a:ext>
            </a:extLst>
          </xdr:cNvPr>
          <xdr:cNvGrpSpPr/>
        </xdr:nvGrpSpPr>
        <xdr:grpSpPr>
          <a:xfrm>
            <a:off x="7715249" y="16192500"/>
            <a:ext cx="6246150" cy="752476"/>
            <a:chOff x="7715249" y="18176875"/>
            <a:chExt cx="6246150" cy="752476"/>
          </a:xfrm>
        </xdr:grpSpPr>
        <xdr:grpSp>
          <xdr:nvGrpSpPr>
            <xdr:cNvPr id="202" name="Группа 201">
              <a:extLst>
                <a:ext uri="{FF2B5EF4-FFF2-40B4-BE49-F238E27FC236}">
                  <a16:creationId xmlns:a16="http://schemas.microsoft.com/office/drawing/2014/main" xmlns="" id="{00000000-0008-0000-0400-0000CA000000}"/>
                </a:ext>
              </a:extLst>
            </xdr:cNvPr>
            <xdr:cNvGrpSpPr/>
          </xdr:nvGrpSpPr>
          <xdr:grpSpPr>
            <a:xfrm>
              <a:off x="7715249" y="18176875"/>
              <a:ext cx="6246150" cy="752476"/>
              <a:chOff x="7753572" y="20500202"/>
              <a:chExt cx="6253620" cy="752476"/>
            </a:xfrm>
          </xdr:grpSpPr>
          <xdr:pic>
            <xdr:nvPicPr>
              <xdr:cNvPr id="203" name="Рисунок 202">
                <a:extLst>
                  <a:ext uri="{FF2B5EF4-FFF2-40B4-BE49-F238E27FC236}">
                    <a16:creationId xmlns:a16="http://schemas.microsoft.com/office/drawing/2014/main" xmlns="" id="{00000000-0008-0000-0400-0000CB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5351"/>
              <a:stretch/>
            </xdr:blipFill>
            <xdr:spPr>
              <a:xfrm>
                <a:off x="10593880" y="20655964"/>
                <a:ext cx="562376" cy="557572"/>
              </a:xfrm>
              <a:prstGeom prst="rect">
                <a:avLst/>
              </a:prstGeom>
            </xdr:spPr>
          </xdr:pic>
          <xdr:pic>
            <xdr:nvPicPr>
              <xdr:cNvPr id="204" name="Рисунок 203">
                <a:extLst>
                  <a:ext uri="{FF2B5EF4-FFF2-40B4-BE49-F238E27FC236}">
                    <a16:creationId xmlns:a16="http://schemas.microsoft.com/office/drawing/2014/main" xmlns="" id="{00000000-0008-0000-0400-0000C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1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7753572" y="20634646"/>
                <a:ext cx="622666" cy="563594"/>
              </a:xfrm>
              <a:prstGeom prst="rect">
                <a:avLst/>
              </a:prstGeom>
            </xdr:spPr>
          </xdr:pic>
          <xdr:pic>
            <xdr:nvPicPr>
              <xdr:cNvPr id="206" name="Рисунок 205">
                <a:extLst>
                  <a:ext uri="{FF2B5EF4-FFF2-40B4-BE49-F238E27FC236}">
                    <a16:creationId xmlns:a16="http://schemas.microsoft.com/office/drawing/2014/main" xmlns="" id="{00000000-0008-0000-0400-0000CE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08"/>
              <a:stretch/>
            </xdr:blipFill>
            <xdr:spPr>
              <a:xfrm>
                <a:off x="12249103" y="20623440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07" name="Рисунок 206">
                <a:extLst>
                  <a:ext uri="{FF2B5EF4-FFF2-40B4-BE49-F238E27FC236}">
                    <a16:creationId xmlns:a16="http://schemas.microsoft.com/office/drawing/2014/main" xmlns="" id="{00000000-0008-0000-0400-0000CF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6628"/>
              <a:stretch/>
            </xdr:blipFill>
            <xdr:spPr>
              <a:xfrm>
                <a:off x="13386128" y="20613915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08" name="Рисунок 207">
                <a:extLst>
                  <a:ext uri="{FF2B5EF4-FFF2-40B4-BE49-F238E27FC236}">
                    <a16:creationId xmlns:a16="http://schemas.microsoft.com/office/drawing/2014/main" xmlns="" id="{00000000-0008-0000-0400-0000D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822393" y="20625057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09" name="Рисунок 208">
                <a:extLst>
                  <a:ext uri="{FF2B5EF4-FFF2-40B4-BE49-F238E27FC236}">
                    <a16:creationId xmlns:a16="http://schemas.microsoft.com/office/drawing/2014/main" xmlns="" id="{00000000-0008-0000-0400-0000D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3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1647148" y="20615532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21" name="Рисунок 220">
                <a:extLst>
                  <a:ext uri="{FF2B5EF4-FFF2-40B4-BE49-F238E27FC236}">
                    <a16:creationId xmlns:a16="http://schemas.microsoft.com/office/drawing/2014/main" xmlns="" id="{00000000-0008-0000-0400-0000DD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8319415" y="20500202"/>
                <a:ext cx="614402" cy="752476"/>
              </a:xfrm>
              <a:prstGeom prst="rect">
                <a:avLst/>
              </a:prstGeom>
            </xdr:spPr>
          </xdr:pic>
          <xdr:pic>
            <xdr:nvPicPr>
              <xdr:cNvPr id="226" name="Рисунок 225">
                <a:extLst>
                  <a:ext uri="{FF2B5EF4-FFF2-40B4-BE49-F238E27FC236}">
                    <a16:creationId xmlns:a16="http://schemas.microsoft.com/office/drawing/2014/main" xmlns="" id="{00000000-0008-0000-0400-0000E2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5443"/>
              <a:stretch/>
            </xdr:blipFill>
            <xdr:spPr>
              <a:xfrm>
                <a:off x="9437715" y="20661727"/>
                <a:ext cx="557732" cy="558052"/>
              </a:xfrm>
              <a:prstGeom prst="rect">
                <a:avLst/>
              </a:prstGeom>
            </xdr:spPr>
          </xdr:pic>
          <xdr:pic>
            <xdr:nvPicPr>
              <xdr:cNvPr id="236" name="Рисунок 235">
                <a:extLst>
                  <a:ext uri="{FF2B5EF4-FFF2-40B4-BE49-F238E27FC236}">
                    <a16:creationId xmlns:a16="http://schemas.microsoft.com/office/drawing/2014/main" xmlns="" id="{00000000-0008-0000-0400-0000E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" b="-4594"/>
              <a:stretch/>
            </xdr:blipFill>
            <xdr:spPr>
              <a:xfrm>
                <a:off x="11123279" y="20643797"/>
                <a:ext cx="586708" cy="553570"/>
              </a:xfrm>
              <a:prstGeom prst="rect">
                <a:avLst/>
              </a:prstGeom>
            </xdr:spPr>
          </xdr:pic>
        </xdr:grpSp>
        <xdr:pic>
          <xdr:nvPicPr>
            <xdr:cNvPr id="257" name="Рисунок 256">
              <a:extLst>
                <a:ext uri="{FF2B5EF4-FFF2-40B4-BE49-F238E27FC236}">
                  <a16:creationId xmlns:a16="http://schemas.microsoft.com/office/drawing/2014/main" xmlns="" id="{00000000-0008-0000-0400-00000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987" b="-1567"/>
            <a:stretch/>
          </xdr:blipFill>
          <xdr:spPr>
            <a:xfrm>
              <a:off x="8842375" y="18319751"/>
              <a:ext cx="587375" cy="555624"/>
            </a:xfrm>
            <a:prstGeom prst="rect">
              <a:avLst/>
            </a:prstGeom>
          </xdr:spPr>
        </xdr:pic>
      </xdr:grpSp>
      <xdr:pic>
        <xdr:nvPicPr>
          <xdr:cNvPr id="267" name="Рисунок 266">
            <a:extLst>
              <a:ext uri="{FF2B5EF4-FFF2-40B4-BE49-F238E27FC236}">
                <a16:creationId xmlns:a16="http://schemas.microsoft.com/office/drawing/2014/main" xmlns="" id="{00000000-0008-0000-04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991725" y="16357600"/>
            <a:ext cx="539750" cy="539750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163512</xdr:colOff>
      <xdr:row>31</xdr:row>
      <xdr:rowOff>326233</xdr:rowOff>
    </xdr:from>
    <xdr:ext cx="1071843" cy="243079"/>
    <xdr:pic>
      <xdr:nvPicPr>
        <xdr:cNvPr id="296" name="Рисунок 295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87" y="13534233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15875</xdr:colOff>
      <xdr:row>32</xdr:row>
      <xdr:rowOff>111125</xdr:rowOff>
    </xdr:from>
    <xdr:to>
      <xdr:col>1</xdr:col>
      <xdr:colOff>1476375</xdr:colOff>
      <xdr:row>34</xdr:row>
      <xdr:rowOff>14795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" y="13049250"/>
          <a:ext cx="1460500" cy="760920"/>
        </a:xfrm>
        <a:prstGeom prst="rect">
          <a:avLst/>
        </a:prstGeom>
      </xdr:spPr>
    </xdr:pic>
    <xdr:clientData/>
  </xdr:twoCellAnchor>
  <xdr:twoCellAnchor>
    <xdr:from>
      <xdr:col>11</xdr:col>
      <xdr:colOff>314325</xdr:colOff>
      <xdr:row>31</xdr:row>
      <xdr:rowOff>68232</xdr:rowOff>
    </xdr:from>
    <xdr:to>
      <xdr:col>15</xdr:col>
      <xdr:colOff>1038224</xdr:colOff>
      <xdr:row>31</xdr:row>
      <xdr:rowOff>641351</xdr:rowOff>
    </xdr:to>
    <xdr:grpSp>
      <xdr:nvGrpSpPr>
        <xdr:cNvPr id="44" name="Группа 4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GrpSpPr/>
      </xdr:nvGrpSpPr>
      <xdr:grpSpPr>
        <a:xfrm>
          <a:off x="10648950" y="14165232"/>
          <a:ext cx="3486149" cy="573119"/>
          <a:chOff x="10445750" y="15619382"/>
          <a:chExt cx="3486149" cy="573119"/>
        </a:xfrm>
      </xdr:grpSpPr>
      <xdr:pic>
        <xdr:nvPicPr>
          <xdr:cNvPr id="298" name="Рисунок 297">
            <a:extLst>
              <a:ext uri="{FF2B5EF4-FFF2-40B4-BE49-F238E27FC236}">
                <a16:creationId xmlns:a16="http://schemas.microsoft.com/office/drawing/2014/main" xmlns="" id="{00000000-0008-0000-0400-00002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10445750" y="15619382"/>
            <a:ext cx="619124" cy="563594"/>
          </a:xfrm>
          <a:prstGeom prst="rect">
            <a:avLst/>
          </a:prstGeom>
        </xdr:spPr>
      </xdr:pic>
      <xdr:pic>
        <xdr:nvPicPr>
          <xdr:cNvPr id="303" name="Рисунок 302">
            <a:extLst>
              <a:ext uri="{FF2B5EF4-FFF2-40B4-BE49-F238E27FC236}">
                <a16:creationId xmlns:a16="http://schemas.microsoft.com/office/drawing/2014/main" xmlns="" id="{00000000-0008-0000-0400-00002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763500" y="15628907"/>
            <a:ext cx="619124" cy="563594"/>
          </a:xfrm>
          <a:prstGeom prst="rect">
            <a:avLst/>
          </a:prstGeom>
        </xdr:spPr>
      </xdr:pic>
      <xdr:pic>
        <xdr:nvPicPr>
          <xdr:cNvPr id="304" name="Рисунок 303">
            <a:extLst>
              <a:ext uri="{FF2B5EF4-FFF2-40B4-BE49-F238E27FC236}">
                <a16:creationId xmlns:a16="http://schemas.microsoft.com/office/drawing/2014/main" xmlns="" id="{00000000-0008-0000-04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312775" y="15619382"/>
            <a:ext cx="619124" cy="563594"/>
          </a:xfrm>
          <a:prstGeom prst="rect">
            <a:avLst/>
          </a:prstGeom>
        </xdr:spPr>
      </xdr:pic>
      <xdr:pic>
        <xdr:nvPicPr>
          <xdr:cNvPr id="305" name="Рисунок 304">
            <a:extLst>
              <a:ext uri="{FF2B5EF4-FFF2-40B4-BE49-F238E27FC236}">
                <a16:creationId xmlns:a16="http://schemas.microsoft.com/office/drawing/2014/main" xmlns="" id="{00000000-0008-0000-0400-00003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176124" y="15621000"/>
            <a:ext cx="620322" cy="563594"/>
          </a:xfrm>
          <a:prstGeom prst="rect">
            <a:avLst/>
          </a:prstGeom>
        </xdr:spPr>
      </xdr:pic>
      <xdr:pic>
        <xdr:nvPicPr>
          <xdr:cNvPr id="306" name="Рисунок 305">
            <a:extLst>
              <a:ext uri="{FF2B5EF4-FFF2-40B4-BE49-F238E27FC236}">
                <a16:creationId xmlns:a16="http://schemas.microsoft.com/office/drawing/2014/main" xmlns="" id="{00000000-0008-0000-04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36375" y="15621000"/>
            <a:ext cx="571500" cy="558801"/>
          </a:xfrm>
          <a:prstGeom prst="rect">
            <a:avLst/>
          </a:prstGeom>
        </xdr:spPr>
      </xdr:pic>
      <xdr:pic>
        <xdr:nvPicPr>
          <xdr:cNvPr id="307" name="Рисунок 306">
            <a:extLst>
              <a:ext uri="{FF2B5EF4-FFF2-40B4-BE49-F238E27FC236}">
                <a16:creationId xmlns:a16="http://schemas.microsoft.com/office/drawing/2014/main" xmlns="" id="{00000000-0008-0000-0400-00003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49000" y="15621000"/>
            <a:ext cx="615721" cy="56359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200025</xdr:colOff>
      <xdr:row>4</xdr:row>
      <xdr:rowOff>47624</xdr:rowOff>
    </xdr:from>
    <xdr:to>
      <xdr:col>15</xdr:col>
      <xdr:colOff>1054099</xdr:colOff>
      <xdr:row>4</xdr:row>
      <xdr:rowOff>679449</xdr:rowOff>
    </xdr:to>
    <xdr:grpSp>
      <xdr:nvGrpSpPr>
        <xdr:cNvPr id="47" name="Группа 46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GrpSpPr/>
      </xdr:nvGrpSpPr>
      <xdr:grpSpPr>
        <a:xfrm>
          <a:off x="9042400" y="1936749"/>
          <a:ext cx="5108574" cy="631825"/>
          <a:chOff x="8810625" y="2206624"/>
          <a:chExt cx="5108574" cy="650875"/>
        </a:xfrm>
      </xdr:grpSpPr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xmlns="" id="{00000000-0008-0000-0400-00007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8810625" y="2236757"/>
            <a:ext cx="619124" cy="563594"/>
          </a:xfrm>
          <a:prstGeom prst="rect">
            <a:avLst/>
          </a:prstGeom>
        </xdr:spPr>
      </xdr:pic>
      <xdr:pic>
        <xdr:nvPicPr>
          <xdr:cNvPr id="117" name="Рисунок 116">
            <a:extLst>
              <a:ext uri="{FF2B5EF4-FFF2-40B4-BE49-F238E27FC236}">
                <a16:creationId xmlns:a16="http://schemas.microsoft.com/office/drawing/2014/main" xmlns="" id="{00000000-0008-0000-0400-00007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915525" y="2236757"/>
            <a:ext cx="619124" cy="563594"/>
          </a:xfrm>
          <a:prstGeom prst="rect">
            <a:avLst/>
          </a:prstGeom>
        </xdr:spPr>
      </xdr:pic>
      <xdr:pic>
        <xdr:nvPicPr>
          <xdr:cNvPr id="118" name="Рисунок 117">
            <a:extLst>
              <a:ext uri="{FF2B5EF4-FFF2-40B4-BE49-F238E27FC236}">
                <a16:creationId xmlns:a16="http://schemas.microsoft.com/office/drawing/2014/main" xmlns="" id="{00000000-0008-0000-0400-00007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496550" y="2236757"/>
            <a:ext cx="619124" cy="563594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xmlns="" id="{00000000-0008-0000-0400-00007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77575" y="2246282"/>
            <a:ext cx="619124" cy="563594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xmlns="" id="{00000000-0008-0000-0400-00007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747625" y="2246282"/>
            <a:ext cx="619124" cy="563594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:a16="http://schemas.microsoft.com/office/drawing/2014/main" xmlns="" id="{00000000-0008-0000-0400-00007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300075" y="2236757"/>
            <a:ext cx="619124" cy="563594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xmlns="" id="{00000000-0008-0000-04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30025" y="2247900"/>
            <a:ext cx="619124" cy="563594"/>
          </a:xfrm>
          <a:prstGeom prst="rect">
            <a:avLst/>
          </a:prstGeom>
        </xdr:spPr>
      </xdr:pic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xmlns="" id="{00000000-0008-0000-04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2192000" y="2222500"/>
            <a:ext cx="619124" cy="563594"/>
          </a:xfrm>
          <a:prstGeom prst="rect">
            <a:avLst/>
          </a:prstGeom>
        </xdr:spPr>
      </xdr:pic>
      <xdr:pic>
        <xdr:nvPicPr>
          <xdr:cNvPr id="315" name="Рисунок 314">
            <a:extLst>
              <a:ext uri="{FF2B5EF4-FFF2-40B4-BE49-F238E27FC236}">
                <a16:creationId xmlns:a16="http://schemas.microsoft.com/office/drawing/2014/main" xmlns="" id="{00000000-0008-0000-0400-00003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" b="-7894"/>
          <a:stretch/>
        </xdr:blipFill>
        <xdr:spPr>
          <a:xfrm>
            <a:off x="9350374" y="2206624"/>
            <a:ext cx="570427" cy="65087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0</xdr:colOff>
      <xdr:row>12</xdr:row>
      <xdr:rowOff>111125</xdr:rowOff>
    </xdr:from>
    <xdr:to>
      <xdr:col>6</xdr:col>
      <xdr:colOff>158750</xdr:colOff>
      <xdr:row>12</xdr:row>
      <xdr:rowOff>555625</xdr:rowOff>
    </xdr:to>
    <xdr:sp macro="" textlink="">
      <xdr:nvSpPr>
        <xdr:cNvPr id="323" name="Скругленный прямоугольник 322">
          <a:extLst>
            <a:ext uri="{FF2B5EF4-FFF2-40B4-BE49-F238E27FC236}">
              <a16:creationId xmlns:a16="http://schemas.microsoft.com/office/drawing/2014/main" xmlns="" id="{00000000-0008-0000-0400-000043010000}"/>
            </a:ext>
          </a:extLst>
        </xdr:cNvPr>
        <xdr:cNvSpPr>
          <a:spLocks noChangeAspect="1"/>
        </xdr:cNvSpPr>
      </xdr:nvSpPr>
      <xdr:spPr>
        <a:xfrm>
          <a:off x="4048125" y="422275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3</xdr:col>
      <xdr:colOff>222250</xdr:colOff>
      <xdr:row>31</xdr:row>
      <xdr:rowOff>142875</xdr:rowOff>
    </xdr:from>
    <xdr:to>
      <xdr:col>5</xdr:col>
      <xdr:colOff>935831</xdr:colOff>
      <xdr:row>31</xdr:row>
      <xdr:rowOff>587375</xdr:rowOff>
    </xdr:to>
    <xdr:sp macro="" textlink="">
      <xdr:nvSpPr>
        <xdr:cNvPr id="324" name="Скругленный прямоугольник 323">
          <a:extLst>
            <a:ext uri="{FF2B5EF4-FFF2-40B4-BE49-F238E27FC236}">
              <a16:creationId xmlns:a16="http://schemas.microsoft.com/office/drawing/2014/main" xmlns="" id="{00000000-0008-0000-0400-000044010000}"/>
            </a:ext>
          </a:extLst>
        </xdr:cNvPr>
        <xdr:cNvSpPr>
          <a:spLocks noChangeAspect="1"/>
        </xdr:cNvSpPr>
      </xdr:nvSpPr>
      <xdr:spPr>
        <a:xfrm>
          <a:off x="4016375" y="14462125"/>
          <a:ext cx="1475581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3</xdr:col>
      <xdr:colOff>238125</xdr:colOff>
      <xdr:row>22</xdr:row>
      <xdr:rowOff>95250</xdr:rowOff>
    </xdr:from>
    <xdr:to>
      <xdr:col>6</xdr:col>
      <xdr:colOff>142875</xdr:colOff>
      <xdr:row>22</xdr:row>
      <xdr:rowOff>539750</xdr:rowOff>
    </xdr:to>
    <xdr:sp macro="" textlink="">
      <xdr:nvSpPr>
        <xdr:cNvPr id="326" name="Скругленный прямоугольник 325">
          <a:extLst>
            <a:ext uri="{FF2B5EF4-FFF2-40B4-BE49-F238E27FC236}">
              <a16:creationId xmlns:a16="http://schemas.microsoft.com/office/drawing/2014/main" xmlns="" id="{00000000-0008-0000-0400-000046010000}"/>
            </a:ext>
          </a:extLst>
        </xdr:cNvPr>
        <xdr:cNvSpPr>
          <a:spLocks noChangeAspect="1"/>
        </xdr:cNvSpPr>
      </xdr:nvSpPr>
      <xdr:spPr>
        <a:xfrm>
          <a:off x="4032250" y="104933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8</xdr:col>
      <xdr:colOff>635000</xdr:colOff>
      <xdr:row>2</xdr:row>
      <xdr:rowOff>0</xdr:rowOff>
    </xdr:from>
    <xdr:to>
      <xdr:col>8</xdr:col>
      <xdr:colOff>1000126</xdr:colOff>
      <xdr:row>2</xdr:row>
      <xdr:rowOff>408621</xdr:rowOff>
    </xdr:to>
    <xdr:pic>
      <xdr:nvPicPr>
        <xdr:cNvPr id="364" name="Рисунок 363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381875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698500</xdr:colOff>
      <xdr:row>0</xdr:row>
      <xdr:rowOff>174625</xdr:rowOff>
    </xdr:from>
    <xdr:to>
      <xdr:col>25</xdr:col>
      <xdr:colOff>651774</xdr:colOff>
      <xdr:row>0</xdr:row>
      <xdr:rowOff>549249</xdr:rowOff>
    </xdr:to>
    <xdr:sp macro="" textlink="">
      <xdr:nvSpPr>
        <xdr:cNvPr id="269" name="Прямоугольник 268">
          <a:hlinkClick xmlns:r="http://schemas.openxmlformats.org/officeDocument/2006/relationships" r:id="rId51"/>
        </xdr:cNvPr>
        <xdr:cNvSpPr/>
      </xdr:nvSpPr>
      <xdr:spPr>
        <a:xfrm>
          <a:off x="14684375" y="174625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20</xdr:col>
      <xdr:colOff>142875</xdr:colOff>
      <xdr:row>0</xdr:row>
      <xdr:rowOff>63500</xdr:rowOff>
    </xdr:from>
    <xdr:to>
      <xdr:col>20</xdr:col>
      <xdr:colOff>629855</xdr:colOff>
      <xdr:row>1</xdr:row>
      <xdr:rowOff>121825</xdr:rowOff>
    </xdr:to>
    <xdr:pic>
      <xdr:nvPicPr>
        <xdr:cNvPr id="276" name="Рисунок 275" descr="Youtube – Бесплатные иконки: социальные медиа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065265" y="126985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340477</xdr:colOff>
      <xdr:row>54</xdr:row>
      <xdr:rowOff>555624</xdr:rowOff>
    </xdr:from>
    <xdr:to>
      <xdr:col>1</xdr:col>
      <xdr:colOff>1174750</xdr:colOff>
      <xdr:row>56</xdr:row>
      <xdr:rowOff>554905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52" y="25590499"/>
          <a:ext cx="834273" cy="1412156"/>
        </a:xfrm>
        <a:prstGeom prst="rect">
          <a:avLst/>
        </a:prstGeom>
      </xdr:spPr>
    </xdr:pic>
    <xdr:clientData/>
  </xdr:twoCellAnchor>
  <xdr:oneCellAnchor>
    <xdr:from>
      <xdr:col>1</xdr:col>
      <xdr:colOff>212479</xdr:colOff>
      <xdr:row>54</xdr:row>
      <xdr:rowOff>222252</xdr:rowOff>
    </xdr:from>
    <xdr:ext cx="1071843" cy="243079"/>
    <xdr:pic>
      <xdr:nvPicPr>
        <xdr:cNvPr id="262" name="Рисунок 261">
          <a:extLst>
            <a:ext uri="{FF2B5EF4-FFF2-40B4-BE49-F238E27FC236}">
              <a16:creationId xmlns:a16="http://schemas.microsoft.com/office/drawing/2014/main" xmlns="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004" y="2327277"/>
          <a:ext cx="1071843" cy="243079"/>
        </a:xfrm>
        <a:prstGeom prst="rect">
          <a:avLst/>
        </a:prstGeom>
      </xdr:spPr>
    </xdr:pic>
    <xdr:clientData/>
  </xdr:oneCellAnchor>
  <xdr:twoCellAnchor>
    <xdr:from>
      <xdr:col>10</xdr:col>
      <xdr:colOff>390526</xdr:colOff>
      <xdr:row>54</xdr:row>
      <xdr:rowOff>9525</xdr:rowOff>
    </xdr:from>
    <xdr:to>
      <xdr:col>16</xdr:col>
      <xdr:colOff>1</xdr:colOff>
      <xdr:row>54</xdr:row>
      <xdr:rowOff>762001</xdr:rowOff>
    </xdr:to>
    <xdr:grpSp>
      <xdr:nvGrpSpPr>
        <xdr:cNvPr id="348" name="Группа 347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GrpSpPr/>
      </xdr:nvGrpSpPr>
      <xdr:grpSpPr>
        <a:xfrm>
          <a:off x="9232901" y="28997275"/>
          <a:ext cx="4927599" cy="752476"/>
          <a:chOff x="8892243" y="23227981"/>
          <a:chExt cx="5137174" cy="752476"/>
        </a:xfrm>
      </xdr:grpSpPr>
      <xdr:grpSp>
        <xdr:nvGrpSpPr>
          <xdr:cNvPr id="349" name="Группа 348">
            <a:extLst>
              <a:ext uri="{FF2B5EF4-FFF2-40B4-BE49-F238E27FC236}">
                <a16:creationId xmlns:a16="http://schemas.microsoft.com/office/drawing/2014/main" xmlns="" id="{00000000-0008-0000-0400-0000BF000000}"/>
              </a:ext>
            </a:extLst>
          </xdr:cNvPr>
          <xdr:cNvGrpSpPr/>
        </xdr:nvGrpSpPr>
        <xdr:grpSpPr>
          <a:xfrm>
            <a:off x="8892243" y="23227981"/>
            <a:ext cx="5137174" cy="752476"/>
            <a:chOff x="8862307" y="15759473"/>
            <a:chExt cx="5139442" cy="752476"/>
          </a:xfrm>
        </xdr:grpSpPr>
        <xdr:pic>
          <xdr:nvPicPr>
            <xdr:cNvPr id="351" name="Рисунок 350">
              <a:extLst>
                <a:ext uri="{FF2B5EF4-FFF2-40B4-BE49-F238E27FC236}">
                  <a16:creationId xmlns:a16="http://schemas.microsoft.com/office/drawing/2014/main" xmlns="" id="{00000000-0008-0000-0400-0000C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862307" y="15894321"/>
              <a:ext cx="622666" cy="563594"/>
            </a:xfrm>
            <a:prstGeom prst="rect">
              <a:avLst/>
            </a:prstGeom>
          </xdr:spPr>
        </xdr:pic>
        <xdr:pic>
          <xdr:nvPicPr>
            <xdr:cNvPr id="352" name="Рисунок 351">
              <a:extLst>
                <a:ext uri="{FF2B5EF4-FFF2-40B4-BE49-F238E27FC236}">
                  <a16:creationId xmlns:a16="http://schemas.microsoft.com/office/drawing/2014/main" xmlns="" id="{00000000-0008-0000-0400-0000C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12243660" y="15894321"/>
              <a:ext cx="621064" cy="563594"/>
            </a:xfrm>
            <a:prstGeom prst="rect">
              <a:avLst/>
            </a:prstGeom>
          </xdr:spPr>
        </xdr:pic>
        <xdr:pic>
          <xdr:nvPicPr>
            <xdr:cNvPr id="355" name="Рисунок 354">
              <a:extLst>
                <a:ext uri="{FF2B5EF4-FFF2-40B4-BE49-F238E27FC236}">
                  <a16:creationId xmlns:a16="http://schemas.microsoft.com/office/drawing/2014/main" xmlns="" id="{00000000-0008-0000-0400-0000E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6628"/>
            <a:stretch/>
          </xdr:blipFill>
          <xdr:spPr>
            <a:xfrm>
              <a:off x="13380685" y="15894321"/>
              <a:ext cx="621064" cy="563594"/>
            </a:xfrm>
            <a:prstGeom prst="rect">
              <a:avLst/>
            </a:prstGeom>
          </xdr:spPr>
        </xdr:pic>
        <xdr:pic>
          <xdr:nvPicPr>
            <xdr:cNvPr id="356" name="Рисунок 355">
              <a:extLst>
                <a:ext uri="{FF2B5EF4-FFF2-40B4-BE49-F238E27FC236}">
                  <a16:creationId xmlns:a16="http://schemas.microsoft.com/office/drawing/2014/main" xmlns="" id="{00000000-0008-0000-0400-0000F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816950" y="15894321"/>
              <a:ext cx="621064" cy="563594"/>
            </a:xfrm>
            <a:prstGeom prst="rect">
              <a:avLst/>
            </a:prstGeom>
          </xdr:spPr>
        </xdr:pic>
        <xdr:pic>
          <xdr:nvPicPr>
            <xdr:cNvPr id="357" name="Рисунок 356">
              <a:extLst>
                <a:ext uri="{FF2B5EF4-FFF2-40B4-BE49-F238E27FC236}">
                  <a16:creationId xmlns:a16="http://schemas.microsoft.com/office/drawing/2014/main" xmlns="" id="{00000000-0008-0000-0400-0000F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41705" y="15894321"/>
              <a:ext cx="621064" cy="563594"/>
            </a:xfrm>
            <a:prstGeom prst="rect">
              <a:avLst/>
            </a:prstGeom>
          </xdr:spPr>
        </xdr:pic>
        <xdr:pic>
          <xdr:nvPicPr>
            <xdr:cNvPr id="358" name="Рисунок 357">
              <a:extLst>
                <a:ext uri="{FF2B5EF4-FFF2-40B4-BE49-F238E27FC236}">
                  <a16:creationId xmlns:a16="http://schemas.microsoft.com/office/drawing/2014/main" xmlns="" id="{00000000-0008-0000-0400-0000F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428150" y="15759473"/>
              <a:ext cx="614402" cy="752476"/>
            </a:xfrm>
            <a:prstGeom prst="rect">
              <a:avLst/>
            </a:prstGeom>
          </xdr:spPr>
        </xdr:pic>
        <xdr:pic>
          <xdr:nvPicPr>
            <xdr:cNvPr id="359" name="Рисунок 358">
              <a:extLst>
                <a:ext uri="{FF2B5EF4-FFF2-40B4-BE49-F238E27FC236}">
                  <a16:creationId xmlns:a16="http://schemas.microsoft.com/office/drawing/2014/main" xmlns="" id="{00000000-0008-0000-0400-0000F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5443"/>
            <a:stretch/>
          </xdr:blipFill>
          <xdr:spPr>
            <a:xfrm>
              <a:off x="10006054" y="15897092"/>
              <a:ext cx="557732" cy="558052"/>
            </a:xfrm>
            <a:prstGeom prst="rect">
              <a:avLst/>
            </a:prstGeom>
          </xdr:spPr>
        </xdr:pic>
        <xdr:pic>
          <xdr:nvPicPr>
            <xdr:cNvPr id="360" name="Рисунок 359">
              <a:extLst>
                <a:ext uri="{FF2B5EF4-FFF2-40B4-BE49-F238E27FC236}">
                  <a16:creationId xmlns:a16="http://schemas.microsoft.com/office/drawing/2014/main" xmlns="" id="{00000000-0008-0000-0400-0000F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" b="-4594"/>
            <a:stretch/>
          </xdr:blipFill>
          <xdr:spPr>
            <a:xfrm>
              <a:off x="10561547" y="15899333"/>
              <a:ext cx="586708" cy="553570"/>
            </a:xfrm>
            <a:prstGeom prst="rect">
              <a:avLst/>
            </a:prstGeom>
          </xdr:spPr>
        </xdr:pic>
      </xdr:grpSp>
      <xdr:pic>
        <xdr:nvPicPr>
          <xdr:cNvPr id="350" name="Рисунок 349">
            <a:extLst>
              <a:ext uri="{FF2B5EF4-FFF2-40B4-BE49-F238E27FC236}">
                <a16:creationId xmlns:a16="http://schemas.microsoft.com/office/drawing/2014/main" xmlns="" id="{00000000-0008-0000-0400-00000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53775" y="23374751"/>
            <a:ext cx="539750" cy="53975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197602</xdr:colOff>
      <xdr:row>56</xdr:row>
      <xdr:rowOff>31749</xdr:rowOff>
    </xdr:from>
    <xdr:to>
      <xdr:col>1</xdr:col>
      <xdr:colOff>546852</xdr:colOff>
      <xdr:row>56</xdr:row>
      <xdr:rowOff>425349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xmlns="" id="{00000000-0008-0000-0400-0000F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477" y="26479499"/>
          <a:ext cx="349250" cy="393600"/>
        </a:xfrm>
        <a:prstGeom prst="rect">
          <a:avLst/>
        </a:prstGeom>
      </xdr:spPr>
    </xdr:pic>
    <xdr:clientData/>
  </xdr:twoCellAnchor>
  <xdr:twoCellAnchor>
    <xdr:from>
      <xdr:col>2</xdr:col>
      <xdr:colOff>1206500</xdr:colOff>
      <xdr:row>54</xdr:row>
      <xdr:rowOff>127000</xdr:rowOff>
    </xdr:from>
    <xdr:to>
      <xdr:col>2</xdr:col>
      <xdr:colOff>1841500</xdr:colOff>
      <xdr:row>54</xdr:row>
      <xdr:rowOff>758825</xdr:rowOff>
    </xdr:to>
    <xdr:grpSp>
      <xdr:nvGrpSpPr>
        <xdr:cNvPr id="363" name="Группа 362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714625" y="29114750"/>
          <a:ext cx="635000" cy="631825"/>
          <a:chOff x="6302375" y="2206625"/>
          <a:chExt cx="635000" cy="635000"/>
        </a:xfrm>
      </xdr:grpSpPr>
      <xdr:sp macro="" textlink="">
        <xdr:nvSpPr>
          <xdr:cNvPr id="377" name="Овал 376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78" name="TextBox 377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206375</xdr:colOff>
      <xdr:row>8</xdr:row>
      <xdr:rowOff>63500</xdr:rowOff>
    </xdr:from>
    <xdr:to>
      <xdr:col>1</xdr:col>
      <xdr:colOff>1278218</xdr:colOff>
      <xdr:row>8</xdr:row>
      <xdr:rowOff>306579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2112625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424296</xdr:colOff>
      <xdr:row>8</xdr:row>
      <xdr:rowOff>349250</xdr:rowOff>
    </xdr:from>
    <xdr:to>
      <xdr:col>1</xdr:col>
      <xdr:colOff>1233921</xdr:colOff>
      <xdr:row>11</xdr:row>
      <xdr:rowOff>242527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4296" y="4333875"/>
          <a:ext cx="809625" cy="1433152"/>
        </a:xfrm>
        <a:prstGeom prst="rect">
          <a:avLst/>
        </a:prstGeom>
      </xdr:spPr>
    </xdr:pic>
    <xdr:clientData/>
  </xdr:twoCellAnchor>
  <xdr:twoCellAnchor>
    <xdr:from>
      <xdr:col>10</xdr:col>
      <xdr:colOff>172628</xdr:colOff>
      <xdr:row>8</xdr:row>
      <xdr:rowOff>49067</xdr:rowOff>
    </xdr:from>
    <xdr:to>
      <xdr:col>15</xdr:col>
      <xdr:colOff>1055278</xdr:colOff>
      <xdr:row>8</xdr:row>
      <xdr:rowOff>630093</xdr:rowOff>
    </xdr:to>
    <xdr:grpSp>
      <xdr:nvGrpSpPr>
        <xdr:cNvPr id="12" name="Группа 11"/>
        <xdr:cNvGrpSpPr/>
      </xdr:nvGrpSpPr>
      <xdr:grpSpPr>
        <a:xfrm>
          <a:off x="9015003" y="4033692"/>
          <a:ext cx="5137150" cy="581026"/>
          <a:chOff x="8978923" y="12077699"/>
          <a:chExt cx="5130800" cy="581026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28" name="Object 8" hidden="1">
                <a:extLst>
                  <a:ext uri="{63B3BB69-23CF-44E3-9099-C40C66FF867C}">
                    <a14:compatExt spid="_x0000_s5128"/>
                  </a:ext>
                </a:extLst>
              </xdr:cNvPr>
              <xdr:cNvSpPr/>
            </xdr:nvSpPr>
            <xdr:spPr>
              <a:xfrm>
                <a:off x="10096499" y="12077699"/>
                <a:ext cx="571501" cy="571501"/>
              </a:xfrm>
              <a:prstGeom prst="rect">
                <a:avLst/>
              </a:prstGeom>
            </xdr:spPr>
          </xdr:sp>
        </mc:Choice>
        <mc:Fallback/>
      </mc:AlternateContent>
      <xdr:grpSp>
        <xdr:nvGrpSpPr>
          <xdr:cNvPr id="277" name="Группа 276">
            <a:extLst>
              <a:ext uri="{FF2B5EF4-FFF2-40B4-BE49-F238E27FC236}">
                <a16:creationId xmlns:a16="http://schemas.microsoft.com/office/drawing/2014/main" xmlns="" id="{00000000-0008-0000-0400-000031000000}"/>
              </a:ext>
            </a:extLst>
          </xdr:cNvPr>
          <xdr:cNvGrpSpPr/>
        </xdr:nvGrpSpPr>
        <xdr:grpSpPr>
          <a:xfrm>
            <a:off x="8978923" y="12088166"/>
            <a:ext cx="5130800" cy="554418"/>
            <a:chOff x="8817086" y="7018308"/>
            <a:chExt cx="5137039" cy="574737"/>
          </a:xfrm>
        </xdr:grpSpPr>
        <xdr:grpSp>
          <xdr:nvGrpSpPr>
            <xdr:cNvPr id="279" name="Группа 278">
              <a:extLst>
                <a:ext uri="{FF2B5EF4-FFF2-40B4-BE49-F238E27FC236}">
                  <a16:creationId xmlns:a16="http://schemas.microsoft.com/office/drawing/2014/main" xmlns="" id="{00000000-0008-0000-0400-00000C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8817086" y="7018308"/>
              <a:ext cx="5137039" cy="574737"/>
              <a:chOff x="8928211" y="4478308"/>
              <a:chExt cx="5137039" cy="574737"/>
            </a:xfrm>
          </xdr:grpSpPr>
          <xdr:pic>
            <xdr:nvPicPr>
              <xdr:cNvPr id="283" name="Рисунок 282">
                <a:extLst>
                  <a:ext uri="{FF2B5EF4-FFF2-40B4-BE49-F238E27FC236}">
                    <a16:creationId xmlns:a16="http://schemas.microsoft.com/office/drawing/2014/main" xmlns="" id="{00000000-0008-0000-0400-0000B5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-3179"/>
              <a:stretch/>
            </xdr:blipFill>
            <xdr:spPr>
              <a:xfrm>
                <a:off x="8928211" y="4478308"/>
                <a:ext cx="617561" cy="563594"/>
              </a:xfrm>
              <a:prstGeom prst="rect">
                <a:avLst/>
              </a:prstGeom>
            </xdr:spPr>
          </xdr:pic>
          <xdr:pic>
            <xdr:nvPicPr>
              <xdr:cNvPr id="286" name="Рисунок 285">
                <a:extLst>
                  <a:ext uri="{FF2B5EF4-FFF2-40B4-BE49-F238E27FC236}">
                    <a16:creationId xmlns:a16="http://schemas.microsoft.com/office/drawing/2014/main" xmlns="" id="{00000000-0008-0000-0400-0000B8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308539" y="4478308"/>
                <a:ext cx="617561" cy="563594"/>
              </a:xfrm>
              <a:prstGeom prst="rect">
                <a:avLst/>
              </a:prstGeom>
            </xdr:spPr>
          </xdr:pic>
          <xdr:pic>
            <xdr:nvPicPr>
              <xdr:cNvPr id="287" name="Рисунок 286">
                <a:extLst>
                  <a:ext uri="{FF2B5EF4-FFF2-40B4-BE49-F238E27FC236}">
                    <a16:creationId xmlns:a16="http://schemas.microsoft.com/office/drawing/2014/main" xmlns="" id="{00000000-0008-0000-0400-0000B9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888097" y="4487833"/>
                <a:ext cx="617561" cy="563594"/>
              </a:xfrm>
              <a:prstGeom prst="rect">
                <a:avLst/>
              </a:prstGeom>
            </xdr:spPr>
          </xdr:pic>
          <xdr:pic>
            <xdr:nvPicPr>
              <xdr:cNvPr id="288" name="Рисунок 287">
                <a:extLst>
                  <a:ext uri="{FF2B5EF4-FFF2-40B4-BE49-F238E27FC236}">
                    <a16:creationId xmlns:a16="http://schemas.microsoft.com/office/drawing/2014/main" xmlns="" id="{00000000-0008-0000-0400-0000BA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6628"/>
              <a:stretch/>
            </xdr:blipFill>
            <xdr:spPr>
              <a:xfrm>
                <a:off x="13447689" y="4478308"/>
                <a:ext cx="617561" cy="563594"/>
              </a:xfrm>
              <a:prstGeom prst="rect">
                <a:avLst/>
              </a:prstGeom>
            </xdr:spPr>
          </xdr:pic>
          <xdr:pic>
            <xdr:nvPicPr>
              <xdr:cNvPr id="289" name="Рисунок 288">
                <a:extLst>
                  <a:ext uri="{FF2B5EF4-FFF2-40B4-BE49-F238E27FC236}">
                    <a16:creationId xmlns:a16="http://schemas.microsoft.com/office/drawing/2014/main" xmlns="" id="{00000000-0008-0000-0400-0000BB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0562048" y="4478308"/>
                <a:ext cx="617561" cy="563594"/>
              </a:xfrm>
              <a:prstGeom prst="rect">
                <a:avLst/>
              </a:prstGeom>
            </xdr:spPr>
          </xdr:pic>
          <xdr:pic>
            <xdr:nvPicPr>
              <xdr:cNvPr id="290" name="Рисунок 289">
                <a:extLst>
                  <a:ext uri="{FF2B5EF4-FFF2-40B4-BE49-F238E27FC236}">
                    <a16:creationId xmlns:a16="http://schemas.microsoft.com/office/drawing/2014/main" xmlns="" id="{00000000-0008-0000-0400-0000B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1719480" y="4489451"/>
                <a:ext cx="617561" cy="563594"/>
              </a:xfrm>
              <a:prstGeom prst="rect">
                <a:avLst/>
              </a:prstGeom>
            </xdr:spPr>
          </xdr:pic>
        </xdr:grpSp>
        <xdr:pic>
          <xdr:nvPicPr>
            <xdr:cNvPr id="282" name="Рисунок 281">
              <a:extLst>
                <a:ext uri="{FF2B5EF4-FFF2-40B4-BE49-F238E27FC236}">
                  <a16:creationId xmlns:a16="http://schemas.microsoft.com/office/drawing/2014/main" xmlns="" id="{00000000-0008-0000-0400-00003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1064875" y="7032625"/>
              <a:ext cx="551284" cy="555625"/>
            </a:xfrm>
            <a:prstGeom prst="rect">
              <a:avLst/>
            </a:prstGeom>
          </xdr:spPr>
        </xdr:pic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27" name="Object 7" hidden="1">
                <a:extLst>
                  <a:ext uri="{63B3BB69-23CF-44E3-9099-C40C66FF867C}">
                    <a14:compatExt spid="_x0000_s5127"/>
                  </a:ext>
                </a:extLst>
              </xdr:cNvPr>
              <xdr:cNvSpPr/>
            </xdr:nvSpPr>
            <xdr:spPr>
              <a:xfrm>
                <a:off x="9553575" y="12087225"/>
                <a:ext cx="571500" cy="57150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2</xdr:col>
      <xdr:colOff>1389529</xdr:colOff>
      <xdr:row>8</xdr:row>
      <xdr:rowOff>33617</xdr:rowOff>
    </xdr:from>
    <xdr:to>
      <xdr:col>2</xdr:col>
      <xdr:colOff>2024529</xdr:colOff>
      <xdr:row>8</xdr:row>
      <xdr:rowOff>665442</xdr:rowOff>
    </xdr:to>
    <xdr:grpSp>
      <xdr:nvGrpSpPr>
        <xdr:cNvPr id="309" name="Группа 308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897654" y="4018242"/>
          <a:ext cx="635000" cy="631825"/>
          <a:chOff x="6302375" y="2206625"/>
          <a:chExt cx="635000" cy="635000"/>
        </a:xfrm>
      </xdr:grpSpPr>
      <xdr:sp macro="" textlink="">
        <xdr:nvSpPr>
          <xdr:cNvPr id="310" name="Овал 309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11" name="TextBox 310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148979</xdr:colOff>
      <xdr:row>72</xdr:row>
      <xdr:rowOff>285752</xdr:rowOff>
    </xdr:from>
    <xdr:ext cx="1071843" cy="243079"/>
    <xdr:pic>
      <xdr:nvPicPr>
        <xdr:cNvPr id="250" name="Рисунок 249">
          <a:extLst>
            <a:ext uri="{FF2B5EF4-FFF2-40B4-BE49-F238E27FC236}">
              <a16:creationId xmlns:a16="http://schemas.microsoft.com/office/drawing/2014/main" xmlns="" id="{00000000-0008-0000-04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97" y="36117070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73</xdr:row>
      <xdr:rowOff>17318</xdr:rowOff>
    </xdr:from>
    <xdr:to>
      <xdr:col>2</xdr:col>
      <xdr:colOff>18349</xdr:colOff>
      <xdr:row>76</xdr:row>
      <xdr:rowOff>88265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6679909"/>
          <a:ext cx="1526474" cy="1664220"/>
        </a:xfrm>
        <a:prstGeom prst="rect">
          <a:avLst/>
        </a:prstGeom>
      </xdr:spPr>
    </xdr:pic>
    <xdr:clientData/>
  </xdr:twoCellAnchor>
  <xdr:twoCellAnchor>
    <xdr:from>
      <xdr:col>2</xdr:col>
      <xdr:colOff>1281545</xdr:colOff>
      <xdr:row>72</xdr:row>
      <xdr:rowOff>103910</xdr:rowOff>
    </xdr:from>
    <xdr:to>
      <xdr:col>2</xdr:col>
      <xdr:colOff>1916545</xdr:colOff>
      <xdr:row>72</xdr:row>
      <xdr:rowOff>735735</xdr:rowOff>
    </xdr:to>
    <xdr:grpSp>
      <xdr:nvGrpSpPr>
        <xdr:cNvPr id="294" name="Группа 293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789670" y="40347035"/>
          <a:ext cx="635000" cy="631825"/>
          <a:chOff x="6302375" y="2206625"/>
          <a:chExt cx="635000" cy="635000"/>
        </a:xfrm>
      </xdr:grpSpPr>
      <xdr:sp macro="" textlink="">
        <xdr:nvSpPr>
          <xdr:cNvPr id="300" name="Овал 299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12" name="TextBox 311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27</xdr:col>
      <xdr:colOff>48234</xdr:colOff>
      <xdr:row>3</xdr:row>
      <xdr:rowOff>206375</xdr:rowOff>
    </xdr:from>
    <xdr:to>
      <xdr:col>42</xdr:col>
      <xdr:colOff>419100</xdr:colOff>
      <xdr:row>12</xdr:row>
      <xdr:rowOff>127000</xdr:rowOff>
    </xdr:to>
    <xdr:grpSp>
      <xdr:nvGrpSpPr>
        <xdr:cNvPr id="25" name="Группа 24"/>
        <xdr:cNvGrpSpPr/>
      </xdr:nvGrpSpPr>
      <xdr:grpSpPr>
        <a:xfrm>
          <a:off x="17050359" y="1587500"/>
          <a:ext cx="10848366" cy="4365625"/>
          <a:chOff x="17621251" y="1476375"/>
          <a:chExt cx="10846318" cy="4775949"/>
        </a:xfrm>
      </xdr:grpSpPr>
      <xdr:grpSp>
        <xdr:nvGrpSpPr>
          <xdr:cNvPr id="2" name="Группа 1"/>
          <xdr:cNvGrpSpPr/>
        </xdr:nvGrpSpPr>
        <xdr:grpSpPr>
          <a:xfrm>
            <a:off x="17621251" y="1476375"/>
            <a:ext cx="10846318" cy="4775949"/>
            <a:chOff x="17621250" y="1476375"/>
            <a:chExt cx="10849072" cy="4775949"/>
          </a:xfrm>
        </xdr:grpSpPr>
        <xdr:grpSp>
          <xdr:nvGrpSpPr>
            <xdr:cNvPr id="272" name="Группа 271"/>
            <xdr:cNvGrpSpPr/>
          </xdr:nvGrpSpPr>
          <xdr:grpSpPr>
            <a:xfrm>
              <a:off x="17621250" y="1476375"/>
              <a:ext cx="10849072" cy="4775949"/>
              <a:chOff x="16430625" y="1924559"/>
              <a:chExt cx="10849072" cy="4775949"/>
            </a:xfrm>
          </xdr:grpSpPr>
          <xdr:grpSp>
            <xdr:nvGrpSpPr>
              <xdr:cNvPr id="295" name="Группа 294"/>
              <xdr:cNvGrpSpPr/>
            </xdr:nvGrpSpPr>
            <xdr:grpSpPr>
              <a:xfrm>
                <a:off x="16430625" y="1924559"/>
                <a:ext cx="10820760" cy="3354831"/>
                <a:chOff x="16430625" y="1924559"/>
                <a:chExt cx="10820760" cy="3354831"/>
              </a:xfrm>
            </xdr:grpSpPr>
            <xdr:grpSp>
              <xdr:nvGrpSpPr>
                <xdr:cNvPr id="299" name="Группа 298"/>
                <xdr:cNvGrpSpPr>
                  <a:grpSpLocks noChangeAspect="1"/>
                </xdr:cNvGrpSpPr>
              </xdr:nvGrpSpPr>
              <xdr:grpSpPr>
                <a:xfrm>
                  <a:off x="16467865" y="2238377"/>
                  <a:ext cx="10783520" cy="3041013"/>
                  <a:chOff x="4229288" y="3061607"/>
                  <a:chExt cx="10275165" cy="2448441"/>
                </a:xfrm>
                <a:solidFill>
                  <a:schemeClr val="bg2"/>
                </a:solidFill>
              </xdr:grpSpPr>
              <xdr:sp macro="" textlink="">
                <xdr:nvSpPr>
                  <xdr:cNvPr id="302" name="Прямоугольник 301">
                    <a:hlinkClick xmlns:r="http://schemas.openxmlformats.org/officeDocument/2006/relationships" r:id="rId58"/>
                  </xdr:cNvPr>
                  <xdr:cNvSpPr/>
                </xdr:nvSpPr>
                <xdr:spPr>
                  <a:xfrm>
                    <a:off x="4256263" y="3061607"/>
                    <a:ext cx="1024819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2000" b="1">
                        <a:solidFill>
                          <a:sysClr val="windowText" lastClr="000000"/>
                        </a:solidFill>
                      </a:rPr>
                      <a:t>Главная</a:t>
                    </a:r>
                  </a:p>
                </xdr:txBody>
              </xdr:sp>
              <xdr:sp macro="" textlink="">
                <xdr:nvSpPr>
                  <xdr:cNvPr id="308" name="Прямоугольник 307">
                    <a:hlinkClick xmlns:r="http://schemas.openxmlformats.org/officeDocument/2006/relationships" r:id="rId59"/>
                  </xdr:cNvPr>
                  <xdr:cNvSpPr/>
                </xdr:nvSpPr>
                <xdr:spPr>
                  <a:xfrm>
                    <a:off x="4229288" y="3641771"/>
                    <a:ext cx="209450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</a:rPr>
                      <a:t>Фильтры</a:t>
                    </a:r>
                  </a:p>
                </xdr:txBody>
              </xdr:sp>
              <xdr:sp macro="" textlink="">
                <xdr:nvSpPr>
                  <xdr:cNvPr id="329" name="Прямоугольник 328">
                    <a:hlinkClick xmlns:r="http://schemas.openxmlformats.org/officeDocument/2006/relationships" r:id="rId60"/>
                  </xdr:cNvPr>
                  <xdr:cNvSpPr/>
                </xdr:nvSpPr>
                <xdr:spPr>
                  <a:xfrm>
                    <a:off x="6915202" y="4170670"/>
                    <a:ext cx="2094928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ГПВН</a:t>
                    </a:r>
                  </a:p>
                </xdr:txBody>
              </xdr:sp>
              <xdr:sp macro="" textlink="">
                <xdr:nvSpPr>
                  <xdr:cNvPr id="327" name="Прямоугольник 326">
                    <a:hlinkClick xmlns:r="http://schemas.openxmlformats.org/officeDocument/2006/relationships" r:id="rId61"/>
                  </xdr:cNvPr>
                  <xdr:cNvSpPr/>
                </xdr:nvSpPr>
                <xdr:spPr>
                  <a:xfrm>
                    <a:off x="6915202" y="3639530"/>
                    <a:ext cx="2094928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КЭВН</a:t>
                    </a:r>
                  </a:p>
                </xdr:txBody>
              </xdr:sp>
              <xdr:sp macro="" textlink="">
                <xdr:nvSpPr>
                  <xdr:cNvPr id="331" name="Прямоугольник 330">
                    <a:hlinkClick xmlns:r="http://schemas.openxmlformats.org/officeDocument/2006/relationships" r:id="rId62"/>
                  </xdr:cNvPr>
                  <xdr:cNvSpPr/>
                </xdr:nvSpPr>
                <xdr:spPr>
                  <a:xfrm>
                    <a:off x="6915202" y="4694128"/>
                    <a:ext cx="2094928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Конвекторы</a:t>
                    </a:r>
                  </a:p>
                </xdr:txBody>
              </xdr:sp>
              <xdr:sp macro="" textlink="">
                <xdr:nvSpPr>
                  <xdr:cNvPr id="333" name="Прямоугольник 332">
                    <a:hlinkClick xmlns:r="http://schemas.openxmlformats.org/officeDocument/2006/relationships" r:id="rId63"/>
                  </xdr:cNvPr>
                  <xdr:cNvSpPr/>
                </xdr:nvSpPr>
                <xdr:spPr>
                  <a:xfrm>
                    <a:off x="9645839" y="4168429"/>
                    <a:ext cx="2097966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Котлы эл.</a:t>
                    </a:r>
                  </a:p>
                </xdr:txBody>
              </xdr:sp>
              <xdr:sp macro="" textlink="">
                <xdr:nvSpPr>
                  <xdr:cNvPr id="332" name="Прямоугольник 331">
                    <a:hlinkClick xmlns:r="http://schemas.openxmlformats.org/officeDocument/2006/relationships" r:id="rId64"/>
                  </xdr:cNvPr>
                  <xdr:cNvSpPr/>
                </xdr:nvSpPr>
                <xdr:spPr>
                  <a:xfrm>
                    <a:off x="9645839" y="3637291"/>
                    <a:ext cx="2097966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Тепловентиляоры</a:t>
                    </a:r>
                  </a:p>
                </xdr:txBody>
              </xdr:sp>
              <xdr:sp macro="" textlink="">
                <xdr:nvSpPr>
                  <xdr:cNvPr id="365" name="Прямоугольник 364">
                    <a:hlinkClick xmlns:r="http://schemas.openxmlformats.org/officeDocument/2006/relationships" r:id="rId65"/>
                  </xdr:cNvPr>
                  <xdr:cNvSpPr/>
                </xdr:nvSpPr>
                <xdr:spPr>
                  <a:xfrm>
                    <a:off x="4229288" y="4165228"/>
                    <a:ext cx="209450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</a:p>
                </xdr:txBody>
              </xdr:sp>
              <xdr:sp macro="" textlink="">
                <xdr:nvSpPr>
                  <xdr:cNvPr id="366" name="Прямоугольник 365">
                    <a:hlinkClick xmlns:r="http://schemas.openxmlformats.org/officeDocument/2006/relationships" r:id="rId66"/>
                  </xdr:cNvPr>
                  <xdr:cNvSpPr/>
                </xdr:nvSpPr>
                <xdr:spPr>
                  <a:xfrm>
                    <a:off x="4229288" y="4688687"/>
                    <a:ext cx="209450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  <a:r>
                      <a:rPr lang="ru-RU" sz="1400" b="1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 нап.</a:t>
                    </a:r>
                    <a:endParaRPr lang="ru-RU" sz="1400" b="1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369" name="Прямоугольник 368">
                    <a:hlinkClick xmlns:r="http://schemas.openxmlformats.org/officeDocument/2006/relationships" r:id="rId67"/>
                  </xdr:cNvPr>
                  <xdr:cNvSpPr/>
                </xdr:nvSpPr>
                <xdr:spPr>
                  <a:xfrm>
                    <a:off x="12395774" y="4172055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Трехходовые клапаны</a:t>
                    </a:r>
                  </a:p>
                </xdr:txBody>
              </xdr:sp>
              <xdr:sp macro="" textlink="">
                <xdr:nvSpPr>
                  <xdr:cNvPr id="373" name="Прямоугольник 372">
                    <a:hlinkClick xmlns:r="http://schemas.openxmlformats.org/officeDocument/2006/relationships" r:id="rId68"/>
                  </xdr:cNvPr>
                  <xdr:cNvSpPr/>
                </xdr:nvSpPr>
                <xdr:spPr>
                  <a:xfrm>
                    <a:off x="12395774" y="4691357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Термостаты</a:t>
                    </a:r>
                  </a:p>
                </xdr:txBody>
              </xdr:sp>
              <xdr:sp macro="" textlink="">
                <xdr:nvSpPr>
                  <xdr:cNvPr id="368" name="Прямоугольник 367">
                    <a:hlinkClick xmlns:r="http://schemas.openxmlformats.org/officeDocument/2006/relationships" r:id="rId69"/>
                  </xdr:cNvPr>
                  <xdr:cNvSpPr/>
                </xdr:nvSpPr>
                <xdr:spPr>
                  <a:xfrm>
                    <a:off x="12395774" y="3636758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Воздухоочистители</a:t>
                    </a:r>
                  </a:p>
                </xdr:txBody>
              </xdr:sp>
              <xdr:sp macro="" textlink="">
                <xdr:nvSpPr>
                  <xdr:cNvPr id="376" name="Прямоугольник 375">
                    <a:hlinkClick xmlns:r="http://schemas.openxmlformats.org/officeDocument/2006/relationships" r:id="rId70"/>
                  </xdr:cNvPr>
                  <xdr:cNvSpPr/>
                </xdr:nvSpPr>
                <xdr:spPr>
                  <a:xfrm>
                    <a:off x="4238217" y="5208423"/>
                    <a:ext cx="4771914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Распродажа</a:t>
                    </a:r>
                  </a:p>
                </xdr:txBody>
              </xdr:sp>
            </xdr:grpSp>
            <xdr:pic>
              <xdr:nvPicPr>
                <xdr:cNvPr id="301" name="Рисунок 300" descr="Сантехника THERMEX (Термекс).Страна производитель - Россия. Китай Купить  THERMEX (Термекс) с доставкой по Москве и России — Home-Santehnika.ru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71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6430625" y="1924559"/>
                  <a:ext cx="1127125" cy="26936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sp macro="" textlink="">
            <xdr:nvSpPr>
              <xdr:cNvPr id="297" name="Прямоугольник 296">
                <a:hlinkClick xmlns:r="http://schemas.openxmlformats.org/officeDocument/2006/relationships" r:id="rId72"/>
              </xdr:cNvPr>
              <xdr:cNvSpPr/>
            </xdr:nvSpPr>
            <xdr:spPr>
              <a:xfrm>
                <a:off x="16467864" y="6325884"/>
                <a:ext cx="10811833" cy="374624"/>
              </a:xfrm>
              <a:prstGeom prst="rect">
                <a:avLst/>
              </a:prstGeom>
              <a:solidFill>
                <a:schemeClr val="bg2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ru-RU" sz="2000" b="1">
                    <a:solidFill>
                      <a:sysClr val="windowText" lastClr="000000"/>
                    </a:solidFill>
                  </a:rPr>
                  <a:t>Печать</a:t>
                </a:r>
                <a:r>
                  <a:rPr lang="ru-RU" sz="2000" b="1" baseline="0">
                    <a:solidFill>
                      <a:sysClr val="windowText" lastClr="000000"/>
                    </a:solidFill>
                  </a:rPr>
                  <a:t> заказа</a:t>
                </a:r>
                <a:endParaRPr lang="ru-RU" sz="2000" b="1">
                  <a:solidFill>
                    <a:sysClr val="windowText" lastClr="000000"/>
                  </a:solidFill>
                </a:endParaRPr>
              </a:p>
            </xdr:txBody>
          </xdr:sp>
        </xdr:grpSp>
        <xdr:sp macro="" textlink="">
          <xdr:nvSpPr>
            <xdr:cNvPr id="246" name="Прямоугольник 245">
              <a:hlinkClick xmlns:r="http://schemas.openxmlformats.org/officeDocument/2006/relationships" r:id="rId73"/>
            </xdr:cNvPr>
            <xdr:cNvSpPr/>
          </xdr:nvSpPr>
          <xdr:spPr>
            <a:xfrm>
              <a:off x="23343021" y="4448683"/>
              <a:ext cx="5080088" cy="374624"/>
            </a:xfrm>
            <a:prstGeom prst="rect">
              <a:avLst/>
            </a:prstGeom>
            <a:solidFill>
              <a:schemeClr val="bg2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marL="0" indent="0" algn="ctr"/>
              <a:r>
                <a:rPr lang="ru-RU" sz="1400" b="1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rPr>
                <a:t>ИК-обогреватели</a:t>
              </a:r>
            </a:p>
          </xdr:txBody>
        </xdr:sp>
      </xdr:grpSp>
      <xdr:sp macro="" textlink="">
        <xdr:nvSpPr>
          <xdr:cNvPr id="248" name="Прямоугольник 247">
            <a:hlinkClick xmlns:r="http://schemas.openxmlformats.org/officeDocument/2006/relationships" r:id="rId74"/>
          </xdr:cNvPr>
          <xdr:cNvSpPr/>
        </xdr:nvSpPr>
        <xdr:spPr>
          <a:xfrm>
            <a:off x="23340446" y="3818313"/>
            <a:ext cx="2202324" cy="373041"/>
          </a:xfrm>
          <a:prstGeom prst="rect">
            <a:avLst/>
          </a:prstGeom>
          <a:solidFill>
            <a:schemeClr val="bg2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indent="0" algn="ctr"/>
            <a:r>
              <a:rPr lang="ru-RU" sz="1400" b="1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Насосные станции</a:t>
            </a:r>
          </a:p>
        </xdr:txBody>
      </xdr:sp>
    </xdr:grpSp>
    <xdr:clientData/>
  </xdr:twoCellAnchor>
  <xdr:oneCellAnchor>
    <xdr:from>
      <xdr:col>1</xdr:col>
      <xdr:colOff>275979</xdr:colOff>
      <xdr:row>35</xdr:row>
      <xdr:rowOff>95252</xdr:rowOff>
    </xdr:from>
    <xdr:ext cx="1071843" cy="243079"/>
    <xdr:pic>
      <xdr:nvPicPr>
        <xdr:cNvPr id="285" name="Рисунок 284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854" y="14890752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1047750</xdr:colOff>
      <xdr:row>35</xdr:row>
      <xdr:rowOff>142875</xdr:rowOff>
    </xdr:from>
    <xdr:to>
      <xdr:col>2</xdr:col>
      <xdr:colOff>1682750</xdr:colOff>
      <xdr:row>35</xdr:row>
      <xdr:rowOff>730250</xdr:rowOff>
    </xdr:to>
    <xdr:grpSp>
      <xdr:nvGrpSpPr>
        <xdr:cNvPr id="321" name="Группа 320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555875" y="16033750"/>
          <a:ext cx="635000" cy="587375"/>
          <a:chOff x="6302375" y="2206625"/>
          <a:chExt cx="635000" cy="635000"/>
        </a:xfrm>
      </xdr:grpSpPr>
      <xdr:sp macro="" textlink="">
        <xdr:nvSpPr>
          <xdr:cNvPr id="322" name="Овал 321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28" name="TextBox 327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460376</xdr:colOff>
      <xdr:row>35</xdr:row>
      <xdr:rowOff>444500</xdr:rowOff>
    </xdr:from>
    <xdr:to>
      <xdr:col>1</xdr:col>
      <xdr:colOff>1365458</xdr:colOff>
      <xdr:row>37</xdr:row>
      <xdr:rowOff>406399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1" y="14335125"/>
          <a:ext cx="905082" cy="1390649"/>
        </a:xfrm>
        <a:prstGeom prst="rect">
          <a:avLst/>
        </a:prstGeom>
      </xdr:spPr>
    </xdr:pic>
    <xdr:clientData/>
  </xdr:twoCellAnchor>
  <xdr:twoCellAnchor>
    <xdr:from>
      <xdr:col>11</xdr:col>
      <xdr:colOff>290657</xdr:colOff>
      <xdr:row>35</xdr:row>
      <xdr:rowOff>77210</xdr:rowOff>
    </xdr:from>
    <xdr:to>
      <xdr:col>15</xdr:col>
      <xdr:colOff>1008206</xdr:colOff>
      <xdr:row>35</xdr:row>
      <xdr:rowOff>693159</xdr:rowOff>
    </xdr:to>
    <xdr:grpSp>
      <xdr:nvGrpSpPr>
        <xdr:cNvPr id="45" name="Группа 44"/>
        <xdr:cNvGrpSpPr/>
      </xdr:nvGrpSpPr>
      <xdr:grpSpPr>
        <a:xfrm>
          <a:off x="10625282" y="15968085"/>
          <a:ext cx="3479799" cy="615949"/>
          <a:chOff x="13644996" y="14011997"/>
          <a:chExt cx="3479799" cy="61594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0" name="Object 20" hidden="1">
                <a:extLst>
                  <a:ext uri="{63B3BB69-23CF-44E3-9099-C40C66FF867C}">
                    <a14:compatExt spid="_x0000_s5140"/>
                  </a:ext>
                </a:extLst>
              </xdr:cNvPr>
              <xdr:cNvSpPr/>
            </xdr:nvSpPr>
            <xdr:spPr>
              <a:xfrm>
                <a:off x="15340734" y="14012185"/>
                <a:ext cx="622300" cy="615572"/>
              </a:xfrm>
              <a:prstGeom prst="rect">
                <a:avLst/>
              </a:prstGeom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2" name="Object 22" hidden="1">
                <a:extLst>
                  <a:ext uri="{63B3BB69-23CF-44E3-9099-C40C66FF867C}">
                    <a14:compatExt spid="_x0000_s5142"/>
                  </a:ext>
                </a:extLst>
              </xdr:cNvPr>
              <xdr:cNvSpPr/>
            </xdr:nvSpPr>
            <xdr:spPr>
              <a:xfrm>
                <a:off x="14212166" y="14029459"/>
                <a:ext cx="587375" cy="581025"/>
              </a:xfrm>
              <a:prstGeom prst="rect">
                <a:avLst/>
              </a:prstGeom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3" name="Object 23" hidden="1">
                <a:extLst>
                  <a:ext uri="{63B3BB69-23CF-44E3-9099-C40C66FF867C}">
                    <a14:compatExt spid="_x0000_s5143"/>
                  </a:ext>
                </a:extLst>
              </xdr:cNvPr>
              <xdr:cNvSpPr/>
            </xdr:nvSpPr>
            <xdr:spPr>
              <a:xfrm>
                <a:off x="13644996" y="14029459"/>
                <a:ext cx="587375" cy="581025"/>
              </a:xfrm>
              <a:prstGeom prst="rect">
                <a:avLst/>
              </a:prstGeom>
            </xdr:spPr>
          </xdr:sp>
        </mc:Choice>
        <mc:Fallback/>
      </mc:AlternateContent>
      <xdr:pic>
        <xdr:nvPicPr>
          <xdr:cNvPr id="42" name="Рисунок 41"/>
          <xdr:cNvPicPr>
            <a:picLocks noChangeAspect="1"/>
          </xdr:cNvPicPr>
        </xdr:nvPicPr>
        <xdr:blipFill rotWithShape="1">
          <a:blip xmlns:r="http://schemas.openxmlformats.org/officeDocument/2006/relationships" r:embed="rId7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061"/>
          <a:stretch/>
        </xdr:blipFill>
        <xdr:spPr>
          <a:xfrm>
            <a:off x="15952933" y="14042159"/>
            <a:ext cx="564588" cy="555625"/>
          </a:xfrm>
          <a:prstGeom prst="rect">
            <a:avLst/>
          </a:prstGeom>
        </xdr:spPr>
      </xdr:pic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1" name="Object 21" hidden="1">
                <a:extLst>
                  <a:ext uri="{63B3BB69-23CF-44E3-9099-C40C66FF867C}">
                    <a14:compatExt spid="_x0000_s5141"/>
                  </a:ext>
                </a:extLst>
              </xdr:cNvPr>
              <xdr:cNvSpPr/>
            </xdr:nvSpPr>
            <xdr:spPr>
              <a:xfrm>
                <a:off x="16508846" y="14011997"/>
                <a:ext cx="615949" cy="615949"/>
              </a:xfrm>
              <a:prstGeom prst="rect">
                <a:avLst/>
              </a:prstGeom>
            </xdr:spPr>
          </xdr:sp>
        </mc:Choice>
        <mc:Fallback/>
      </mc:AlternateContent>
      <xdr:pic>
        <xdr:nvPicPr>
          <xdr:cNvPr id="334" name="Рисунок 333">
            <a:extLst>
              <a:ext uri="{FF2B5EF4-FFF2-40B4-BE49-F238E27FC236}">
                <a16:creationId xmlns:a16="http://schemas.microsoft.com/office/drawing/2014/main" xmlns="" id="{00000000-0008-0000-0400-00003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759421" y="14042659"/>
            <a:ext cx="603250" cy="55462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163512</xdr:colOff>
      <xdr:row>26</xdr:row>
      <xdr:rowOff>326233</xdr:rowOff>
    </xdr:from>
    <xdr:ext cx="1071843" cy="243079"/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" y="11835608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26</xdr:row>
      <xdr:rowOff>603250</xdr:rowOff>
    </xdr:from>
    <xdr:to>
      <xdr:col>1</xdr:col>
      <xdr:colOff>1428750</xdr:colOff>
      <xdr:row>30</xdr:row>
      <xdr:rowOff>86201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04500"/>
          <a:ext cx="1428750" cy="1276826"/>
        </a:xfrm>
        <a:prstGeom prst="rect">
          <a:avLst/>
        </a:prstGeom>
      </xdr:spPr>
    </xdr:pic>
    <xdr:clientData/>
  </xdr:twoCellAnchor>
  <xdr:twoCellAnchor>
    <xdr:from>
      <xdr:col>10</xdr:col>
      <xdr:colOff>1050925</xdr:colOff>
      <xdr:row>26</xdr:row>
      <xdr:rowOff>41275</xdr:rowOff>
    </xdr:from>
    <xdr:to>
      <xdr:col>15</xdr:col>
      <xdr:colOff>1050925</xdr:colOff>
      <xdr:row>27</xdr:row>
      <xdr:rowOff>9526</xdr:rowOff>
    </xdr:to>
    <xdr:grpSp>
      <xdr:nvGrpSpPr>
        <xdr:cNvPr id="340" name="Группа 339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GrpSpPr/>
      </xdr:nvGrpSpPr>
      <xdr:grpSpPr>
        <a:xfrm>
          <a:off x="9893300" y="12058650"/>
          <a:ext cx="4254500" cy="619126"/>
          <a:chOff x="9439275" y="13265149"/>
          <a:chExt cx="4581524" cy="657226"/>
        </a:xfrm>
      </xdr:grpSpPr>
      <xdr:pic>
        <xdr:nvPicPr>
          <xdr:cNvPr id="341" name="Рисунок 340">
            <a:extLst>
              <a:ext uri="{FF2B5EF4-FFF2-40B4-BE49-F238E27FC236}">
                <a16:creationId xmlns:a16="http://schemas.microsoft.com/office/drawing/2014/main" xmlns="" id="{00000000-0008-0000-0400-00003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9439275" y="13311157"/>
            <a:ext cx="619124" cy="563594"/>
          </a:xfrm>
          <a:prstGeom prst="rect">
            <a:avLst/>
          </a:prstGeom>
        </xdr:spPr>
      </xdr:pic>
      <xdr:pic>
        <xdr:nvPicPr>
          <xdr:cNvPr id="342" name="Рисунок 341">
            <a:extLst>
              <a:ext uri="{FF2B5EF4-FFF2-40B4-BE49-F238E27FC236}">
                <a16:creationId xmlns:a16="http://schemas.microsoft.com/office/drawing/2014/main" xmlns="" id="{00000000-0008-0000-0400-00003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68275" y="13320682"/>
            <a:ext cx="619124" cy="563594"/>
          </a:xfrm>
          <a:prstGeom prst="rect">
            <a:avLst/>
          </a:prstGeom>
        </xdr:spPr>
      </xdr:pic>
      <xdr:pic>
        <xdr:nvPicPr>
          <xdr:cNvPr id="343" name="Рисунок 342">
            <a:extLst>
              <a:ext uri="{FF2B5EF4-FFF2-40B4-BE49-F238E27FC236}">
                <a16:creationId xmlns:a16="http://schemas.microsoft.com/office/drawing/2014/main" xmlns="" id="{00000000-0008-0000-0400-00003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401675" y="13311157"/>
            <a:ext cx="619124" cy="563594"/>
          </a:xfrm>
          <a:prstGeom prst="rect">
            <a:avLst/>
          </a:prstGeom>
        </xdr:spPr>
      </xdr:pic>
      <xdr:pic>
        <xdr:nvPicPr>
          <xdr:cNvPr id="344" name="Рисунок 343">
            <a:extLst>
              <a:ext uri="{FF2B5EF4-FFF2-40B4-BE49-F238E27FC236}">
                <a16:creationId xmlns:a16="http://schemas.microsoft.com/office/drawing/2014/main" xmlns="" id="{00000000-0008-0000-0400-00003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65024" y="13312775"/>
            <a:ext cx="620322" cy="563594"/>
          </a:xfrm>
          <a:prstGeom prst="rect">
            <a:avLst/>
          </a:prstGeom>
        </xdr:spPr>
      </xdr:pic>
      <xdr:pic>
        <xdr:nvPicPr>
          <xdr:cNvPr id="345" name="Рисунок 344">
            <a:extLst>
              <a:ext uri="{FF2B5EF4-FFF2-40B4-BE49-F238E27FC236}">
                <a16:creationId xmlns:a16="http://schemas.microsoft.com/office/drawing/2014/main" xmlns="" id="{00000000-0008-0000-0400-00003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725275" y="13312775"/>
            <a:ext cx="571500" cy="558801"/>
          </a:xfrm>
          <a:prstGeom prst="rect">
            <a:avLst/>
          </a:prstGeom>
        </xdr:spPr>
      </xdr:pic>
      <xdr:pic>
        <xdr:nvPicPr>
          <xdr:cNvPr id="346" name="Рисунок 345">
            <a:extLst>
              <a:ext uri="{FF2B5EF4-FFF2-40B4-BE49-F238E27FC236}">
                <a16:creationId xmlns:a16="http://schemas.microsoft.com/office/drawing/2014/main" xmlns="" id="{00000000-0008-0000-0400-00003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37900" y="13312775"/>
            <a:ext cx="615721" cy="563594"/>
          </a:xfrm>
          <a:prstGeom prst="rect">
            <a:avLst/>
          </a:prstGeom>
        </xdr:spPr>
      </xdr:pic>
      <xdr:pic>
        <xdr:nvPicPr>
          <xdr:cNvPr id="347" name="Рисунок 346">
            <a:extLst>
              <a:ext uri="{FF2B5EF4-FFF2-40B4-BE49-F238E27FC236}">
                <a16:creationId xmlns:a16="http://schemas.microsoft.com/office/drawing/2014/main" xmlns="" id="{00000000-0008-0000-0400-00002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5263"/>
          <a:stretch/>
        </xdr:blipFill>
        <xdr:spPr>
          <a:xfrm>
            <a:off x="10001249" y="13287375"/>
            <a:ext cx="570427" cy="635000"/>
          </a:xfrm>
          <a:prstGeom prst="rect">
            <a:avLst/>
          </a:prstGeom>
        </xdr:spPr>
      </xdr:pic>
      <xdr:pic>
        <xdr:nvPicPr>
          <xdr:cNvPr id="362" name="Рисунок 361">
            <a:extLst>
              <a:ext uri="{FF2B5EF4-FFF2-40B4-BE49-F238E27FC236}">
                <a16:creationId xmlns:a16="http://schemas.microsoft.com/office/drawing/2014/main" xmlns="" id="{00000000-0008-0000-0400-00003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3684"/>
          <a:stretch/>
        </xdr:blipFill>
        <xdr:spPr>
          <a:xfrm>
            <a:off x="10598150" y="13265149"/>
            <a:ext cx="561975" cy="62547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228354</xdr:colOff>
      <xdr:row>39</xdr:row>
      <xdr:rowOff>174627</xdr:rowOff>
    </xdr:from>
    <xdr:ext cx="1071843" cy="243079"/>
    <xdr:pic>
      <xdr:nvPicPr>
        <xdr:cNvPr id="284" name="Рисунок 283">
          <a:extLs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33178752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212479</xdr:colOff>
      <xdr:row>48</xdr:row>
      <xdr:rowOff>190502</xdr:rowOff>
    </xdr:from>
    <xdr:ext cx="1071843" cy="243079"/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9" y="35290127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212479</xdr:colOff>
      <xdr:row>57</xdr:row>
      <xdr:rowOff>174627</xdr:rowOff>
    </xdr:from>
    <xdr:ext cx="1071843" cy="243079"/>
    <xdr:pic>
      <xdr:nvPicPr>
        <xdr:cNvPr id="388" name="Рисунок 387">
          <a:extLs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9" y="37369752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111125</xdr:colOff>
      <xdr:row>60</xdr:row>
      <xdr:rowOff>238125</xdr:rowOff>
    </xdr:from>
    <xdr:to>
      <xdr:col>1</xdr:col>
      <xdr:colOff>1377495</xdr:colOff>
      <xdr:row>60</xdr:row>
      <xdr:rowOff>368847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" y="39528750"/>
          <a:ext cx="1266370" cy="130722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63</xdr:row>
      <xdr:rowOff>222250</xdr:rowOff>
    </xdr:from>
    <xdr:to>
      <xdr:col>1</xdr:col>
      <xdr:colOff>1393370</xdr:colOff>
      <xdr:row>63</xdr:row>
      <xdr:rowOff>352972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1608375"/>
          <a:ext cx="1266370" cy="130722"/>
        </a:xfrm>
        <a:prstGeom prst="rect">
          <a:avLst/>
        </a:prstGeom>
      </xdr:spPr>
    </xdr:pic>
    <xdr:clientData/>
  </xdr:twoCellAnchor>
  <xdr:twoCellAnchor>
    <xdr:from>
      <xdr:col>2</xdr:col>
      <xdr:colOff>1524000</xdr:colOff>
      <xdr:row>39</xdr:row>
      <xdr:rowOff>111125</xdr:rowOff>
    </xdr:from>
    <xdr:to>
      <xdr:col>2</xdr:col>
      <xdr:colOff>2159000</xdr:colOff>
      <xdr:row>39</xdr:row>
      <xdr:rowOff>742950</xdr:rowOff>
    </xdr:to>
    <xdr:grpSp>
      <xdr:nvGrpSpPr>
        <xdr:cNvPr id="393" name="Группа 392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3032125" y="18716625"/>
          <a:ext cx="635000" cy="631825"/>
          <a:chOff x="6302375" y="2206625"/>
          <a:chExt cx="635000" cy="635000"/>
        </a:xfrm>
      </xdr:grpSpPr>
      <xdr:sp macro="" textlink="">
        <xdr:nvSpPr>
          <xdr:cNvPr id="394" name="Овал 393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95" name="TextBox 394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1206500</xdr:colOff>
      <xdr:row>48</xdr:row>
      <xdr:rowOff>111125</xdr:rowOff>
    </xdr:from>
    <xdr:to>
      <xdr:col>2</xdr:col>
      <xdr:colOff>1841500</xdr:colOff>
      <xdr:row>48</xdr:row>
      <xdr:rowOff>742950</xdr:rowOff>
    </xdr:to>
    <xdr:grpSp>
      <xdr:nvGrpSpPr>
        <xdr:cNvPr id="396" name="Группа 395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714625" y="24907875"/>
          <a:ext cx="635000" cy="631825"/>
          <a:chOff x="6302375" y="2206625"/>
          <a:chExt cx="635000" cy="635000"/>
        </a:xfrm>
      </xdr:grpSpPr>
      <xdr:sp macro="" textlink="">
        <xdr:nvSpPr>
          <xdr:cNvPr id="397" name="Овал 396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98" name="TextBox 397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1079500</xdr:colOff>
      <xdr:row>57</xdr:row>
      <xdr:rowOff>111125</xdr:rowOff>
    </xdr:from>
    <xdr:to>
      <xdr:col>2</xdr:col>
      <xdr:colOff>1714500</xdr:colOff>
      <xdr:row>57</xdr:row>
      <xdr:rowOff>742950</xdr:rowOff>
    </xdr:to>
    <xdr:grpSp>
      <xdr:nvGrpSpPr>
        <xdr:cNvPr id="399" name="Группа 398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587625" y="31194375"/>
          <a:ext cx="635000" cy="631825"/>
          <a:chOff x="6302375" y="2206625"/>
          <a:chExt cx="635000" cy="635000"/>
        </a:xfrm>
      </xdr:grpSpPr>
      <xdr:sp macro="" textlink="">
        <xdr:nvSpPr>
          <xdr:cNvPr id="400" name="Овал 399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01" name="TextBox 400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1158875</xdr:colOff>
      <xdr:row>60</xdr:row>
      <xdr:rowOff>142875</xdr:rowOff>
    </xdr:from>
    <xdr:to>
      <xdr:col>2</xdr:col>
      <xdr:colOff>1793875</xdr:colOff>
      <xdr:row>60</xdr:row>
      <xdr:rowOff>774700</xdr:rowOff>
    </xdr:to>
    <xdr:grpSp>
      <xdr:nvGrpSpPr>
        <xdr:cNvPr id="402" name="Группа 401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667000" y="33321625"/>
          <a:ext cx="635000" cy="631825"/>
          <a:chOff x="6302375" y="2206625"/>
          <a:chExt cx="635000" cy="635000"/>
        </a:xfrm>
      </xdr:grpSpPr>
      <xdr:sp macro="" textlink="">
        <xdr:nvSpPr>
          <xdr:cNvPr id="403" name="Овал 402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04" name="TextBox 403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1111250</xdr:colOff>
      <xdr:row>63</xdr:row>
      <xdr:rowOff>142875</xdr:rowOff>
    </xdr:from>
    <xdr:to>
      <xdr:col>2</xdr:col>
      <xdr:colOff>1746250</xdr:colOff>
      <xdr:row>63</xdr:row>
      <xdr:rowOff>774700</xdr:rowOff>
    </xdr:to>
    <xdr:grpSp>
      <xdr:nvGrpSpPr>
        <xdr:cNvPr id="405" name="Группа 404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619375" y="35417125"/>
          <a:ext cx="635000" cy="631825"/>
          <a:chOff x="6302375" y="2206625"/>
          <a:chExt cx="635000" cy="635000"/>
        </a:xfrm>
      </xdr:grpSpPr>
      <xdr:sp macro="" textlink="">
        <xdr:nvSpPr>
          <xdr:cNvPr id="406" name="Овал 405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07" name="TextBox 406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254000</xdr:colOff>
      <xdr:row>60</xdr:row>
      <xdr:rowOff>777874</xdr:rowOff>
    </xdr:from>
    <xdr:to>
      <xdr:col>1</xdr:col>
      <xdr:colOff>1199885</xdr:colOff>
      <xdr:row>62</xdr:row>
      <xdr:rowOff>238124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40068499"/>
          <a:ext cx="945885" cy="873125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63</xdr:row>
      <xdr:rowOff>464431</xdr:rowOff>
    </xdr:from>
    <xdr:to>
      <xdr:col>1</xdr:col>
      <xdr:colOff>1111251</xdr:colOff>
      <xdr:row>65</xdr:row>
      <xdr:rowOff>476250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2750" y="41850556"/>
          <a:ext cx="698501" cy="1424694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48</xdr:row>
      <xdr:rowOff>492125</xdr:rowOff>
    </xdr:from>
    <xdr:to>
      <xdr:col>1</xdr:col>
      <xdr:colOff>1133599</xdr:colOff>
      <xdr:row>50</xdr:row>
      <xdr:rowOff>428625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0375" y="29305250"/>
          <a:ext cx="673224" cy="1349375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57</xdr:row>
      <xdr:rowOff>698499</xdr:rowOff>
    </xdr:from>
    <xdr:to>
      <xdr:col>1</xdr:col>
      <xdr:colOff>1339785</xdr:colOff>
      <xdr:row>59</xdr:row>
      <xdr:rowOff>190499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2750" y="37893624"/>
          <a:ext cx="92703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65</xdr:row>
      <xdr:rowOff>190500</xdr:rowOff>
    </xdr:from>
    <xdr:to>
      <xdr:col>1</xdr:col>
      <xdr:colOff>446571</xdr:colOff>
      <xdr:row>65</xdr:row>
      <xdr:rowOff>508000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" y="42989500"/>
          <a:ext cx="303696" cy="317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317501</xdr:colOff>
      <xdr:row>39</xdr:row>
      <xdr:rowOff>610185</xdr:rowOff>
    </xdr:from>
    <xdr:to>
      <xdr:col>1</xdr:col>
      <xdr:colOff>1174751</xdr:colOff>
      <xdr:row>41</xdr:row>
      <xdr:rowOff>460374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1" y="21263560"/>
          <a:ext cx="857250" cy="1263064"/>
        </a:xfrm>
        <a:prstGeom prst="rect">
          <a:avLst/>
        </a:prstGeom>
      </xdr:spPr>
    </xdr:pic>
    <xdr:clientData/>
  </xdr:twoCellAnchor>
  <xdr:twoCellAnchor>
    <xdr:from>
      <xdr:col>10</xdr:col>
      <xdr:colOff>138001</xdr:colOff>
      <xdr:row>39</xdr:row>
      <xdr:rowOff>26176</xdr:rowOff>
    </xdr:from>
    <xdr:to>
      <xdr:col>15</xdr:col>
      <xdr:colOff>1023871</xdr:colOff>
      <xdr:row>39</xdr:row>
      <xdr:rowOff>703234</xdr:rowOff>
    </xdr:to>
    <xdr:grpSp>
      <xdr:nvGrpSpPr>
        <xdr:cNvPr id="100" name="Группа 99"/>
        <xdr:cNvGrpSpPr/>
      </xdr:nvGrpSpPr>
      <xdr:grpSpPr>
        <a:xfrm>
          <a:off x="8980376" y="18631676"/>
          <a:ext cx="5140370" cy="677058"/>
          <a:chOff x="7405576" y="20666851"/>
          <a:chExt cx="5134020" cy="677058"/>
        </a:xfrm>
      </xdr:grpSpPr>
      <xdr:pic>
        <xdr:nvPicPr>
          <xdr:cNvPr id="49" name="Рисунок 48"/>
          <xdr:cNvPicPr>
            <a:picLocks noChangeAspect="1"/>
          </xdr:cNvPicPr>
        </xdr:nvPicPr>
        <xdr:blipFill>
          <a:blip xmlns:r="http://schemas.openxmlformats.org/officeDocument/2006/relationships" r:embed="rId87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91976" y="20788238"/>
            <a:ext cx="547620" cy="547620"/>
          </a:xfrm>
          <a:prstGeom prst="rect">
            <a:avLst/>
          </a:prstGeom>
        </xdr:spPr>
      </xdr:pic>
      <xdr:pic>
        <xdr:nvPicPr>
          <xdr:cNvPr id="50" name="Рисунок 49"/>
          <xdr:cNvPicPr>
            <a:picLocks noChangeAspect="1"/>
          </xdr:cNvPicPr>
        </xdr:nvPicPr>
        <xdr:blipFill>
          <a:blip xmlns:r="http://schemas.openxmlformats.org/officeDocument/2006/relationships" r:embed="rId88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18001" y="20666851"/>
            <a:ext cx="562556" cy="677058"/>
          </a:xfrm>
          <a:prstGeom prst="rect">
            <a:avLst/>
          </a:prstGeom>
        </xdr:spPr>
      </xdr:pic>
      <xdr:pic>
        <xdr:nvPicPr>
          <xdr:cNvPr id="52" name="Рисунок 51"/>
          <xdr:cNvPicPr>
            <a:picLocks noChangeAspect="1"/>
          </xdr:cNvPicPr>
        </xdr:nvPicPr>
        <xdr:blipFill>
          <a:blip xmlns:r="http://schemas.openxmlformats.org/officeDocument/2006/relationships" r:embed="rId8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06151" y="20783259"/>
            <a:ext cx="557578" cy="557578"/>
          </a:xfrm>
          <a:prstGeom prst="rect">
            <a:avLst/>
          </a:prstGeom>
        </xdr:spPr>
      </xdr:pic>
      <xdr:pic>
        <xdr:nvPicPr>
          <xdr:cNvPr id="94" name="Рисунок 93"/>
          <xdr:cNvPicPr>
            <a:picLocks noChangeAspect="1"/>
          </xdr:cNvPicPr>
        </xdr:nvPicPr>
        <xdr:blipFill>
          <a:blip xmlns:r="http://schemas.openxmlformats.org/officeDocument/2006/relationships" r:embed="rId9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08226" y="20790727"/>
            <a:ext cx="552599" cy="542642"/>
          </a:xfrm>
          <a:prstGeom prst="rect">
            <a:avLst/>
          </a:prstGeom>
        </xdr:spPr>
      </xdr:pic>
      <xdr:pic>
        <xdr:nvPicPr>
          <xdr:cNvPr id="95" name="Рисунок 94"/>
          <xdr:cNvPicPr>
            <a:picLocks noChangeAspect="1"/>
          </xdr:cNvPicPr>
        </xdr:nvPicPr>
        <xdr:blipFill>
          <a:blip xmlns:r="http://schemas.openxmlformats.org/officeDocument/2006/relationships" r:embed="rId9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8826" y="20785749"/>
            <a:ext cx="547620" cy="552599"/>
          </a:xfrm>
          <a:prstGeom prst="rect">
            <a:avLst/>
          </a:prstGeom>
        </xdr:spPr>
      </xdr:pic>
      <xdr:pic>
        <xdr:nvPicPr>
          <xdr:cNvPr id="96" name="Рисунок 95"/>
          <xdr:cNvPicPr>
            <a:picLocks noChangeAspect="1"/>
          </xdr:cNvPicPr>
        </xdr:nvPicPr>
        <xdr:blipFill>
          <a:blip xmlns:r="http://schemas.openxmlformats.org/officeDocument/2006/relationships" r:embed="rId9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84451" y="20790727"/>
            <a:ext cx="537663" cy="542642"/>
          </a:xfrm>
          <a:prstGeom prst="rect">
            <a:avLst/>
          </a:prstGeom>
        </xdr:spPr>
      </xdr:pic>
      <xdr:pic>
        <xdr:nvPicPr>
          <xdr:cNvPr id="97" name="Рисунок 96"/>
          <xdr:cNvPicPr>
            <a:picLocks noChangeAspect="1"/>
          </xdr:cNvPicPr>
        </xdr:nvPicPr>
        <xdr:blipFill>
          <a:blip xmlns:r="http://schemas.openxmlformats.org/officeDocument/2006/relationships" r:embed="rId93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05576" y="20785749"/>
            <a:ext cx="547620" cy="552599"/>
          </a:xfrm>
          <a:prstGeom prst="rect">
            <a:avLst/>
          </a:prstGeom>
        </xdr:spPr>
      </xdr:pic>
      <xdr:pic>
        <xdr:nvPicPr>
          <xdr:cNvPr id="98" name="Рисунок 97"/>
          <xdr:cNvPicPr>
            <a:picLocks noChangeAspect="1"/>
          </xdr:cNvPicPr>
        </xdr:nvPicPr>
        <xdr:blipFill>
          <a:blip xmlns:r="http://schemas.openxmlformats.org/officeDocument/2006/relationships" r:embed="rId94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84200" y="20785749"/>
            <a:ext cx="542642" cy="552599"/>
          </a:xfrm>
          <a:prstGeom prst="rect">
            <a:avLst/>
          </a:prstGeom>
        </xdr:spPr>
      </xdr:pic>
      <xdr:pic>
        <xdr:nvPicPr>
          <xdr:cNvPr id="99" name="Рисунок 98"/>
          <xdr:cNvPicPr>
            <a:picLocks noChangeAspect="1"/>
          </xdr:cNvPicPr>
        </xdr:nvPicPr>
        <xdr:blipFill>
          <a:blip xmlns:r="http://schemas.openxmlformats.org/officeDocument/2006/relationships" r:embed="rId9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43776" y="20785749"/>
            <a:ext cx="552599" cy="552599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1293000</xdr:colOff>
      <xdr:row>48</xdr:row>
      <xdr:rowOff>136340</xdr:rowOff>
    </xdr:from>
    <xdr:to>
      <xdr:col>15</xdr:col>
      <xdr:colOff>1025838</xdr:colOff>
      <xdr:row>48</xdr:row>
      <xdr:rowOff>696601</xdr:rowOff>
    </xdr:to>
    <xdr:grpSp>
      <xdr:nvGrpSpPr>
        <xdr:cNvPr id="110" name="Группа 109"/>
        <xdr:cNvGrpSpPr/>
      </xdr:nvGrpSpPr>
      <xdr:grpSpPr>
        <a:xfrm>
          <a:off x="10135375" y="24933090"/>
          <a:ext cx="3987338" cy="560261"/>
          <a:chOff x="5807850" y="28873265"/>
          <a:chExt cx="3980988" cy="560261"/>
        </a:xfrm>
      </xdr:grpSpPr>
      <xdr:pic>
        <xdr:nvPicPr>
          <xdr:cNvPr id="101" name="Рисунок 100"/>
          <xdr:cNvPicPr>
            <a:picLocks noChangeAspect="1"/>
          </xdr:cNvPicPr>
        </xdr:nvPicPr>
        <xdr:blipFill>
          <a:blip xmlns:r="http://schemas.openxmlformats.org/officeDocument/2006/relationships" r:embed="rId96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39249" y="28873265"/>
            <a:ext cx="549589" cy="560261"/>
          </a:xfrm>
          <a:prstGeom prst="rect">
            <a:avLst/>
          </a:prstGeom>
        </xdr:spPr>
      </xdr:pic>
      <xdr:pic>
        <xdr:nvPicPr>
          <xdr:cNvPr id="102" name="Рисунок 101"/>
          <xdr:cNvPicPr>
            <a:picLocks noChangeAspect="1"/>
          </xdr:cNvPicPr>
        </xdr:nvPicPr>
        <xdr:blipFill>
          <a:blip xmlns:r="http://schemas.openxmlformats.org/officeDocument/2006/relationships" r:embed="rId97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07850" y="28878600"/>
            <a:ext cx="565597" cy="549590"/>
          </a:xfrm>
          <a:prstGeom prst="rect">
            <a:avLst/>
          </a:prstGeom>
        </xdr:spPr>
      </xdr:pic>
      <xdr:pic>
        <xdr:nvPicPr>
          <xdr:cNvPr id="103" name="Рисунок 102"/>
          <xdr:cNvPicPr>
            <a:picLocks noChangeAspect="1"/>
          </xdr:cNvPicPr>
        </xdr:nvPicPr>
        <xdr:blipFill>
          <a:blip xmlns:r="http://schemas.openxmlformats.org/officeDocument/2006/relationships" r:embed="rId98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7025" y="28875933"/>
            <a:ext cx="538918" cy="554925"/>
          </a:xfrm>
          <a:prstGeom prst="rect">
            <a:avLst/>
          </a:prstGeom>
        </xdr:spPr>
      </xdr:pic>
      <xdr:pic>
        <xdr:nvPicPr>
          <xdr:cNvPr id="104" name="Рисунок 103"/>
          <xdr:cNvPicPr>
            <a:picLocks noChangeAspect="1"/>
          </xdr:cNvPicPr>
        </xdr:nvPicPr>
        <xdr:blipFill>
          <a:blip xmlns:r="http://schemas.openxmlformats.org/officeDocument/2006/relationships" r:embed="rId9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46125" y="28886604"/>
            <a:ext cx="538918" cy="533583"/>
          </a:xfrm>
          <a:prstGeom prst="rect">
            <a:avLst/>
          </a:prstGeom>
        </xdr:spPr>
      </xdr:pic>
      <xdr:pic>
        <xdr:nvPicPr>
          <xdr:cNvPr id="107" name="Рисунок 106"/>
          <xdr:cNvPicPr>
            <a:picLocks noChangeAspect="1"/>
          </xdr:cNvPicPr>
        </xdr:nvPicPr>
        <xdr:blipFill>
          <a:blip xmlns:r="http://schemas.openxmlformats.org/officeDocument/2006/relationships" r:embed="rId10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91199" y="28873265"/>
            <a:ext cx="549589" cy="560261"/>
          </a:xfrm>
          <a:prstGeom prst="rect">
            <a:avLst/>
          </a:prstGeom>
        </xdr:spPr>
      </xdr:pic>
      <xdr:pic>
        <xdr:nvPicPr>
          <xdr:cNvPr id="108" name="Рисунок 107"/>
          <xdr:cNvPicPr>
            <a:picLocks noChangeAspect="1"/>
          </xdr:cNvPicPr>
        </xdr:nvPicPr>
        <xdr:blipFill>
          <a:blip xmlns:r="http://schemas.openxmlformats.org/officeDocument/2006/relationships" r:embed="rId10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03300" y="28875933"/>
            <a:ext cx="554925" cy="554925"/>
          </a:xfrm>
          <a:prstGeom prst="rect">
            <a:avLst/>
          </a:prstGeom>
        </xdr:spPr>
      </xdr:pic>
      <xdr:pic>
        <xdr:nvPicPr>
          <xdr:cNvPr id="109" name="Рисунок 108"/>
          <xdr:cNvPicPr>
            <a:picLocks noChangeAspect="1"/>
          </xdr:cNvPicPr>
        </xdr:nvPicPr>
        <xdr:blipFill>
          <a:blip xmlns:r="http://schemas.openxmlformats.org/officeDocument/2006/relationships" r:embed="rId9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77275" y="28881933"/>
            <a:ext cx="537944" cy="542925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1257224</xdr:colOff>
      <xdr:row>57</xdr:row>
      <xdr:rowOff>35700</xdr:rowOff>
    </xdr:from>
    <xdr:to>
      <xdr:col>15</xdr:col>
      <xdr:colOff>1036352</xdr:colOff>
      <xdr:row>57</xdr:row>
      <xdr:rowOff>730766</xdr:rowOff>
    </xdr:to>
    <xdr:grpSp>
      <xdr:nvGrpSpPr>
        <xdr:cNvPr id="142" name="Группа 141"/>
        <xdr:cNvGrpSpPr/>
      </xdr:nvGrpSpPr>
      <xdr:grpSpPr>
        <a:xfrm>
          <a:off x="10099599" y="31118950"/>
          <a:ext cx="4033628" cy="695066"/>
          <a:chOff x="5753024" y="37164150"/>
          <a:chExt cx="4027278" cy="695066"/>
        </a:xfrm>
      </xdr:grpSpPr>
      <xdr:pic>
        <xdr:nvPicPr>
          <xdr:cNvPr id="111" name="Рисунок 110"/>
          <xdr:cNvPicPr>
            <a:picLocks noChangeAspect="1"/>
          </xdr:cNvPicPr>
        </xdr:nvPicPr>
        <xdr:blipFill>
          <a:blip xmlns:r="http://schemas.openxmlformats.org/officeDocument/2006/relationships" r:embed="rId10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20200" y="37255762"/>
            <a:ext cx="560102" cy="566850"/>
          </a:xfrm>
          <a:prstGeom prst="rect">
            <a:avLst/>
          </a:prstGeom>
        </xdr:spPr>
      </xdr:pic>
      <xdr:pic>
        <xdr:nvPicPr>
          <xdr:cNvPr id="112" name="Рисунок 111"/>
          <xdr:cNvPicPr>
            <a:picLocks noChangeAspect="1"/>
          </xdr:cNvPicPr>
        </xdr:nvPicPr>
        <xdr:blipFill>
          <a:blip xmlns:r="http://schemas.openxmlformats.org/officeDocument/2006/relationships" r:embed="rId10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2275" y="37164150"/>
            <a:ext cx="580346" cy="695066"/>
          </a:xfrm>
          <a:prstGeom prst="rect">
            <a:avLst/>
          </a:prstGeom>
        </xdr:spPr>
      </xdr:pic>
      <xdr:pic>
        <xdr:nvPicPr>
          <xdr:cNvPr id="113" name="Рисунок 112"/>
          <xdr:cNvPicPr>
            <a:picLocks noChangeAspect="1"/>
          </xdr:cNvPicPr>
        </xdr:nvPicPr>
        <xdr:blipFill>
          <a:blip xmlns:r="http://schemas.openxmlformats.org/officeDocument/2006/relationships" r:embed="rId10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62949" y="37265885"/>
            <a:ext cx="539857" cy="546605"/>
          </a:xfrm>
          <a:prstGeom prst="rect">
            <a:avLst/>
          </a:prstGeom>
        </xdr:spPr>
      </xdr:pic>
      <xdr:pic>
        <xdr:nvPicPr>
          <xdr:cNvPr id="114" name="Рисунок 113"/>
          <xdr:cNvPicPr>
            <a:picLocks noChangeAspect="1"/>
          </xdr:cNvPicPr>
        </xdr:nvPicPr>
        <xdr:blipFill>
          <a:blip xmlns:r="http://schemas.openxmlformats.org/officeDocument/2006/relationships" r:embed="rId10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36450" y="37259136"/>
            <a:ext cx="553354" cy="560102"/>
          </a:xfrm>
          <a:prstGeom prst="rect">
            <a:avLst/>
          </a:prstGeom>
        </xdr:spPr>
      </xdr:pic>
      <xdr:pic>
        <xdr:nvPicPr>
          <xdr:cNvPr id="116" name="Рисунок 115"/>
          <xdr:cNvPicPr>
            <a:picLocks noChangeAspect="1"/>
          </xdr:cNvPicPr>
        </xdr:nvPicPr>
        <xdr:blipFill>
          <a:blip xmlns:r="http://schemas.openxmlformats.org/officeDocument/2006/relationships" r:embed="rId10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53024" y="37253400"/>
            <a:ext cx="571575" cy="571575"/>
          </a:xfrm>
          <a:prstGeom prst="rect">
            <a:avLst/>
          </a:prstGeom>
        </xdr:spPr>
      </xdr:pic>
      <xdr:pic>
        <xdr:nvPicPr>
          <xdr:cNvPr id="140" name="Рисунок 139"/>
          <xdr:cNvPicPr>
            <a:picLocks noChangeAspect="1"/>
          </xdr:cNvPicPr>
        </xdr:nvPicPr>
        <xdr:blipFill>
          <a:blip xmlns:r="http://schemas.openxmlformats.org/officeDocument/2006/relationships" r:embed="rId10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74725" y="37255762"/>
            <a:ext cx="553354" cy="566850"/>
          </a:xfrm>
          <a:prstGeom prst="rect">
            <a:avLst/>
          </a:prstGeom>
        </xdr:spPr>
      </xdr:pic>
      <xdr:pic>
        <xdr:nvPicPr>
          <xdr:cNvPr id="141" name="Рисунок 140"/>
          <xdr:cNvPicPr>
            <a:picLocks noChangeAspect="1"/>
          </xdr:cNvPicPr>
        </xdr:nvPicPr>
        <xdr:blipFill>
          <a:blip xmlns:r="http://schemas.openxmlformats.org/officeDocument/2006/relationships" r:embed="rId10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19875" y="37260525"/>
            <a:ext cx="550690" cy="5573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728625</xdr:colOff>
      <xdr:row>60</xdr:row>
      <xdr:rowOff>98813</xdr:rowOff>
    </xdr:from>
    <xdr:to>
      <xdr:col>15</xdr:col>
      <xdr:colOff>1027699</xdr:colOff>
      <xdr:row>60</xdr:row>
      <xdr:rowOff>664218</xdr:rowOff>
    </xdr:to>
    <xdr:grpSp>
      <xdr:nvGrpSpPr>
        <xdr:cNvPr id="149" name="Группа 148"/>
        <xdr:cNvGrpSpPr/>
      </xdr:nvGrpSpPr>
      <xdr:grpSpPr>
        <a:xfrm>
          <a:off x="11793500" y="33277563"/>
          <a:ext cx="2331074" cy="565405"/>
          <a:chOff x="6024525" y="39322763"/>
          <a:chExt cx="2327899" cy="565405"/>
        </a:xfrm>
      </xdr:grpSpPr>
      <xdr:pic>
        <xdr:nvPicPr>
          <xdr:cNvPr id="143" name="Рисунок 142"/>
          <xdr:cNvPicPr>
            <a:picLocks noChangeAspect="1"/>
          </xdr:cNvPicPr>
        </xdr:nvPicPr>
        <xdr:blipFill>
          <a:blip xmlns:r="http://schemas.openxmlformats.org/officeDocument/2006/relationships" r:embed="rId10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81926" y="39322763"/>
            <a:ext cx="570498" cy="565405"/>
          </a:xfrm>
          <a:prstGeom prst="rect">
            <a:avLst/>
          </a:prstGeom>
        </xdr:spPr>
      </xdr:pic>
      <xdr:pic>
        <xdr:nvPicPr>
          <xdr:cNvPr id="144" name="Рисунок 143"/>
          <xdr:cNvPicPr>
            <a:picLocks noChangeAspect="1"/>
          </xdr:cNvPicPr>
        </xdr:nvPicPr>
        <xdr:blipFill>
          <a:blip xmlns:r="http://schemas.openxmlformats.org/officeDocument/2006/relationships" r:embed="rId11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88976" y="39327857"/>
            <a:ext cx="565404" cy="555217"/>
          </a:xfrm>
          <a:prstGeom prst="rect">
            <a:avLst/>
          </a:prstGeom>
        </xdr:spPr>
      </xdr:pic>
      <xdr:pic>
        <xdr:nvPicPr>
          <xdr:cNvPr id="145" name="Рисунок 144"/>
          <xdr:cNvPicPr>
            <a:picLocks noChangeAspect="1"/>
          </xdr:cNvPicPr>
        </xdr:nvPicPr>
        <xdr:blipFill>
          <a:blip xmlns:r="http://schemas.openxmlformats.org/officeDocument/2006/relationships" r:embed="rId11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24525" y="39327857"/>
            <a:ext cx="555217" cy="555217"/>
          </a:xfrm>
          <a:prstGeom prst="rect">
            <a:avLst/>
          </a:prstGeom>
        </xdr:spPr>
      </xdr:pic>
      <xdr:pic>
        <xdr:nvPicPr>
          <xdr:cNvPr id="146" name="Рисунок 145"/>
          <xdr:cNvPicPr>
            <a:picLocks noChangeAspect="1"/>
          </xdr:cNvPicPr>
        </xdr:nvPicPr>
        <xdr:blipFill>
          <a:blip xmlns:r="http://schemas.openxmlformats.org/officeDocument/2006/relationships" r:embed="rId11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2676" y="39327857"/>
            <a:ext cx="550124" cy="55521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723900</xdr:colOff>
      <xdr:row>63</xdr:row>
      <xdr:rowOff>95250</xdr:rowOff>
    </xdr:from>
    <xdr:to>
      <xdr:col>15</xdr:col>
      <xdr:colOff>1022974</xdr:colOff>
      <xdr:row>63</xdr:row>
      <xdr:rowOff>660655</xdr:rowOff>
    </xdr:to>
    <xdr:grpSp>
      <xdr:nvGrpSpPr>
        <xdr:cNvPr id="367" name="Группа 366"/>
        <xdr:cNvGrpSpPr/>
      </xdr:nvGrpSpPr>
      <xdr:grpSpPr>
        <a:xfrm>
          <a:off x="11788775" y="35369500"/>
          <a:ext cx="2331074" cy="565405"/>
          <a:chOff x="6024525" y="39322763"/>
          <a:chExt cx="2327899" cy="565405"/>
        </a:xfrm>
      </xdr:grpSpPr>
      <xdr:pic>
        <xdr:nvPicPr>
          <xdr:cNvPr id="380" name="Рисунок 379"/>
          <xdr:cNvPicPr>
            <a:picLocks noChangeAspect="1"/>
          </xdr:cNvPicPr>
        </xdr:nvPicPr>
        <xdr:blipFill>
          <a:blip xmlns:r="http://schemas.openxmlformats.org/officeDocument/2006/relationships" r:embed="rId10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81926" y="39322763"/>
            <a:ext cx="570498" cy="565405"/>
          </a:xfrm>
          <a:prstGeom prst="rect">
            <a:avLst/>
          </a:prstGeom>
        </xdr:spPr>
      </xdr:pic>
      <xdr:pic>
        <xdr:nvPicPr>
          <xdr:cNvPr id="381" name="Рисунок 380"/>
          <xdr:cNvPicPr>
            <a:picLocks noChangeAspect="1"/>
          </xdr:cNvPicPr>
        </xdr:nvPicPr>
        <xdr:blipFill>
          <a:blip xmlns:r="http://schemas.openxmlformats.org/officeDocument/2006/relationships" r:embed="rId11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88976" y="39327857"/>
            <a:ext cx="565404" cy="555217"/>
          </a:xfrm>
          <a:prstGeom prst="rect">
            <a:avLst/>
          </a:prstGeom>
        </xdr:spPr>
      </xdr:pic>
      <xdr:pic>
        <xdr:nvPicPr>
          <xdr:cNvPr id="382" name="Рисунок 381"/>
          <xdr:cNvPicPr>
            <a:picLocks noChangeAspect="1"/>
          </xdr:cNvPicPr>
        </xdr:nvPicPr>
        <xdr:blipFill>
          <a:blip xmlns:r="http://schemas.openxmlformats.org/officeDocument/2006/relationships" r:embed="rId11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24525" y="39327857"/>
            <a:ext cx="555217" cy="555217"/>
          </a:xfrm>
          <a:prstGeom prst="rect">
            <a:avLst/>
          </a:prstGeom>
        </xdr:spPr>
      </xdr:pic>
      <xdr:pic>
        <xdr:nvPicPr>
          <xdr:cNvPr id="383" name="Рисунок 382"/>
          <xdr:cNvPicPr>
            <a:picLocks noChangeAspect="1"/>
          </xdr:cNvPicPr>
        </xdr:nvPicPr>
        <xdr:blipFill>
          <a:blip xmlns:r="http://schemas.openxmlformats.org/officeDocument/2006/relationships" r:embed="rId11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2676" y="39327857"/>
            <a:ext cx="550124" cy="55521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1057275</xdr:colOff>
      <xdr:row>72</xdr:row>
      <xdr:rowOff>123826</xdr:rowOff>
    </xdr:from>
    <xdr:to>
      <xdr:col>15</xdr:col>
      <xdr:colOff>1028700</xdr:colOff>
      <xdr:row>72</xdr:row>
      <xdr:rowOff>729029</xdr:rowOff>
    </xdr:to>
    <xdr:grpSp>
      <xdr:nvGrpSpPr>
        <xdr:cNvPr id="169" name="Группа 168"/>
        <xdr:cNvGrpSpPr/>
      </xdr:nvGrpSpPr>
      <xdr:grpSpPr>
        <a:xfrm>
          <a:off x="9899650" y="40366951"/>
          <a:ext cx="4225925" cy="605203"/>
          <a:chOff x="8334375" y="48415576"/>
          <a:chExt cx="4219575" cy="605203"/>
        </a:xfrm>
      </xdr:grpSpPr>
      <xdr:pic>
        <xdr:nvPicPr>
          <xdr:cNvPr id="150" name="Рисунок 149"/>
          <xdr:cNvPicPr>
            <a:picLocks noChangeAspect="1"/>
          </xdr:cNvPicPr>
        </xdr:nvPicPr>
        <xdr:blipFill>
          <a:blip xmlns:r="http://schemas.openxmlformats.org/officeDocument/2006/relationships" r:embed="rId10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43976" y="48432428"/>
            <a:ext cx="571499" cy="571499"/>
          </a:xfrm>
          <a:prstGeom prst="rect">
            <a:avLst/>
          </a:prstGeom>
        </xdr:spPr>
      </xdr:pic>
      <xdr:pic>
        <xdr:nvPicPr>
          <xdr:cNvPr id="151" name="Рисунок 150"/>
          <xdr:cNvPicPr>
            <a:picLocks noChangeAspect="1"/>
          </xdr:cNvPicPr>
        </xdr:nvPicPr>
        <xdr:blipFill>
          <a:blip xmlns:r="http://schemas.openxmlformats.org/officeDocument/2006/relationships" r:embed="rId97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34375" y="48432427"/>
            <a:ext cx="588146" cy="571501"/>
          </a:xfrm>
          <a:prstGeom prst="rect">
            <a:avLst/>
          </a:prstGeom>
        </xdr:spPr>
      </xdr:pic>
      <xdr:pic>
        <xdr:nvPicPr>
          <xdr:cNvPr id="152" name="Рисунок 151"/>
          <xdr:cNvPicPr>
            <a:picLocks noChangeAspect="1"/>
          </xdr:cNvPicPr>
        </xdr:nvPicPr>
        <xdr:blipFill>
          <a:blip xmlns:r="http://schemas.openxmlformats.org/officeDocument/2006/relationships" r:embed="rId113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34526" y="48429964"/>
            <a:ext cx="571500" cy="576426"/>
          </a:xfrm>
          <a:prstGeom prst="rect">
            <a:avLst/>
          </a:prstGeom>
        </xdr:spPr>
      </xdr:pic>
      <xdr:pic>
        <xdr:nvPicPr>
          <xdr:cNvPr id="165" name="Рисунок 164"/>
          <xdr:cNvPicPr>
            <a:picLocks noChangeAspect="1"/>
          </xdr:cNvPicPr>
        </xdr:nvPicPr>
        <xdr:blipFill>
          <a:blip xmlns:r="http://schemas.openxmlformats.org/officeDocument/2006/relationships" r:embed="rId114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5075" y="48425448"/>
            <a:ext cx="590550" cy="585459"/>
          </a:xfrm>
          <a:prstGeom prst="rect">
            <a:avLst/>
          </a:prstGeom>
        </xdr:spPr>
      </xdr:pic>
      <xdr:pic>
        <xdr:nvPicPr>
          <xdr:cNvPr id="166" name="Рисунок 165"/>
          <xdr:cNvPicPr>
            <a:picLocks noChangeAspect="1"/>
          </xdr:cNvPicPr>
        </xdr:nvPicPr>
        <xdr:blipFill>
          <a:blip xmlns:r="http://schemas.openxmlformats.org/officeDocument/2006/relationships" r:embed="rId11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34676" y="48422902"/>
            <a:ext cx="590550" cy="590550"/>
          </a:xfrm>
          <a:prstGeom prst="rect">
            <a:avLst/>
          </a:prstGeom>
        </xdr:spPr>
      </xdr:pic>
      <xdr:pic>
        <xdr:nvPicPr>
          <xdr:cNvPr id="167" name="Рисунок 166"/>
          <xdr:cNvPicPr>
            <a:picLocks noChangeAspect="1"/>
          </xdr:cNvPicPr>
        </xdr:nvPicPr>
        <xdr:blipFill>
          <a:blip xmlns:r="http://schemas.openxmlformats.org/officeDocument/2006/relationships" r:embed="rId116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34751" y="48422902"/>
            <a:ext cx="611271" cy="590550"/>
          </a:xfrm>
          <a:prstGeom prst="rect">
            <a:avLst/>
          </a:prstGeom>
        </xdr:spPr>
      </xdr:pic>
      <xdr:pic>
        <xdr:nvPicPr>
          <xdr:cNvPr id="168" name="Рисунок 167"/>
          <xdr:cNvPicPr>
            <a:picLocks noChangeAspect="1"/>
          </xdr:cNvPicPr>
        </xdr:nvPicPr>
        <xdr:blipFill>
          <a:blip xmlns:r="http://schemas.openxmlformats.org/officeDocument/2006/relationships" r:embed="rId117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53876" y="48415576"/>
            <a:ext cx="600074" cy="605203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166688</xdr:colOff>
      <xdr:row>38</xdr:row>
      <xdr:rowOff>361156</xdr:rowOff>
    </xdr:from>
    <xdr:to>
      <xdr:col>1</xdr:col>
      <xdr:colOff>1433058</xdr:colOff>
      <xdr:row>41</xdr:row>
      <xdr:rowOff>269875</xdr:rowOff>
    </xdr:to>
    <xdr:grpSp>
      <xdr:nvGrpSpPr>
        <xdr:cNvPr id="21" name="Группа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GrpSpPr/>
      </xdr:nvGrpSpPr>
      <xdr:grpSpPr>
        <a:xfrm>
          <a:off x="166688" y="22697281"/>
          <a:ext cx="1266370" cy="1766094"/>
          <a:chOff x="119063" y="22157531"/>
          <a:chExt cx="1266370" cy="1718469"/>
        </a:xfrm>
      </xdr:grpSpPr>
      <xdr:pic>
        <xdr:nvPicPr>
          <xdr:cNvPr id="90" name="Рисунок 89">
            <a:extLst>
              <a:ext uri="{FF2B5EF4-FFF2-40B4-BE49-F238E27FC236}">
                <a16:creationId xmlns:a16="http://schemas.microsoft.com/office/drawing/2014/main" xmlns="" id="{00000000-0008-0000-0500-00005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screen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3376" y="22596475"/>
            <a:ext cx="763066" cy="1279525"/>
          </a:xfrm>
          <a:prstGeom prst="rect">
            <a:avLst/>
          </a:prstGeom>
        </xdr:spPr>
      </xdr:pic>
      <xdr:pic>
        <xdr:nvPicPr>
          <xdr:cNvPr id="92" name="Рисунок 91">
            <a:extLst>
              <a:ext uri="{FF2B5EF4-FFF2-40B4-BE49-F238E27FC236}">
                <a16:creationId xmlns:a16="http://schemas.microsoft.com/office/drawing/2014/main" xmlns="" id="{00000000-0008-0000-0500-00005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9063" y="22157531"/>
            <a:ext cx="1266370" cy="130722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31750</xdr:colOff>
      <xdr:row>38</xdr:row>
      <xdr:rowOff>190500</xdr:rowOff>
    </xdr:from>
    <xdr:to>
      <xdr:col>6</xdr:col>
      <xdr:colOff>698500</xdr:colOff>
      <xdr:row>38</xdr:row>
      <xdr:rowOff>635000</xdr:rowOff>
    </xdr:to>
    <xdr:sp macro="" textlink="">
      <xdr:nvSpPr>
        <xdr:cNvPr id="28" name="Скругленный прямоугольник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>
          <a:spLocks noChangeAspect="1"/>
        </xdr:cNvSpPr>
      </xdr:nvSpPr>
      <xdr:spPr>
        <a:xfrm>
          <a:off x="4587875" y="164623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5</xdr:col>
      <xdr:colOff>31750</xdr:colOff>
      <xdr:row>51</xdr:row>
      <xdr:rowOff>158750</xdr:rowOff>
    </xdr:from>
    <xdr:to>
      <xdr:col>6</xdr:col>
      <xdr:colOff>558800</xdr:colOff>
      <xdr:row>51</xdr:row>
      <xdr:rowOff>603250</xdr:rowOff>
    </xdr:to>
    <xdr:sp macro="" textlink="">
      <xdr:nvSpPr>
        <xdr:cNvPr id="30" name="Скругленный прямоугольник 29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>
          <a:spLocks noChangeAspect="1"/>
        </xdr:cNvSpPr>
      </xdr:nvSpPr>
      <xdr:spPr>
        <a:xfrm>
          <a:off x="4587875" y="17764125"/>
          <a:ext cx="14795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>
    <xdr:from>
      <xdr:col>9</xdr:col>
      <xdr:colOff>793750</xdr:colOff>
      <xdr:row>20</xdr:row>
      <xdr:rowOff>63499</xdr:rowOff>
    </xdr:from>
    <xdr:to>
      <xdr:col>16</xdr:col>
      <xdr:colOff>0</xdr:colOff>
      <xdr:row>20</xdr:row>
      <xdr:rowOff>679099</xdr:rowOff>
    </xdr:to>
    <xdr:grpSp>
      <xdr:nvGrpSpPr>
        <xdr:cNvPr id="37" name="Группа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GrpSpPr/>
      </xdr:nvGrpSpPr>
      <xdr:grpSpPr>
        <a:xfrm>
          <a:off x="8826500" y="12747624"/>
          <a:ext cx="5461000" cy="615600"/>
          <a:chOff x="3562350" y="24210932"/>
          <a:chExt cx="5172074" cy="573119"/>
        </a:xfrm>
      </xdr:grpSpPr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xmlns="" id="{00000000-0008-0000-05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562350" y="24220457"/>
            <a:ext cx="619124" cy="563594"/>
          </a:xfrm>
          <a:prstGeom prst="rect">
            <a:avLst/>
          </a:prstGeom>
        </xdr:spPr>
      </xdr:pic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xmlns="" id="{00000000-0008-0000-0500-00002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86300" y="24210932"/>
            <a:ext cx="619124" cy="563594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xmlns="" id="{00000000-0008-0000-0500-00002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9850" y="24220457"/>
            <a:ext cx="581025" cy="554068"/>
          </a:xfrm>
          <a:prstGeom prst="rect">
            <a:avLst/>
          </a:prstGeom>
        </xdr:spPr>
      </xdr:pic>
      <xdr:pic>
        <xdr:nvPicPr>
          <xdr:cNvPr id="42" name="Рисунок 41">
            <a:extLst>
              <a:ext uri="{FF2B5EF4-FFF2-40B4-BE49-F238E27FC236}">
                <a16:creationId xmlns:a16="http://schemas.microsoft.com/office/drawing/2014/main" xmlns="" id="{00000000-0008-0000-0500-00002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0932"/>
            <a:ext cx="619124" cy="563594"/>
          </a:xfrm>
          <a:prstGeom prst="rect">
            <a:avLst/>
          </a:prstGeom>
        </xdr:spPr>
      </xdr:pic>
      <xdr:pic>
        <xdr:nvPicPr>
          <xdr:cNvPr id="43" name="Рисунок 42">
            <a:extLst>
              <a:ext uri="{FF2B5EF4-FFF2-40B4-BE49-F238E27FC236}">
                <a16:creationId xmlns:a16="http://schemas.microsoft.com/office/drawing/2014/main" xmlns="" id="{00000000-0008-0000-0500-00002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38825" y="24212550"/>
            <a:ext cx="619124" cy="563594"/>
          </a:xfrm>
          <a:prstGeom prst="rect">
            <a:avLst/>
          </a:prstGeom>
        </xdr:spPr>
      </xdr:pic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xmlns="" id="{00000000-0008-0000-0500-00002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0932"/>
            <a:ext cx="619124" cy="563594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xmlns="" id="{00000000-0008-0000-0500-00002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20457"/>
            <a:ext cx="619124" cy="563594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xmlns="" id="{00000000-0008-0000-0500-00002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xmlns="" id="{00000000-0008-0000-05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57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1212149</xdr:colOff>
      <xdr:row>4</xdr:row>
      <xdr:rowOff>104775</xdr:rowOff>
    </xdr:from>
    <xdr:to>
      <xdr:col>15</xdr:col>
      <xdr:colOff>1028701</xdr:colOff>
      <xdr:row>4</xdr:row>
      <xdr:rowOff>677894</xdr:rowOff>
    </xdr:to>
    <xdr:grpSp>
      <xdr:nvGrpSpPr>
        <xdr:cNvPr id="61" name="Группа 60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GrpSpPr/>
      </xdr:nvGrpSpPr>
      <xdr:grpSpPr>
        <a:xfrm>
          <a:off x="10086274" y="2089150"/>
          <a:ext cx="4166302" cy="573119"/>
          <a:chOff x="4658369" y="24210932"/>
          <a:chExt cx="4076055" cy="573119"/>
        </a:xfrm>
      </xdr:grpSpPr>
      <xdr:pic>
        <xdr:nvPicPr>
          <xdr:cNvPr id="64" name="Рисунок 63">
            <a:extLst>
              <a:ext uri="{FF2B5EF4-FFF2-40B4-BE49-F238E27FC236}">
                <a16:creationId xmlns:a16="http://schemas.microsoft.com/office/drawing/2014/main" xmlns="" id="{00000000-0008-0000-0500-00004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9850" y="24220457"/>
            <a:ext cx="581025" cy="554068"/>
          </a:xfrm>
          <a:prstGeom prst="rect">
            <a:avLst/>
          </a:prstGeom>
        </xdr:spPr>
      </xdr:pic>
      <xdr:pic>
        <xdr:nvPicPr>
          <xdr:cNvPr id="65" name="Рисунок 64">
            <a:extLst>
              <a:ext uri="{FF2B5EF4-FFF2-40B4-BE49-F238E27FC236}">
                <a16:creationId xmlns:a16="http://schemas.microsoft.com/office/drawing/2014/main" xmlns="" id="{00000000-0008-0000-0500-00004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0932"/>
            <a:ext cx="619124" cy="563594"/>
          </a:xfrm>
          <a:prstGeom prst="rect">
            <a:avLst/>
          </a:prstGeom>
        </xdr:spPr>
      </xdr:pic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xmlns="" id="{00000000-0008-0000-0500-00004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38825" y="24212550"/>
            <a:ext cx="619124" cy="563594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xmlns="" id="{00000000-0008-0000-0500-00004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0932"/>
            <a:ext cx="619124" cy="563594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xmlns="" id="{00000000-0008-0000-0500-00004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58369" y="24220457"/>
            <a:ext cx="619124" cy="563594"/>
          </a:xfrm>
          <a:prstGeom prst="rect">
            <a:avLst/>
          </a:prstGeom>
        </xdr:spPr>
      </xdr:pic>
      <xdr:pic>
        <xdr:nvPicPr>
          <xdr:cNvPr id="72" name="Рисунок 71">
            <a:extLst>
              <a:ext uri="{FF2B5EF4-FFF2-40B4-BE49-F238E27FC236}">
                <a16:creationId xmlns:a16="http://schemas.microsoft.com/office/drawing/2014/main" xmlns="" id="{00000000-0008-0000-05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82" name="Рисунок 81">
            <a:extLst>
              <a:ext uri="{FF2B5EF4-FFF2-40B4-BE49-F238E27FC236}">
                <a16:creationId xmlns:a16="http://schemas.microsoft.com/office/drawing/2014/main" xmlns="" id="{00000000-0008-0000-0500-00005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57"/>
            <a:ext cx="581025" cy="554068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9525</xdr:colOff>
      <xdr:row>4</xdr:row>
      <xdr:rowOff>193675</xdr:rowOff>
    </xdr:from>
    <xdr:to>
      <xdr:col>9</xdr:col>
      <xdr:colOff>523875</xdr:colOff>
      <xdr:row>4</xdr:row>
      <xdr:rowOff>638175</xdr:rowOff>
    </xdr:to>
    <xdr:sp macro="" textlink="">
      <xdr:nvSpPr>
        <xdr:cNvPr id="91" name="Скругленный прямоугольник 90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>
          <a:spLocks noChangeAspect="1"/>
        </xdr:cNvSpPr>
      </xdr:nvSpPr>
      <xdr:spPr>
        <a:xfrm>
          <a:off x="4565650" y="4718050"/>
          <a:ext cx="378460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ТУРБИРОВАННАЯ, ТРУБА В КОМПЛЕКТЕ</a:t>
          </a:r>
          <a:endParaRPr lang="ru-RU" sz="2000"/>
        </a:p>
      </xdr:txBody>
    </xdr:sp>
    <xdr:clientData/>
  </xdr:twoCellAnchor>
  <xdr:twoCellAnchor>
    <xdr:from>
      <xdr:col>1</xdr:col>
      <xdr:colOff>134938</xdr:colOff>
      <xdr:row>51</xdr:row>
      <xdr:rowOff>127000</xdr:rowOff>
    </xdr:from>
    <xdr:to>
      <xdr:col>1</xdr:col>
      <xdr:colOff>1317625</xdr:colOff>
      <xdr:row>53</xdr:row>
      <xdr:rowOff>174625</xdr:rowOff>
    </xdr:to>
    <xdr:grpSp>
      <xdr:nvGrpSpPr>
        <xdr:cNvPr id="20" name="Группа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GrpSpPr/>
      </xdr:nvGrpSpPr>
      <xdr:grpSpPr>
        <a:xfrm>
          <a:off x="134938" y="30035500"/>
          <a:ext cx="1182687" cy="1635125"/>
          <a:chOff x="119063" y="24411781"/>
          <a:chExt cx="1266370" cy="1543843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xmlns="" id="{00000000-0008-0000-05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6875" y="24748227"/>
            <a:ext cx="735541" cy="1207397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:a16="http://schemas.microsoft.com/office/drawing/2014/main" xmlns="" id="{00000000-0008-0000-05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9063" y="24411781"/>
            <a:ext cx="1266370" cy="13072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0"/>
          <a:ext cx="1206500" cy="1246638"/>
        </a:xfrm>
        <a:prstGeom prst="rect">
          <a:avLst/>
        </a:prstGeom>
      </xdr:spPr>
    </xdr:pic>
    <xdr:clientData/>
  </xdr:twoCellAnchor>
  <xdr:twoCellAnchor>
    <xdr:from>
      <xdr:col>1</xdr:col>
      <xdr:colOff>269875</xdr:colOff>
      <xdr:row>4</xdr:row>
      <xdr:rowOff>206375</xdr:rowOff>
    </xdr:from>
    <xdr:to>
      <xdr:col>1</xdr:col>
      <xdr:colOff>1428750</xdr:colOff>
      <xdr:row>6</xdr:row>
      <xdr:rowOff>477939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GrpSpPr/>
      </xdr:nvGrpSpPr>
      <xdr:grpSpPr>
        <a:xfrm>
          <a:off x="269875" y="2190750"/>
          <a:ext cx="1158875" cy="1684439"/>
          <a:chOff x="127000" y="6286500"/>
          <a:chExt cx="1158875" cy="1684439"/>
        </a:xfrm>
      </xdr:grpSpPr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xmlns="" id="{00000000-0008-0000-05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6286500"/>
            <a:ext cx="1071843" cy="243079"/>
          </a:xfrm>
          <a:prstGeom prst="rect">
            <a:avLst/>
          </a:prstGeom>
        </xdr:spPr>
      </xdr:pic>
      <xdr:pic>
        <xdr:nvPicPr>
          <xdr:cNvPr id="55" name="Рисунок 54" descr="THERMEX G 20 TD (Pro)">
            <a:extLst>
              <a:ext uri="{FF2B5EF4-FFF2-40B4-BE49-F238E27FC236}">
                <a16:creationId xmlns:a16="http://schemas.microsoft.com/office/drawing/2014/main" xmlns="" id="{00000000-0008-0000-0500-00003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7" cstate="email">
            <a:extLst>
              <a:ext uri="{BEBA8EAE-BF5A-486C-A8C5-ECC9F3942E4B}">
                <a14:imgProps xmlns:a14="http://schemas.microsoft.com/office/drawing/2010/main">
                  <a14:imgLayer r:embed="rId18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222250" y="6635750"/>
            <a:ext cx="1063625" cy="13351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79375</xdr:colOff>
      <xdr:row>27</xdr:row>
      <xdr:rowOff>79375</xdr:rowOff>
    </xdr:from>
    <xdr:to>
      <xdr:col>1</xdr:col>
      <xdr:colOff>1254125</xdr:colOff>
      <xdr:row>29</xdr:row>
      <xdr:rowOff>536575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GrpSpPr/>
      </xdr:nvGrpSpPr>
      <xdr:grpSpPr>
        <a:xfrm>
          <a:off x="79375" y="16525875"/>
          <a:ext cx="1174750" cy="1695450"/>
          <a:chOff x="206375" y="13477875"/>
          <a:chExt cx="1071843" cy="1659459"/>
        </a:xfrm>
      </xdr:grpSpPr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xmlns="" id="{00000000-0008-0000-05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6375" y="13477875"/>
            <a:ext cx="1071843" cy="243079"/>
          </a:xfrm>
          <a:prstGeom prst="rect">
            <a:avLst/>
          </a:prstGeom>
        </xdr:spPr>
      </xdr:pic>
      <xdr:pic>
        <xdr:nvPicPr>
          <xdr:cNvPr id="59" name="Рисунок 58" descr="THERMEX G 28 D Pearl white">
            <a:extLst>
              <a:ext uri="{FF2B5EF4-FFF2-40B4-BE49-F238E27FC236}">
                <a16:creationId xmlns:a16="http://schemas.microsoft.com/office/drawing/2014/main" xmlns="" id="{00000000-0008-0000-0500-00003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9" cstate="email">
            <a:extLst>
              <a:ext uri="{BEBA8EAE-BF5A-486C-A8C5-ECC9F3942E4B}">
                <a14:imgProps xmlns:a14="http://schemas.microsoft.com/office/drawing/2010/main">
                  <a14:imgLayer r:embed="rId20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380999" y="13811250"/>
            <a:ext cx="793885" cy="132608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793750</xdr:colOff>
      <xdr:row>27</xdr:row>
      <xdr:rowOff>36213</xdr:rowOff>
    </xdr:from>
    <xdr:to>
      <xdr:col>16</xdr:col>
      <xdr:colOff>0</xdr:colOff>
      <xdr:row>27</xdr:row>
      <xdr:rowOff>567010</xdr:rowOff>
    </xdr:to>
    <xdr:grpSp>
      <xdr:nvGrpSpPr>
        <xdr:cNvPr id="60" name="Группа 59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GrpSpPr/>
      </xdr:nvGrpSpPr>
      <xdr:grpSpPr>
        <a:xfrm>
          <a:off x="9667875" y="16482713"/>
          <a:ext cx="4619625" cy="530797"/>
          <a:chOff x="4133850" y="24215694"/>
          <a:chExt cx="4600574" cy="563613"/>
        </a:xfrm>
      </xdr:grpSpPr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xmlns="" id="{00000000-0008-0000-0500-00004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86300" y="24215710"/>
            <a:ext cx="619124" cy="563594"/>
          </a:xfrm>
          <a:prstGeom prst="rect">
            <a:avLst/>
          </a:prstGeom>
        </xdr:spPr>
      </xdr:pic>
      <xdr:pic>
        <xdr:nvPicPr>
          <xdr:cNvPr id="75" name="Рисунок 74">
            <a:extLst>
              <a:ext uri="{FF2B5EF4-FFF2-40B4-BE49-F238E27FC236}">
                <a16:creationId xmlns:a16="http://schemas.microsoft.com/office/drawing/2014/main" xmlns="" id="{00000000-0008-0000-05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9850" y="24220468"/>
            <a:ext cx="581025" cy="554068"/>
          </a:xfrm>
          <a:prstGeom prst="rect">
            <a:avLst/>
          </a:prstGeom>
        </xdr:spPr>
      </xdr:pic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xmlns="" id="{00000000-0008-0000-05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5706"/>
            <a:ext cx="619124" cy="563594"/>
          </a:xfrm>
          <a:prstGeom prst="rect">
            <a:avLst/>
          </a:prstGeom>
        </xdr:spPr>
      </xdr:pic>
      <xdr:pic>
        <xdr:nvPicPr>
          <xdr:cNvPr id="81" name="Рисунок 80">
            <a:extLst>
              <a:ext uri="{FF2B5EF4-FFF2-40B4-BE49-F238E27FC236}">
                <a16:creationId xmlns:a16="http://schemas.microsoft.com/office/drawing/2014/main" xmlns="" id="{00000000-0008-0000-0500-00005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38825" y="24215706"/>
            <a:ext cx="619124" cy="563594"/>
          </a:xfrm>
          <a:prstGeom prst="rect">
            <a:avLst/>
          </a:prstGeom>
        </xdr:spPr>
      </xdr:pic>
      <xdr:pic>
        <xdr:nvPicPr>
          <xdr:cNvPr id="83" name="Рисунок 82">
            <a:extLst>
              <a:ext uri="{FF2B5EF4-FFF2-40B4-BE49-F238E27FC236}">
                <a16:creationId xmlns:a16="http://schemas.microsoft.com/office/drawing/2014/main" xmlns="" id="{00000000-0008-0000-0500-00005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5713"/>
            <a:ext cx="619124" cy="563594"/>
          </a:xfrm>
          <a:prstGeom prst="rect">
            <a:avLst/>
          </a:prstGeom>
        </xdr:spPr>
      </xdr:pic>
      <xdr:pic>
        <xdr:nvPicPr>
          <xdr:cNvPr id="85" name="Рисунок 84">
            <a:extLst>
              <a:ext uri="{FF2B5EF4-FFF2-40B4-BE49-F238E27FC236}">
                <a16:creationId xmlns:a16="http://schemas.microsoft.com/office/drawing/2014/main" xmlns="" id="{00000000-0008-0000-0500-00005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15694"/>
            <a:ext cx="619124" cy="563594"/>
          </a:xfrm>
          <a:prstGeom prst="rect">
            <a:avLst/>
          </a:prstGeom>
        </xdr:spPr>
      </xdr:pic>
      <xdr:pic>
        <xdr:nvPicPr>
          <xdr:cNvPr id="93" name="Рисунок 92">
            <a:extLst>
              <a:ext uri="{FF2B5EF4-FFF2-40B4-BE49-F238E27FC236}">
                <a16:creationId xmlns:a16="http://schemas.microsoft.com/office/drawing/2014/main" xmlns="" id="{00000000-0008-0000-0500-00005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69"/>
            <a:ext cx="581025" cy="554067"/>
          </a:xfrm>
          <a:prstGeom prst="rect">
            <a:avLst/>
          </a:prstGeom>
        </xdr:spPr>
      </xdr:pic>
      <xdr:pic>
        <xdr:nvPicPr>
          <xdr:cNvPr id="95" name="Рисунок 94">
            <a:extLst>
              <a:ext uri="{FF2B5EF4-FFF2-40B4-BE49-F238E27FC236}">
                <a16:creationId xmlns:a16="http://schemas.microsoft.com/office/drawing/2014/main" xmlns="" id="{00000000-0008-0000-0500-00005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68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238096</xdr:colOff>
      <xdr:row>20</xdr:row>
      <xdr:rowOff>158753</xdr:rowOff>
    </xdr:from>
    <xdr:to>
      <xdr:col>1</xdr:col>
      <xdr:colOff>1309111</xdr:colOff>
      <xdr:row>23</xdr:row>
      <xdr:rowOff>108418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GrpSpPr/>
      </xdr:nvGrpSpPr>
      <xdr:grpSpPr>
        <a:xfrm>
          <a:off x="238096" y="12842878"/>
          <a:ext cx="1071015" cy="1537165"/>
          <a:chOff x="190549" y="10685437"/>
          <a:chExt cx="1071843" cy="1612799"/>
        </a:xfrm>
      </xdr:grpSpPr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xmlns="" id="{00000000-0008-0000-05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49" y="10685437"/>
            <a:ext cx="1071843" cy="243078"/>
          </a:xfrm>
          <a:prstGeom prst="rect">
            <a:avLst/>
          </a:prstGeom>
        </xdr:spPr>
      </xdr:pic>
      <xdr:pic>
        <xdr:nvPicPr>
          <xdr:cNvPr id="102" name="Рисунок 101" descr="THERMEX G 28 D Pearl white">
            <a:extLst>
              <a:ext uri="{FF2B5EF4-FFF2-40B4-BE49-F238E27FC236}">
                <a16:creationId xmlns:a16="http://schemas.microsoft.com/office/drawing/2014/main" xmlns="" id="{00000000-0008-0000-0500-00006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1" cstate="email">
            <a:extLst>
              <a:ext uri="{BEBA8EAE-BF5A-486C-A8C5-ECC9F3942E4B}">
                <a14:imgProps xmlns:a14="http://schemas.microsoft.com/office/drawing/2010/main">
                  <a14:imgLayer r:embed="rId22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390758" y="10984648"/>
            <a:ext cx="641846" cy="131358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192974</xdr:colOff>
      <xdr:row>17</xdr:row>
      <xdr:rowOff>12701</xdr:rowOff>
    </xdr:from>
    <xdr:to>
      <xdr:col>16</xdr:col>
      <xdr:colOff>0</xdr:colOff>
      <xdr:row>18</xdr:row>
      <xdr:rowOff>9176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pSpPr/>
      </xdr:nvGrpSpPr>
      <xdr:grpSpPr>
        <a:xfrm>
          <a:off x="9067099" y="11141076"/>
          <a:ext cx="5220401" cy="615600"/>
          <a:chOff x="8813099" y="8172450"/>
          <a:chExt cx="5172776" cy="587437"/>
        </a:xfrm>
      </xdr:grpSpPr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xmlns="" id="{00000000-0008-0000-0500-00007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83668" y="8204200"/>
            <a:ext cx="580312" cy="554068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xmlns="" id="{00000000-0008-0000-0500-00007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13377037" y="8194675"/>
            <a:ext cx="608838" cy="563594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xmlns="" id="{00000000-0008-0000-0500-00007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03356" y="8196293"/>
            <a:ext cx="618364" cy="563594"/>
          </a:xfrm>
          <a:prstGeom prst="rect">
            <a:avLst/>
          </a:prstGeom>
        </xdr:spPr>
      </xdr:pic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xmlns="" id="{00000000-0008-0000-0500-00007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23044" y="8194675"/>
            <a:ext cx="618364" cy="563594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:a16="http://schemas.microsoft.com/office/drawing/2014/main" xmlns="" id="{00000000-0008-0000-0500-00007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813099" y="8172450"/>
            <a:ext cx="618364" cy="563594"/>
          </a:xfrm>
          <a:prstGeom prst="rect">
            <a:avLst/>
          </a:prstGeom>
        </xdr:spPr>
      </xdr:pic>
      <xdr:pic>
        <xdr:nvPicPr>
          <xdr:cNvPr id="117" name="Рисунок 116">
            <a:extLst>
              <a:ext uri="{FF2B5EF4-FFF2-40B4-BE49-F238E27FC236}">
                <a16:creationId xmlns:a16="http://schemas.microsoft.com/office/drawing/2014/main" xmlns="" id="{00000000-0008-0000-0500-00007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54466" y="8204200"/>
            <a:ext cx="580312" cy="554068"/>
          </a:xfrm>
          <a:prstGeom prst="rect">
            <a:avLst/>
          </a:prstGeom>
        </xdr:spPr>
      </xdr:pic>
      <xdr:pic>
        <xdr:nvPicPr>
          <xdr:cNvPr id="118" name="Рисунок 117">
            <a:extLst>
              <a:ext uri="{FF2B5EF4-FFF2-40B4-BE49-F238E27FC236}">
                <a16:creationId xmlns:a16="http://schemas.microsoft.com/office/drawing/2014/main" xmlns="" id="{00000000-0008-0000-0500-00007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34778" y="8204200"/>
            <a:ext cx="580312" cy="554068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xmlns="" id="{00000000-0008-0000-0500-00007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9937750" y="8175625"/>
            <a:ext cx="617609" cy="563594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xmlns="" id="{00000000-0008-0000-0500-00007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9366250" y="8175625"/>
            <a:ext cx="617609" cy="5635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317500</xdr:colOff>
      <xdr:row>17</xdr:row>
      <xdr:rowOff>238124</xdr:rowOff>
    </xdr:from>
    <xdr:to>
      <xdr:col>1</xdr:col>
      <xdr:colOff>1047750</xdr:colOff>
      <xdr:row>19</xdr:row>
      <xdr:rowOff>34924</xdr:rowOff>
    </xdr:to>
    <xdr:grpSp>
      <xdr:nvGrpSpPr>
        <xdr:cNvPr id="25" name="Группа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GrpSpPr/>
      </xdr:nvGrpSpPr>
      <xdr:grpSpPr>
        <a:xfrm>
          <a:off x="317500" y="11366499"/>
          <a:ext cx="730250" cy="1114425"/>
          <a:chOff x="127000" y="8334375"/>
          <a:chExt cx="1071843" cy="1825625"/>
        </a:xfrm>
      </xdr:grpSpPr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xmlns="" id="{00000000-0008-0000-05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8334375"/>
            <a:ext cx="1071843" cy="243079"/>
          </a:xfrm>
          <a:prstGeom prst="rect">
            <a:avLst/>
          </a:prstGeom>
        </xdr:spPr>
      </xdr:pic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xmlns="" id="{00000000-0008-0000-05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BEBA8EAE-BF5A-486C-A8C5-ECC9F3942E4B}">
                <a14:imgProps xmlns:a14="http://schemas.microsoft.com/office/drawing/2010/main">
                  <a14:imgLayer r:embed="rId27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 t="1176" r="-2279"/>
          <a:stretch/>
        </xdr:blipFill>
        <xdr:spPr>
          <a:xfrm>
            <a:off x="281897" y="8826500"/>
            <a:ext cx="765853" cy="1333500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695325</xdr:colOff>
      <xdr:row>34</xdr:row>
      <xdr:rowOff>103187</xdr:rowOff>
    </xdr:from>
    <xdr:to>
      <xdr:col>15</xdr:col>
      <xdr:colOff>1041399</xdr:colOff>
      <xdr:row>34</xdr:row>
      <xdr:rowOff>666781</xdr:rowOff>
    </xdr:to>
    <xdr:grpSp>
      <xdr:nvGrpSpPr>
        <xdr:cNvPr id="130" name="Группа 129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GrpSpPr/>
      </xdr:nvGrpSpPr>
      <xdr:grpSpPr>
        <a:xfrm>
          <a:off x="9569450" y="20073937"/>
          <a:ext cx="4695824" cy="563594"/>
          <a:chOff x="4133850" y="24215694"/>
          <a:chExt cx="4600574" cy="563594"/>
        </a:xfrm>
      </xdr:grpSpPr>
      <xdr:pic>
        <xdr:nvPicPr>
          <xdr:cNvPr id="131" name="Рисунок 130">
            <a:extLst>
              <a:ext uri="{FF2B5EF4-FFF2-40B4-BE49-F238E27FC236}">
                <a16:creationId xmlns:a16="http://schemas.microsoft.com/office/drawing/2014/main" xmlns="" id="{00000000-0008-0000-0500-00008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15694"/>
            <a:ext cx="619124" cy="563594"/>
          </a:xfrm>
          <a:prstGeom prst="rect">
            <a:avLst/>
          </a:prstGeom>
        </xdr:spPr>
      </xdr:pic>
      <xdr:pic>
        <xdr:nvPicPr>
          <xdr:cNvPr id="132" name="Рисунок 131">
            <a:extLst>
              <a:ext uri="{FF2B5EF4-FFF2-40B4-BE49-F238E27FC236}">
                <a16:creationId xmlns:a16="http://schemas.microsoft.com/office/drawing/2014/main" xmlns="" id="{00000000-0008-0000-0500-00008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5694"/>
            <a:ext cx="619124" cy="563594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:a16="http://schemas.microsoft.com/office/drawing/2014/main" xmlns="" id="{00000000-0008-0000-0500-00008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5694"/>
            <a:ext cx="619124" cy="563594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:a16="http://schemas.microsoft.com/office/drawing/2014/main" xmlns="" id="{00000000-0008-0000-0500-00008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0325" y="24215694"/>
            <a:ext cx="619124" cy="563594"/>
          </a:xfrm>
          <a:prstGeom prst="rect">
            <a:avLst/>
          </a:prstGeom>
        </xdr:spPr>
      </xdr:pic>
      <xdr:pic>
        <xdr:nvPicPr>
          <xdr:cNvPr id="136" name="Рисунок 135">
            <a:extLst>
              <a:ext uri="{FF2B5EF4-FFF2-40B4-BE49-F238E27FC236}">
                <a16:creationId xmlns:a16="http://schemas.microsoft.com/office/drawing/2014/main" xmlns="" id="{00000000-0008-0000-0500-00008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29300" y="24215694"/>
            <a:ext cx="619124" cy="563594"/>
          </a:xfrm>
          <a:prstGeom prst="rect">
            <a:avLst/>
          </a:prstGeom>
        </xdr:spPr>
      </xdr:pic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xmlns="" id="{00000000-0008-0000-05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705350" y="24215694"/>
            <a:ext cx="619124" cy="563594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:a16="http://schemas.microsoft.com/office/drawing/2014/main" xmlns="" id="{00000000-0008-0000-05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:a16="http://schemas.microsoft.com/office/drawing/2014/main" xmlns="" id="{00000000-0008-0000-05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57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32336</xdr:colOff>
      <xdr:row>34</xdr:row>
      <xdr:rowOff>222250</xdr:rowOff>
    </xdr:from>
    <xdr:to>
      <xdr:col>1</xdr:col>
      <xdr:colOff>1428750</xdr:colOff>
      <xdr:row>37</xdr:row>
      <xdr:rowOff>79375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GrpSpPr/>
      </xdr:nvGrpSpPr>
      <xdr:grpSpPr>
        <a:xfrm>
          <a:off x="32336" y="20193000"/>
          <a:ext cx="1396414" cy="1809750"/>
          <a:chOff x="48211" y="15462250"/>
          <a:chExt cx="1412204" cy="1698625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xmlns="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211" y="15811501"/>
            <a:ext cx="733895" cy="1127124"/>
          </a:xfrm>
          <a:prstGeom prst="rect">
            <a:avLst/>
          </a:prstGeom>
        </xdr:spPr>
      </xdr:pic>
      <xdr:pic>
        <xdr:nvPicPr>
          <xdr:cNvPr id="128" name="Рисунок 127">
            <a:extLst>
              <a:ext uri="{FF2B5EF4-FFF2-40B4-BE49-F238E27FC236}">
                <a16:creationId xmlns:a16="http://schemas.microsoft.com/office/drawing/2014/main" xmlns="" id="{00000000-0008-0000-0500-00008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15462250"/>
            <a:ext cx="1071843" cy="243079"/>
          </a:xfrm>
          <a:prstGeom prst="rect">
            <a:avLst/>
          </a:prstGeom>
        </xdr:spPr>
      </xdr:pic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xmlns="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email">
            <a:extLst>
              <a:ext uri="{BEBA8EAE-BF5A-486C-A8C5-ECC9F3942E4B}">
                <a14:imgProps xmlns:a14="http://schemas.microsoft.com/office/drawing/2010/main">
                  <a14:imgLayer r:embed="rId30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41756" y="16065500"/>
            <a:ext cx="718659" cy="109537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79375</xdr:colOff>
      <xdr:row>34</xdr:row>
      <xdr:rowOff>190500</xdr:rowOff>
    </xdr:from>
    <xdr:to>
      <xdr:col>6</xdr:col>
      <xdr:colOff>606425</xdr:colOff>
      <xdr:row>34</xdr:row>
      <xdr:rowOff>635000</xdr:rowOff>
    </xdr:to>
    <xdr:sp macro="" textlink="">
      <xdr:nvSpPr>
        <xdr:cNvPr id="125" name="Скругленный прямоугольник 124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SpPr>
          <a:spLocks noChangeAspect="1"/>
        </xdr:cNvSpPr>
      </xdr:nvSpPr>
      <xdr:spPr>
        <a:xfrm>
          <a:off x="4635500" y="15382875"/>
          <a:ext cx="14795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5</xdr:col>
      <xdr:colOff>142875</xdr:colOff>
      <xdr:row>20</xdr:row>
      <xdr:rowOff>95250</xdr:rowOff>
    </xdr:from>
    <xdr:to>
      <xdr:col>6</xdr:col>
      <xdr:colOff>809625</xdr:colOff>
      <xdr:row>20</xdr:row>
      <xdr:rowOff>539750</xdr:rowOff>
    </xdr:to>
    <xdr:sp macro="" textlink="">
      <xdr:nvSpPr>
        <xdr:cNvPr id="126" name="Скругленный прямоугольник 125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SpPr>
          <a:spLocks noChangeAspect="1"/>
        </xdr:cNvSpPr>
      </xdr:nvSpPr>
      <xdr:spPr>
        <a:xfrm>
          <a:off x="4699000" y="1352550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>
    <xdr:from>
      <xdr:col>1</xdr:col>
      <xdr:colOff>127000</xdr:colOff>
      <xdr:row>14</xdr:row>
      <xdr:rowOff>206375</xdr:rowOff>
    </xdr:from>
    <xdr:to>
      <xdr:col>1</xdr:col>
      <xdr:colOff>1333500</xdr:colOff>
      <xdr:row>16</xdr:row>
      <xdr:rowOff>444501</xdr:rowOff>
    </xdr:to>
    <xdr:grpSp>
      <xdr:nvGrpSpPr>
        <xdr:cNvPr id="18" name="Группа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GrpSpPr/>
      </xdr:nvGrpSpPr>
      <xdr:grpSpPr>
        <a:xfrm>
          <a:off x="127000" y="9096375"/>
          <a:ext cx="1206500" cy="1857376"/>
          <a:chOff x="127000" y="2317750"/>
          <a:chExt cx="1206500" cy="1651001"/>
        </a:xfrm>
      </xdr:grpSpPr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xmlns="" id="{00000000-0008-0000-0500-00006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2317750"/>
            <a:ext cx="1071843" cy="243079"/>
          </a:xfrm>
          <a:prstGeom prst="rect">
            <a:avLst/>
          </a:prstGeom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xmlns="" id="{00000000-0008-0000-05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8751" y="2905125"/>
            <a:ext cx="594074" cy="1063626"/>
          </a:xfrm>
          <a:prstGeom prst="rect">
            <a:avLst/>
          </a:prstGeom>
        </xdr:spPr>
      </xdr:pic>
      <xdr:pic>
        <xdr:nvPicPr>
          <xdr:cNvPr id="127" name="Рисунок 126">
            <a:extLst>
              <a:ext uri="{FF2B5EF4-FFF2-40B4-BE49-F238E27FC236}">
                <a16:creationId xmlns:a16="http://schemas.microsoft.com/office/drawing/2014/main" xmlns="" id="{00000000-0008-0000-0500-00007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04875" y="3317876"/>
            <a:ext cx="428625" cy="62954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234951</xdr:colOff>
      <xdr:row>14</xdr:row>
      <xdr:rowOff>72117</xdr:rowOff>
    </xdr:from>
    <xdr:to>
      <xdr:col>15</xdr:col>
      <xdr:colOff>1043568</xdr:colOff>
      <xdr:row>14</xdr:row>
      <xdr:rowOff>688129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pSpPr/>
      </xdr:nvGrpSpPr>
      <xdr:grpSpPr>
        <a:xfrm>
          <a:off x="8267701" y="8962117"/>
          <a:ext cx="5999742" cy="616012"/>
          <a:chOff x="8032751" y="2145392"/>
          <a:chExt cx="5999742" cy="616012"/>
        </a:xfrm>
      </xdr:grpSpPr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xmlns="" id="{00000000-0008-0000-0500-00008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032751" y="2183945"/>
            <a:ext cx="637594" cy="570398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xmlns="" id="{00000000-0008-0000-0500-00008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615104" y="2168070"/>
            <a:ext cx="637595" cy="570398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xmlns="" id="{00000000-0008-0000-0500-00006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340" r="-1865"/>
          <a:stretch/>
        </xdr:blipFill>
        <xdr:spPr>
          <a:xfrm>
            <a:off x="9234746" y="2188936"/>
            <a:ext cx="577288" cy="568778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xmlns="" id="{00000000-0008-0000-0500-00006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9795924" y="2183946"/>
            <a:ext cx="636058" cy="570398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xmlns="" id="{00000000-0008-0000-0500-00006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396616" y="2191006"/>
            <a:ext cx="636823" cy="570398"/>
          </a:xfrm>
          <a:prstGeom prst="rect">
            <a:avLst/>
          </a:prstGeom>
        </xdr:spPr>
      </xdr:pic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xmlns="" id="{00000000-0008-0000-0500-00006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07640" y="2192109"/>
            <a:ext cx="598202" cy="560872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:a16="http://schemas.microsoft.com/office/drawing/2014/main" xmlns="" id="{00000000-0008-0000-0500-00007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41399" y="2180771"/>
            <a:ext cx="575238" cy="560872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xmlns="" id="{00000000-0008-0000-05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13395669" y="2168524"/>
            <a:ext cx="636824" cy="570398"/>
          </a:xfrm>
          <a:prstGeom prst="rect">
            <a:avLst/>
          </a:prstGeom>
        </xdr:spPr>
      </xdr:pic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xmlns="" id="{00000000-0008-0000-0500-00007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27380" y="2145392"/>
            <a:ext cx="566240" cy="595739"/>
          </a:xfrm>
          <a:prstGeom prst="rect">
            <a:avLst/>
          </a:prstGeom>
        </xdr:spPr>
      </xdr:pic>
      <xdr:pic>
        <xdr:nvPicPr>
          <xdr:cNvPr id="145" name="Рисунок 144">
            <a:extLst>
              <a:ext uri="{FF2B5EF4-FFF2-40B4-BE49-F238E27FC236}">
                <a16:creationId xmlns:a16="http://schemas.microsoft.com/office/drawing/2014/main" xmlns="" id="{00000000-0008-0000-0500-00009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1865"/>
          <a:stretch/>
        </xdr:blipFill>
        <xdr:spPr>
          <a:xfrm>
            <a:off x="12234438" y="2178049"/>
            <a:ext cx="574526" cy="566057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79375</xdr:colOff>
      <xdr:row>17</xdr:row>
      <xdr:rowOff>79375</xdr:rowOff>
    </xdr:from>
    <xdr:to>
      <xdr:col>6</xdr:col>
      <xdr:colOff>746125</xdr:colOff>
      <xdr:row>17</xdr:row>
      <xdr:rowOff>523875</xdr:rowOff>
    </xdr:to>
    <xdr:sp macro="" textlink="">
      <xdr:nvSpPr>
        <xdr:cNvPr id="103" name="Скругленный прямоугольник 102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SpPr>
          <a:spLocks noChangeAspect="1"/>
        </xdr:cNvSpPr>
      </xdr:nvSpPr>
      <xdr:spPr>
        <a:xfrm>
          <a:off x="4635500" y="885825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oneCellAnchor>
    <xdr:from>
      <xdr:col>5</xdr:col>
      <xdr:colOff>31750</xdr:colOff>
      <xdr:row>45</xdr:row>
      <xdr:rowOff>158750</xdr:rowOff>
    </xdr:from>
    <xdr:ext cx="1479550" cy="444500"/>
    <xdr:sp macro="" textlink="">
      <xdr:nvSpPr>
        <xdr:cNvPr id="104" name="Скругленный прямоугольник 103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SpPr>
          <a:spLocks noChangeAspect="1"/>
        </xdr:cNvSpPr>
      </xdr:nvSpPr>
      <xdr:spPr>
        <a:xfrm>
          <a:off x="4587875" y="24225250"/>
          <a:ext cx="14795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oneCellAnchor>
  <xdr:oneCellAnchor>
    <xdr:from>
      <xdr:col>1</xdr:col>
      <xdr:colOff>111125</xdr:colOff>
      <xdr:row>10</xdr:row>
      <xdr:rowOff>269875</xdr:rowOff>
    </xdr:from>
    <xdr:ext cx="1071843" cy="243079"/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334375"/>
          <a:ext cx="1071843" cy="243079"/>
        </a:xfrm>
        <a:prstGeom prst="rect">
          <a:avLst/>
        </a:prstGeom>
      </xdr:spPr>
    </xdr:pic>
    <xdr:clientData/>
  </xdr:oneCellAnchor>
  <xdr:twoCellAnchor>
    <xdr:from>
      <xdr:col>9</xdr:col>
      <xdr:colOff>784225</xdr:colOff>
      <xdr:row>10</xdr:row>
      <xdr:rowOff>50800</xdr:rowOff>
    </xdr:from>
    <xdr:to>
      <xdr:col>15</xdr:col>
      <xdr:colOff>1047750</xdr:colOff>
      <xdr:row>10</xdr:row>
      <xdr:rowOff>666400</xdr:rowOff>
    </xdr:to>
    <xdr:grpSp>
      <xdr:nvGrpSpPr>
        <xdr:cNvPr id="147" name="Группа 146">
          <a:extLst>
            <a:ext uri="{FF2B5EF4-FFF2-40B4-BE49-F238E27FC236}">
              <a16:creationId xmlns:a16="http://schemas.microsoft.com/office/drawing/2014/main" xmlns="" id="{00000000-0008-0000-0500-000093000000}"/>
            </a:ext>
          </a:extLst>
        </xdr:cNvPr>
        <xdr:cNvGrpSpPr/>
      </xdr:nvGrpSpPr>
      <xdr:grpSpPr>
        <a:xfrm>
          <a:off x="8816975" y="6194425"/>
          <a:ext cx="5454650" cy="615600"/>
          <a:chOff x="8813099" y="8172450"/>
          <a:chExt cx="5172776" cy="587437"/>
        </a:xfrm>
      </xdr:grpSpPr>
      <xdr:pic>
        <xdr:nvPicPr>
          <xdr:cNvPr id="148" name="Рисунок 147">
            <a:extLst>
              <a:ext uri="{FF2B5EF4-FFF2-40B4-BE49-F238E27FC236}">
                <a16:creationId xmlns:a16="http://schemas.microsoft.com/office/drawing/2014/main" xmlns="" id="{00000000-0008-0000-0500-00009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83668" y="8204200"/>
            <a:ext cx="580312" cy="554068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:a16="http://schemas.microsoft.com/office/drawing/2014/main" xmlns="" id="{00000000-0008-0000-05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13377037" y="8194675"/>
            <a:ext cx="608838" cy="563594"/>
          </a:xfrm>
          <a:prstGeom prst="rect">
            <a:avLst/>
          </a:prstGeom>
        </xdr:spPr>
      </xdr:pic>
      <xdr:pic>
        <xdr:nvPicPr>
          <xdr:cNvPr id="150" name="Рисунок 149">
            <a:extLst>
              <a:ext uri="{FF2B5EF4-FFF2-40B4-BE49-F238E27FC236}">
                <a16:creationId xmlns:a16="http://schemas.microsoft.com/office/drawing/2014/main" xmlns="" id="{00000000-0008-0000-0500-00009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03356" y="8196293"/>
            <a:ext cx="618364" cy="563594"/>
          </a:xfrm>
          <a:prstGeom prst="rect">
            <a:avLst/>
          </a:prstGeom>
        </xdr:spPr>
      </xdr:pic>
      <xdr:pic>
        <xdr:nvPicPr>
          <xdr:cNvPr id="151" name="Рисунок 150">
            <a:extLst>
              <a:ext uri="{FF2B5EF4-FFF2-40B4-BE49-F238E27FC236}">
                <a16:creationId xmlns:a16="http://schemas.microsoft.com/office/drawing/2014/main" xmlns="" id="{00000000-0008-0000-0500-00009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23044" y="8194675"/>
            <a:ext cx="618364" cy="563594"/>
          </a:xfrm>
          <a:prstGeom prst="rect">
            <a:avLst/>
          </a:prstGeom>
        </xdr:spPr>
      </xdr:pic>
      <xdr:pic>
        <xdr:nvPicPr>
          <xdr:cNvPr id="152" name="Рисунок 151">
            <a:extLst>
              <a:ext uri="{FF2B5EF4-FFF2-40B4-BE49-F238E27FC236}">
                <a16:creationId xmlns:a16="http://schemas.microsoft.com/office/drawing/2014/main" xmlns="" id="{00000000-0008-0000-0500-00009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813099" y="8172450"/>
            <a:ext cx="618364" cy="563594"/>
          </a:xfrm>
          <a:prstGeom prst="rect">
            <a:avLst/>
          </a:prstGeom>
        </xdr:spPr>
      </xdr:pic>
      <xdr:pic>
        <xdr:nvPicPr>
          <xdr:cNvPr id="153" name="Рисунок 152">
            <a:extLst>
              <a:ext uri="{FF2B5EF4-FFF2-40B4-BE49-F238E27FC236}">
                <a16:creationId xmlns:a16="http://schemas.microsoft.com/office/drawing/2014/main" xmlns="" id="{00000000-0008-0000-0500-00009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54466" y="8204200"/>
            <a:ext cx="580312" cy="554068"/>
          </a:xfrm>
          <a:prstGeom prst="rect">
            <a:avLst/>
          </a:prstGeom>
        </xdr:spPr>
      </xdr:pic>
      <xdr:pic>
        <xdr:nvPicPr>
          <xdr:cNvPr id="154" name="Рисунок 153">
            <a:extLst>
              <a:ext uri="{FF2B5EF4-FFF2-40B4-BE49-F238E27FC236}">
                <a16:creationId xmlns:a16="http://schemas.microsoft.com/office/drawing/2014/main" xmlns="" id="{00000000-0008-0000-05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34778" y="8204200"/>
            <a:ext cx="580312" cy="554068"/>
          </a:xfrm>
          <a:prstGeom prst="rect">
            <a:avLst/>
          </a:prstGeom>
        </xdr:spPr>
      </xdr:pic>
      <xdr:pic>
        <xdr:nvPicPr>
          <xdr:cNvPr id="155" name="Рисунок 154">
            <a:extLst>
              <a:ext uri="{FF2B5EF4-FFF2-40B4-BE49-F238E27FC236}">
                <a16:creationId xmlns:a16="http://schemas.microsoft.com/office/drawing/2014/main" xmlns="" id="{00000000-0008-0000-0500-00009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9937750" y="8175625"/>
            <a:ext cx="617609" cy="563594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:a16="http://schemas.microsoft.com/office/drawing/2014/main" xmlns="" id="{00000000-0008-0000-05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9366250" y="8175625"/>
            <a:ext cx="617609" cy="5635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214314</xdr:colOff>
      <xdr:row>42</xdr:row>
      <xdr:rowOff>79374</xdr:rowOff>
    </xdr:from>
    <xdr:to>
      <xdr:col>1</xdr:col>
      <xdr:colOff>1397000</xdr:colOff>
      <xdr:row>44</xdr:row>
      <xdr:rowOff>317499</xdr:rowOff>
    </xdr:to>
    <xdr:grpSp>
      <xdr:nvGrpSpPr>
        <xdr:cNvPr id="27" name="Группа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GrpSpPr/>
      </xdr:nvGrpSpPr>
      <xdr:grpSpPr>
        <a:xfrm>
          <a:off x="214314" y="24844374"/>
          <a:ext cx="1182686" cy="1698625"/>
          <a:chOff x="119063" y="31698406"/>
          <a:chExt cx="1266370" cy="1750218"/>
        </a:xfrm>
      </xdr:grpSpPr>
      <xdr:pic>
        <xdr:nvPicPr>
          <xdr:cNvPr id="163" name="Рисунок 162">
            <a:extLst>
              <a:ext uri="{FF2B5EF4-FFF2-40B4-BE49-F238E27FC236}">
                <a16:creationId xmlns:a16="http://schemas.microsoft.com/office/drawing/2014/main" xmlns="" id="{00000000-0008-0000-0500-0000A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9063" y="31698406"/>
            <a:ext cx="1266370" cy="130722"/>
          </a:xfrm>
          <a:prstGeom prst="rect">
            <a:avLst/>
          </a:prstGeom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xmlns="" id="{00000000-0008-0000-05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9875" y="31876999"/>
            <a:ext cx="841375" cy="157162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116343</xdr:colOff>
      <xdr:row>30</xdr:row>
      <xdr:rowOff>174635</xdr:rowOff>
    </xdr:from>
    <xdr:to>
      <xdr:col>1</xdr:col>
      <xdr:colOff>1428750</xdr:colOff>
      <xdr:row>32</xdr:row>
      <xdr:rowOff>238127</xdr:rowOff>
    </xdr:to>
    <xdr:grpSp>
      <xdr:nvGrpSpPr>
        <xdr:cNvPr id="23" name="Группа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GrpSpPr/>
      </xdr:nvGrpSpPr>
      <xdr:grpSpPr>
        <a:xfrm>
          <a:off x="116343" y="18430885"/>
          <a:ext cx="1312407" cy="1269992"/>
          <a:chOff x="163968" y="17694277"/>
          <a:chExt cx="1328475" cy="1350502"/>
        </a:xfrm>
      </xdr:grpSpPr>
      <xdr:pic>
        <xdr:nvPicPr>
          <xdr:cNvPr id="77" name="Рисунок 76">
            <a:extLst>
              <a:ext uri="{FF2B5EF4-FFF2-40B4-BE49-F238E27FC236}">
                <a16:creationId xmlns:a16="http://schemas.microsoft.com/office/drawing/2014/main" xmlns="" id="{00000000-0008-0000-0500-00004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BEBA8EAE-BF5A-486C-A8C5-ECC9F3942E4B}">
                <a14:imgProps xmlns:a14="http://schemas.microsoft.com/office/drawing/2010/main">
                  <a14:imgLayer r:embed="rId39">
                    <a14:imgEffect>
                      <a14:saturation sat="0"/>
                    </a14:imgEffect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36818" y="18014642"/>
            <a:ext cx="555625" cy="1030137"/>
          </a:xfrm>
          <a:prstGeom prst="rect">
            <a:avLst/>
          </a:prstGeom>
        </xdr:spPr>
      </xdr:pic>
      <xdr:pic>
        <xdr:nvPicPr>
          <xdr:cNvPr id="80" name="Рисунок 79">
            <a:extLst>
              <a:ext uri="{FF2B5EF4-FFF2-40B4-BE49-F238E27FC236}">
                <a16:creationId xmlns:a16="http://schemas.microsoft.com/office/drawing/2014/main" xmlns="" id="{00000000-0008-0000-05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3968" y="17694277"/>
            <a:ext cx="1266370" cy="130722"/>
          </a:xfrm>
          <a:prstGeom prst="rect">
            <a:avLst/>
          </a:prstGeom>
        </xdr:spPr>
      </xdr:pic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xmlns="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2358" y="18034000"/>
            <a:ext cx="640261" cy="99880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111125</xdr:colOff>
      <xdr:row>10</xdr:row>
      <xdr:rowOff>698499</xdr:rowOff>
    </xdr:from>
    <xdr:to>
      <xdr:col>1</xdr:col>
      <xdr:colOff>1333501</xdr:colOff>
      <xdr:row>13</xdr:row>
      <xdr:rowOff>587374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pSpPr/>
      </xdr:nvGrpSpPr>
      <xdr:grpSpPr>
        <a:xfrm>
          <a:off x="111125" y="6842124"/>
          <a:ext cx="1222376" cy="1793875"/>
          <a:chOff x="127000" y="30575250"/>
          <a:chExt cx="1350143" cy="2081159"/>
        </a:xfrm>
      </xdr:grpSpPr>
      <xdr:pic>
        <xdr:nvPicPr>
          <xdr:cNvPr id="157" name="Рисунок 156">
            <a:extLst>
              <a:ext uri="{FF2B5EF4-FFF2-40B4-BE49-F238E27FC236}">
                <a16:creationId xmlns:a16="http://schemas.microsoft.com/office/drawing/2014/main" xmlns="" id="{00000000-0008-0000-0500-00009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31502142"/>
            <a:ext cx="666750" cy="1154267"/>
          </a:xfrm>
          <a:prstGeom prst="rect">
            <a:avLst/>
          </a:prstGeom>
        </xdr:spPr>
      </xdr:pic>
      <xdr:pic>
        <xdr:nvPicPr>
          <xdr:cNvPr id="158" name="Рисунок 157">
            <a:extLst>
              <a:ext uri="{FF2B5EF4-FFF2-40B4-BE49-F238E27FC236}">
                <a16:creationId xmlns:a16="http://schemas.microsoft.com/office/drawing/2014/main" xmlns="" id="{00000000-0008-0000-0500-00009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93750" y="30575250"/>
            <a:ext cx="683393" cy="118087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15875</xdr:colOff>
      <xdr:row>45</xdr:row>
      <xdr:rowOff>174625</xdr:rowOff>
    </xdr:from>
    <xdr:to>
      <xdr:col>1</xdr:col>
      <xdr:colOff>1499889</xdr:colOff>
      <xdr:row>50</xdr:row>
      <xdr:rowOff>430893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GrpSpPr/>
      </xdr:nvGrpSpPr>
      <xdr:grpSpPr>
        <a:xfrm>
          <a:off x="15875" y="26860500"/>
          <a:ext cx="1484014" cy="2955018"/>
          <a:chOff x="0" y="26412031"/>
          <a:chExt cx="1484014" cy="3079636"/>
        </a:xfrm>
      </xdr:grpSpPr>
      <xdr:pic>
        <xdr:nvPicPr>
          <xdr:cNvPr id="140" name="Рисунок 139">
            <a:extLst>
              <a:ext uri="{FF2B5EF4-FFF2-40B4-BE49-F238E27FC236}">
                <a16:creationId xmlns:a16="http://schemas.microsoft.com/office/drawing/2014/main" xmlns="" id="{00000000-0008-0000-0500-00008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3187" y="26412031"/>
            <a:ext cx="1266370" cy="130722"/>
          </a:xfrm>
          <a:prstGeom prst="rect">
            <a:avLst/>
          </a:prstGeom>
        </xdr:spPr>
      </xdr:pic>
      <xdr:pic>
        <xdr:nvPicPr>
          <xdr:cNvPr id="161" name="Рисунок 160">
            <a:extLst>
              <a:ext uri="{FF2B5EF4-FFF2-40B4-BE49-F238E27FC236}">
                <a16:creationId xmlns:a16="http://schemas.microsoft.com/office/drawing/2014/main" xmlns="" id="{00000000-0008-0000-0500-0000A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26726290"/>
            <a:ext cx="651428" cy="1080000"/>
          </a:xfrm>
          <a:prstGeom prst="rect">
            <a:avLst/>
          </a:prstGeom>
        </xdr:spPr>
      </xdr:pic>
      <xdr:pic>
        <xdr:nvPicPr>
          <xdr:cNvPr id="162" name="Рисунок 161">
            <a:extLst>
              <a:ext uri="{FF2B5EF4-FFF2-40B4-BE49-F238E27FC236}">
                <a16:creationId xmlns:a16="http://schemas.microsoft.com/office/drawing/2014/main" xmlns="" id="{00000000-0008-0000-0500-0000A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77874" y="26717625"/>
            <a:ext cx="629860" cy="1080000"/>
          </a:xfrm>
          <a:prstGeom prst="rect">
            <a:avLst/>
          </a:prstGeom>
        </xdr:spPr>
      </xdr:pic>
      <xdr:pic>
        <xdr:nvPicPr>
          <xdr:cNvPr id="164" name="Рисунок 163">
            <a:extLst>
              <a:ext uri="{FF2B5EF4-FFF2-40B4-BE49-F238E27FC236}">
                <a16:creationId xmlns:a16="http://schemas.microsoft.com/office/drawing/2014/main" xmlns="" id="{00000000-0008-0000-0500-0000A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9375" y="28340354"/>
            <a:ext cx="621919" cy="1080000"/>
          </a:xfrm>
          <a:prstGeom prst="rect">
            <a:avLst/>
          </a:prstGeom>
        </xdr:spPr>
      </xdr:pic>
      <xdr:pic>
        <xdr:nvPicPr>
          <xdr:cNvPr id="165" name="Рисунок 164">
            <a:extLst>
              <a:ext uri="{FF2B5EF4-FFF2-40B4-BE49-F238E27FC236}">
                <a16:creationId xmlns:a16="http://schemas.microsoft.com/office/drawing/2014/main" xmlns="" id="{00000000-0008-0000-0500-0000A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46125" y="28411667"/>
            <a:ext cx="737889" cy="10800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1412875</xdr:colOff>
      <xdr:row>45</xdr:row>
      <xdr:rowOff>95250</xdr:rowOff>
    </xdr:from>
    <xdr:to>
      <xdr:col>2</xdr:col>
      <xdr:colOff>2047875</xdr:colOff>
      <xdr:row>45</xdr:row>
      <xdr:rowOff>730250</xdr:rowOff>
    </xdr:to>
    <xdr:grpSp>
      <xdr:nvGrpSpPr>
        <xdr:cNvPr id="141" name="Группа 140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GrpSpPr>
          <a:grpSpLocks noChangeAspect="1"/>
        </xdr:cNvGrpSpPr>
      </xdr:nvGrpSpPr>
      <xdr:grpSpPr>
        <a:xfrm>
          <a:off x="2921000" y="26781125"/>
          <a:ext cx="635000" cy="635000"/>
          <a:chOff x="6302375" y="2206625"/>
          <a:chExt cx="635000" cy="635000"/>
        </a:xfrm>
      </xdr:grpSpPr>
      <xdr:sp macro="" textlink="">
        <xdr:nvSpPr>
          <xdr:cNvPr id="142" name="Овал 141">
            <a:extLst>
              <a:ext uri="{FF2B5EF4-FFF2-40B4-BE49-F238E27FC236}">
                <a16:creationId xmlns:a16="http://schemas.microsoft.com/office/drawing/2014/main" xmlns="" id="{00000000-0008-0000-0500-00008E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3" name="TextBox 142">
            <a:extLst>
              <a:ext uri="{FF2B5EF4-FFF2-40B4-BE49-F238E27FC236}">
                <a16:creationId xmlns:a16="http://schemas.microsoft.com/office/drawing/2014/main" xmlns="" id="{00000000-0008-0000-0500-00008F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8</xdr:col>
      <xdr:colOff>682625</xdr:colOff>
      <xdr:row>2</xdr:row>
      <xdr:rowOff>0</xdr:rowOff>
    </xdr:from>
    <xdr:to>
      <xdr:col>8</xdr:col>
      <xdr:colOff>1047751</xdr:colOff>
      <xdr:row>2</xdr:row>
      <xdr:rowOff>408621</xdr:rowOff>
    </xdr:to>
    <xdr:pic>
      <xdr:nvPicPr>
        <xdr:cNvPr id="204" name="Рисунок 203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429500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714375</xdr:colOff>
      <xdr:row>0</xdr:row>
      <xdr:rowOff>142875</xdr:rowOff>
    </xdr:from>
    <xdr:to>
      <xdr:col>25</xdr:col>
      <xdr:colOff>667649</xdr:colOff>
      <xdr:row>0</xdr:row>
      <xdr:rowOff>517499</xdr:rowOff>
    </xdr:to>
    <xdr:sp macro="" textlink="">
      <xdr:nvSpPr>
        <xdr:cNvPr id="166" name="Прямоугольник 165">
          <a:hlinkClick xmlns:r="http://schemas.openxmlformats.org/officeDocument/2006/relationships" r:id="rId49"/>
        </xdr:cNvPr>
        <xdr:cNvSpPr/>
      </xdr:nvSpPr>
      <xdr:spPr>
        <a:xfrm>
          <a:off x="14795500" y="142875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20</xdr:col>
      <xdr:colOff>174625</xdr:colOff>
      <xdr:row>0</xdr:row>
      <xdr:rowOff>47625</xdr:rowOff>
    </xdr:from>
    <xdr:to>
      <xdr:col>20</xdr:col>
      <xdr:colOff>661605</xdr:colOff>
      <xdr:row>1</xdr:row>
      <xdr:rowOff>105950</xdr:rowOff>
    </xdr:to>
    <xdr:pic>
      <xdr:nvPicPr>
        <xdr:cNvPr id="168" name="Рисунок 167" descr="Youtube – Бесплатные иконки: социальные медиа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192265" y="111110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24</xdr:row>
      <xdr:rowOff>142875</xdr:rowOff>
    </xdr:from>
    <xdr:to>
      <xdr:col>1</xdr:col>
      <xdr:colOff>1202734</xdr:colOff>
      <xdr:row>24</xdr:row>
      <xdr:rowOff>401856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17065625"/>
          <a:ext cx="1059859" cy="25898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24</xdr:row>
      <xdr:rowOff>428625</xdr:rowOff>
    </xdr:from>
    <xdr:to>
      <xdr:col>1</xdr:col>
      <xdr:colOff>1063625</xdr:colOff>
      <xdr:row>26</xdr:row>
      <xdr:rowOff>434861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5" y="13255625"/>
          <a:ext cx="809625" cy="1466736"/>
        </a:xfrm>
        <a:prstGeom prst="rect">
          <a:avLst/>
        </a:prstGeom>
      </xdr:spPr>
    </xdr:pic>
    <xdr:clientData/>
  </xdr:twoCellAnchor>
  <xdr:twoCellAnchor>
    <xdr:from>
      <xdr:col>2</xdr:col>
      <xdr:colOff>873125</xdr:colOff>
      <xdr:row>24</xdr:row>
      <xdr:rowOff>63500</xdr:rowOff>
    </xdr:from>
    <xdr:to>
      <xdr:col>2</xdr:col>
      <xdr:colOff>1508125</xdr:colOff>
      <xdr:row>24</xdr:row>
      <xdr:rowOff>695325</xdr:rowOff>
    </xdr:to>
    <xdr:grpSp>
      <xdr:nvGrpSpPr>
        <xdr:cNvPr id="189" name="Группа 188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381250" y="14589125"/>
          <a:ext cx="635000" cy="631825"/>
          <a:chOff x="6302375" y="2206625"/>
          <a:chExt cx="635000" cy="635000"/>
        </a:xfrm>
      </xdr:grpSpPr>
      <xdr:sp macro="" textlink="">
        <xdr:nvSpPr>
          <xdr:cNvPr id="190" name="Овал 189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1" name="TextBox 190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26</xdr:col>
      <xdr:colOff>603810</xdr:colOff>
      <xdr:row>3</xdr:row>
      <xdr:rowOff>254001</xdr:rowOff>
    </xdr:from>
    <xdr:to>
      <xdr:col>42</xdr:col>
      <xdr:colOff>209549</xdr:colOff>
      <xdr:row>10</xdr:row>
      <xdr:rowOff>285751</xdr:rowOff>
    </xdr:to>
    <xdr:grpSp>
      <xdr:nvGrpSpPr>
        <xdr:cNvPr id="14" name="Группа 13"/>
        <xdr:cNvGrpSpPr/>
      </xdr:nvGrpSpPr>
      <xdr:grpSpPr>
        <a:xfrm>
          <a:off x="17034435" y="1635126"/>
          <a:ext cx="10781739" cy="4794250"/>
          <a:chOff x="16541750" y="1524000"/>
          <a:chExt cx="10781959" cy="4634003"/>
        </a:xfrm>
      </xdr:grpSpPr>
      <xdr:grpSp>
        <xdr:nvGrpSpPr>
          <xdr:cNvPr id="13" name="Группа 12"/>
          <xdr:cNvGrpSpPr/>
        </xdr:nvGrpSpPr>
        <xdr:grpSpPr>
          <a:xfrm>
            <a:off x="16541750" y="1524000"/>
            <a:ext cx="10781959" cy="4634003"/>
            <a:chOff x="16541750" y="1524000"/>
            <a:chExt cx="10782967" cy="4633300"/>
          </a:xfrm>
        </xdr:grpSpPr>
        <xdr:grpSp>
          <xdr:nvGrpSpPr>
            <xdr:cNvPr id="167" name="Группа 166"/>
            <xdr:cNvGrpSpPr/>
          </xdr:nvGrpSpPr>
          <xdr:grpSpPr>
            <a:xfrm>
              <a:off x="16541750" y="1524000"/>
              <a:ext cx="10782967" cy="4633300"/>
              <a:chOff x="16430625" y="1924559"/>
              <a:chExt cx="10782967" cy="4924051"/>
            </a:xfrm>
          </xdr:grpSpPr>
          <xdr:grpSp>
            <xdr:nvGrpSpPr>
              <xdr:cNvPr id="169" name="Группа 168"/>
              <xdr:cNvGrpSpPr/>
            </xdr:nvGrpSpPr>
            <xdr:grpSpPr>
              <a:xfrm>
                <a:off x="16430625" y="1924559"/>
                <a:ext cx="10764080" cy="3389627"/>
                <a:chOff x="16430625" y="1924559"/>
                <a:chExt cx="10764080" cy="3389627"/>
              </a:xfrm>
            </xdr:grpSpPr>
            <xdr:grpSp>
              <xdr:nvGrpSpPr>
                <xdr:cNvPr id="171" name="Группа 170"/>
                <xdr:cNvGrpSpPr>
                  <a:grpSpLocks noChangeAspect="1"/>
                </xdr:cNvGrpSpPr>
              </xdr:nvGrpSpPr>
              <xdr:grpSpPr>
                <a:xfrm>
                  <a:off x="16467865" y="2238375"/>
                  <a:ext cx="10726840" cy="3075811"/>
                  <a:chOff x="4229288" y="3061607"/>
                  <a:chExt cx="10221158" cy="2476458"/>
                </a:xfrm>
                <a:solidFill>
                  <a:schemeClr val="bg2"/>
                </a:solidFill>
              </xdr:grpSpPr>
              <xdr:sp macro="" textlink="">
                <xdr:nvSpPr>
                  <xdr:cNvPr id="173" name="Прямоугольник 172">
                    <a:hlinkClick xmlns:r="http://schemas.openxmlformats.org/officeDocument/2006/relationships" r:id="rId52"/>
                  </xdr:cNvPr>
                  <xdr:cNvSpPr/>
                </xdr:nvSpPr>
                <xdr:spPr>
                  <a:xfrm>
                    <a:off x="4247282" y="3061607"/>
                    <a:ext cx="10203164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2000" b="1">
                        <a:solidFill>
                          <a:sysClr val="windowText" lastClr="000000"/>
                        </a:solidFill>
                      </a:rPr>
                      <a:t>Главная</a:t>
                    </a:r>
                  </a:p>
                </xdr:txBody>
              </xdr:sp>
              <xdr:sp macro="" textlink="">
                <xdr:nvSpPr>
                  <xdr:cNvPr id="174" name="Прямоугольник 173">
                    <a:hlinkClick xmlns:r="http://schemas.openxmlformats.org/officeDocument/2006/relationships" r:id="rId53"/>
                  </xdr:cNvPr>
                  <xdr:cNvSpPr/>
                </xdr:nvSpPr>
                <xdr:spPr>
                  <a:xfrm>
                    <a:off x="4229288" y="3663866"/>
                    <a:ext cx="208976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</a:rPr>
                      <a:t>Фильтры</a:t>
                    </a:r>
                  </a:p>
                </xdr:txBody>
              </xdr:sp>
              <xdr:sp macro="" textlink="">
                <xdr:nvSpPr>
                  <xdr:cNvPr id="176" name="Прямоугольник 175">
                    <a:hlinkClick xmlns:r="http://schemas.openxmlformats.org/officeDocument/2006/relationships" r:id="rId54"/>
                  </xdr:cNvPr>
                  <xdr:cNvSpPr/>
                </xdr:nvSpPr>
                <xdr:spPr>
                  <a:xfrm>
                    <a:off x="6936032" y="4179807"/>
                    <a:ext cx="2088911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ПЭВН</a:t>
                    </a:r>
                  </a:p>
                </xdr:txBody>
              </xdr:sp>
              <xdr:sp macro="" textlink="">
                <xdr:nvSpPr>
                  <xdr:cNvPr id="175" name="Прямоугольник 174">
                    <a:hlinkClick xmlns:r="http://schemas.openxmlformats.org/officeDocument/2006/relationships" r:id="rId55"/>
                  </xdr:cNvPr>
                  <xdr:cNvSpPr/>
                </xdr:nvSpPr>
                <xdr:spPr>
                  <a:xfrm>
                    <a:off x="6936032" y="3669789"/>
                    <a:ext cx="2088911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КЭВН</a:t>
                    </a:r>
                  </a:p>
                </xdr:txBody>
              </xdr:sp>
              <xdr:sp macro="" textlink="">
                <xdr:nvSpPr>
                  <xdr:cNvPr id="177" name="Прямоугольник 176">
                    <a:hlinkClick xmlns:r="http://schemas.openxmlformats.org/officeDocument/2006/relationships" r:id="rId56"/>
                  </xdr:cNvPr>
                  <xdr:cNvSpPr/>
                </xdr:nvSpPr>
                <xdr:spPr>
                  <a:xfrm>
                    <a:off x="6936032" y="4714314"/>
                    <a:ext cx="2088911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Конвекторы</a:t>
                    </a:r>
                  </a:p>
                </xdr:txBody>
              </xdr:sp>
              <xdr:sp macro="" textlink="">
                <xdr:nvSpPr>
                  <xdr:cNvPr id="179" name="Прямоугольник 178">
                    <a:hlinkClick xmlns:r="http://schemas.openxmlformats.org/officeDocument/2006/relationships" r:id="rId57"/>
                  </xdr:cNvPr>
                  <xdr:cNvSpPr/>
                </xdr:nvSpPr>
                <xdr:spPr>
                  <a:xfrm>
                    <a:off x="9672874" y="4177567"/>
                    <a:ext cx="208731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Котлы эл.</a:t>
                    </a:r>
                  </a:p>
                </xdr:txBody>
              </xdr:sp>
              <xdr:sp macro="" textlink="">
                <xdr:nvSpPr>
                  <xdr:cNvPr id="178" name="Прямоугольник 177">
                    <a:hlinkClick xmlns:r="http://schemas.openxmlformats.org/officeDocument/2006/relationships" r:id="rId58"/>
                  </xdr:cNvPr>
                  <xdr:cNvSpPr/>
                </xdr:nvSpPr>
                <xdr:spPr>
                  <a:xfrm>
                    <a:off x="9672874" y="3667549"/>
                    <a:ext cx="208731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Тепловентиляоры</a:t>
                    </a:r>
                  </a:p>
                </xdr:txBody>
              </xdr:sp>
              <xdr:sp macro="" textlink="">
                <xdr:nvSpPr>
                  <xdr:cNvPr id="180" name="Прямоугольник 179">
                    <a:hlinkClick xmlns:r="http://schemas.openxmlformats.org/officeDocument/2006/relationships" r:id="rId59"/>
                  </xdr:cNvPr>
                  <xdr:cNvSpPr/>
                </xdr:nvSpPr>
                <xdr:spPr>
                  <a:xfrm>
                    <a:off x="4229288" y="4182049"/>
                    <a:ext cx="208976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</a:p>
                </xdr:txBody>
              </xdr:sp>
              <xdr:sp macro="" textlink="">
                <xdr:nvSpPr>
                  <xdr:cNvPr id="181" name="Прямоугольник 180">
                    <a:hlinkClick xmlns:r="http://schemas.openxmlformats.org/officeDocument/2006/relationships" r:id="rId60"/>
                  </xdr:cNvPr>
                  <xdr:cNvSpPr/>
                </xdr:nvSpPr>
                <xdr:spPr>
                  <a:xfrm>
                    <a:off x="4229288" y="4708392"/>
                    <a:ext cx="208976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  <a:r>
                      <a:rPr lang="ru-RU" sz="1400" b="1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 нап.</a:t>
                    </a:r>
                    <a:endParaRPr lang="ru-RU" sz="1400" b="1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184" name="Прямоугольник 183">
                    <a:hlinkClick xmlns:r="http://schemas.openxmlformats.org/officeDocument/2006/relationships" r:id="rId61"/>
                  </xdr:cNvPr>
                  <xdr:cNvSpPr/>
                </xdr:nvSpPr>
                <xdr:spPr>
                  <a:xfrm>
                    <a:off x="12352012" y="4181674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Трехходовые клапаны</a:t>
                    </a:r>
                  </a:p>
                </xdr:txBody>
              </xdr:sp>
              <xdr:sp macro="" textlink="">
                <xdr:nvSpPr>
                  <xdr:cNvPr id="183" name="Прямоугольник 182">
                    <a:hlinkClick xmlns:r="http://schemas.openxmlformats.org/officeDocument/2006/relationships" r:id="rId62"/>
                  </xdr:cNvPr>
                  <xdr:cNvSpPr/>
                </xdr:nvSpPr>
                <xdr:spPr>
                  <a:xfrm>
                    <a:off x="12352012" y="3666535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Воздухоочистители</a:t>
                    </a:r>
                  </a:p>
                </xdr:txBody>
              </xdr:sp>
              <xdr:sp macro="" textlink="">
                <xdr:nvSpPr>
                  <xdr:cNvPr id="205" name="Прямоугольник 204">
                    <a:hlinkClick xmlns:r="http://schemas.openxmlformats.org/officeDocument/2006/relationships" r:id="rId63"/>
                  </xdr:cNvPr>
                  <xdr:cNvSpPr/>
                </xdr:nvSpPr>
                <xdr:spPr>
                  <a:xfrm>
                    <a:off x="12352012" y="4711062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Термостаты</a:t>
                    </a:r>
                  </a:p>
                </xdr:txBody>
              </xdr:sp>
              <xdr:sp macro="" textlink="">
                <xdr:nvSpPr>
                  <xdr:cNvPr id="208" name="Прямоугольник 207">
                    <a:hlinkClick xmlns:r="http://schemas.openxmlformats.org/officeDocument/2006/relationships" r:id="rId64"/>
                  </xdr:cNvPr>
                  <xdr:cNvSpPr/>
                </xdr:nvSpPr>
                <xdr:spPr>
                  <a:xfrm>
                    <a:off x="4235238" y="5236440"/>
                    <a:ext cx="478970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Распродажа</a:t>
                    </a:r>
                  </a:p>
                </xdr:txBody>
              </xdr:sp>
            </xdr:grpSp>
            <xdr:pic>
              <xdr:nvPicPr>
                <xdr:cNvPr id="172" name="Рисунок 171" descr="Сантехника THERMEX (Термекс).Страна производитель - Россия. Китай Купить  THERMEX (Термекс) с доставкой по Москве и России — Home-Santehnika.ru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65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6430625" y="1924559"/>
                  <a:ext cx="1127125" cy="26936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sp macro="" textlink="">
            <xdr:nvSpPr>
              <xdr:cNvPr id="170" name="Прямоугольник 169">
                <a:hlinkClick xmlns:r="http://schemas.openxmlformats.org/officeDocument/2006/relationships" r:id="rId66"/>
              </xdr:cNvPr>
              <xdr:cNvSpPr/>
            </xdr:nvSpPr>
            <xdr:spPr>
              <a:xfrm>
                <a:off x="16467864" y="6473986"/>
                <a:ext cx="10745728" cy="374624"/>
              </a:xfrm>
              <a:prstGeom prst="rect">
                <a:avLst/>
              </a:prstGeom>
              <a:solidFill>
                <a:schemeClr val="bg2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ru-RU" sz="2000" b="1">
                    <a:solidFill>
                      <a:sysClr val="windowText" lastClr="000000"/>
                    </a:solidFill>
                  </a:rPr>
                  <a:t>Печать</a:t>
                </a:r>
                <a:r>
                  <a:rPr lang="ru-RU" sz="2000" b="1" baseline="0">
                    <a:solidFill>
                      <a:sysClr val="windowText" lastClr="000000"/>
                    </a:solidFill>
                  </a:rPr>
                  <a:t> заказа</a:t>
                </a:r>
                <a:endParaRPr lang="ru-RU" sz="2000" b="1">
                  <a:solidFill>
                    <a:sysClr val="windowText" lastClr="000000"/>
                  </a:solidFill>
                </a:endParaRPr>
              </a:p>
            </xdr:txBody>
          </xdr:sp>
        </xdr:grpSp>
        <xdr:sp macro="" textlink="">
          <xdr:nvSpPr>
            <xdr:cNvPr id="185" name="Прямоугольник 184">
              <a:hlinkClick xmlns:r="http://schemas.openxmlformats.org/officeDocument/2006/relationships" r:id="rId67"/>
            </xdr:cNvPr>
            <xdr:cNvSpPr/>
          </xdr:nvSpPr>
          <xdr:spPr>
            <a:xfrm>
              <a:off x="22291894" y="4358379"/>
              <a:ext cx="5004512" cy="374624"/>
            </a:xfrm>
            <a:prstGeom prst="rect">
              <a:avLst/>
            </a:prstGeom>
            <a:solidFill>
              <a:schemeClr val="bg2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marL="0" indent="0" algn="ctr"/>
              <a:r>
                <a:rPr lang="ru-RU" sz="1400" b="1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rPr>
                <a:t>ИК-обогреватели</a:t>
              </a:r>
            </a:p>
          </xdr:txBody>
        </xdr:sp>
      </xdr:grpSp>
      <xdr:sp macro="" textlink="">
        <xdr:nvSpPr>
          <xdr:cNvPr id="186" name="Прямоугольник 185">
            <a:hlinkClick xmlns:r="http://schemas.openxmlformats.org/officeDocument/2006/relationships" r:id="rId68"/>
          </xdr:cNvPr>
          <xdr:cNvSpPr/>
        </xdr:nvSpPr>
        <xdr:spPr>
          <a:xfrm>
            <a:off x="22296730" y="3748410"/>
            <a:ext cx="2185003" cy="373041"/>
          </a:xfrm>
          <a:prstGeom prst="rect">
            <a:avLst/>
          </a:prstGeom>
          <a:solidFill>
            <a:schemeClr val="bg2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indent="0" algn="ctr"/>
            <a:r>
              <a:rPr lang="ru-RU" sz="1400" b="1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Насосные станции</a:t>
            </a:r>
          </a:p>
        </xdr:txBody>
      </xdr:sp>
    </xdr:grpSp>
    <xdr:clientData/>
  </xdr:twoCellAnchor>
  <xdr:oneCellAnchor>
    <xdr:from>
      <xdr:col>1</xdr:col>
      <xdr:colOff>222250</xdr:colOff>
      <xdr:row>7</xdr:row>
      <xdr:rowOff>127000</xdr:rowOff>
    </xdr:from>
    <xdr:ext cx="1071843" cy="243079"/>
    <xdr:pic>
      <xdr:nvPicPr>
        <xdr:cNvPr id="203" name="Рисунок 202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4048125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412750</xdr:colOff>
      <xdr:row>7</xdr:row>
      <xdr:rowOff>539749</xdr:rowOff>
    </xdr:from>
    <xdr:to>
      <xdr:col>1</xdr:col>
      <xdr:colOff>1179337</xdr:colOff>
      <xdr:row>9</xdr:row>
      <xdr:rowOff>269874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4460874"/>
          <a:ext cx="766587" cy="1381125"/>
        </a:xfrm>
        <a:prstGeom prst="rect">
          <a:avLst/>
        </a:prstGeom>
      </xdr:spPr>
    </xdr:pic>
    <xdr:clientData/>
  </xdr:twoCellAnchor>
  <xdr:twoCellAnchor>
    <xdr:from>
      <xdr:col>2</xdr:col>
      <xdr:colOff>1206500</xdr:colOff>
      <xdr:row>7</xdr:row>
      <xdr:rowOff>127000</xdr:rowOff>
    </xdr:from>
    <xdr:to>
      <xdr:col>2</xdr:col>
      <xdr:colOff>1841500</xdr:colOff>
      <xdr:row>7</xdr:row>
      <xdr:rowOff>758825</xdr:rowOff>
    </xdr:to>
    <xdr:grpSp>
      <xdr:nvGrpSpPr>
        <xdr:cNvPr id="209" name="Группа 208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714625" y="4048125"/>
          <a:ext cx="635000" cy="631825"/>
          <a:chOff x="6302375" y="2206625"/>
          <a:chExt cx="635000" cy="635000"/>
        </a:xfrm>
      </xdr:grpSpPr>
      <xdr:sp macro="" textlink="">
        <xdr:nvSpPr>
          <xdr:cNvPr id="210" name="Овал 209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11" name="TextBox 210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11</xdr:col>
      <xdr:colOff>708023</xdr:colOff>
      <xdr:row>7</xdr:row>
      <xdr:rowOff>83988</xdr:rowOff>
    </xdr:from>
    <xdr:to>
      <xdr:col>15</xdr:col>
      <xdr:colOff>1054098</xdr:colOff>
      <xdr:row>7</xdr:row>
      <xdr:rowOff>708723</xdr:rowOff>
    </xdr:to>
    <xdr:grpSp>
      <xdr:nvGrpSpPr>
        <xdr:cNvPr id="34" name="Группа 33"/>
        <xdr:cNvGrpSpPr/>
      </xdr:nvGrpSpPr>
      <xdr:grpSpPr>
        <a:xfrm>
          <a:off x="11074398" y="4005113"/>
          <a:ext cx="3203575" cy="624735"/>
          <a:chOff x="14335258" y="4090838"/>
          <a:chExt cx="3202989" cy="624735"/>
        </a:xfrm>
      </xdr:grpSpPr>
      <xdr:pic>
        <xdr:nvPicPr>
          <xdr:cNvPr id="29" name="Рисунок 28"/>
          <xdr:cNvPicPr>
            <a:picLocks noChangeAspect="1"/>
          </xdr:cNvPicPr>
        </xdr:nvPicPr>
        <xdr:blipFill>
          <a:blip xmlns:r="http://schemas.openxmlformats.org/officeDocument/2006/relationships" r:embed="rId7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249409" y="4090838"/>
            <a:ext cx="615480" cy="624735"/>
          </a:xfrm>
          <a:prstGeom prst="rect">
            <a:avLst/>
          </a:prstGeom>
        </xdr:spPr>
      </xdr:pic>
      <xdr:pic>
        <xdr:nvPicPr>
          <xdr:cNvPr id="31" name="Рисунок 30"/>
          <xdr:cNvPicPr>
            <a:picLocks noChangeAspect="1"/>
          </xdr:cNvPicPr>
        </xdr:nvPicPr>
        <xdr:blipFill>
          <a:blip xmlns:r="http://schemas.openxmlformats.org/officeDocument/2006/relationships" r:embed="rId7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70124" y="4108989"/>
            <a:ext cx="601807" cy="588433"/>
          </a:xfrm>
          <a:prstGeom prst="rect">
            <a:avLst/>
          </a:prstGeom>
        </xdr:spPr>
      </xdr:pic>
      <xdr:pic>
        <xdr:nvPicPr>
          <xdr:cNvPr id="32" name="Рисунок 31"/>
          <xdr:cNvPicPr>
            <a:picLocks noChangeAspect="1"/>
          </xdr:cNvPicPr>
        </xdr:nvPicPr>
        <xdr:blipFill>
          <a:blip xmlns:r="http://schemas.openxmlformats.org/officeDocument/2006/relationships" r:embed="rId7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604991" y="4093643"/>
            <a:ext cx="619125" cy="619125"/>
          </a:xfrm>
          <a:prstGeom prst="rect">
            <a:avLst/>
          </a:prstGeom>
        </xdr:spPr>
      </xdr:pic>
      <xdr:pic>
        <xdr:nvPicPr>
          <xdr:cNvPr id="33" name="Рисунок 32"/>
          <xdr:cNvPicPr>
            <a:picLocks noChangeAspect="1"/>
          </xdr:cNvPicPr>
        </xdr:nvPicPr>
        <xdr:blipFill>
          <a:blip xmlns:r="http://schemas.openxmlformats.org/officeDocument/2006/relationships" r:embed="rId73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35258" y="4101580"/>
            <a:ext cx="617172" cy="603251"/>
          </a:xfrm>
          <a:prstGeom prst="rect">
            <a:avLst/>
          </a:prstGeom>
        </xdr:spPr>
      </xdr:pic>
      <xdr:pic>
        <xdr:nvPicPr>
          <xdr:cNvPr id="212" name="Рисунок 211">
            <a:extLst>
              <a:ext uri="{FF2B5EF4-FFF2-40B4-BE49-F238E27FC236}">
                <a16:creationId xmlns:a16="http://schemas.microsoft.com/office/drawing/2014/main" xmlns="" id="{00000000-0008-0000-05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16855622" y="4097495"/>
            <a:ext cx="682625" cy="611421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184150</xdr:colOff>
      <xdr:row>13</xdr:row>
      <xdr:rowOff>295275</xdr:rowOff>
    </xdr:from>
    <xdr:to>
      <xdr:col>1</xdr:col>
      <xdr:colOff>1255993</xdr:colOff>
      <xdr:row>13</xdr:row>
      <xdr:rowOff>538354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678815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24</xdr:row>
      <xdr:rowOff>295275</xdr:rowOff>
    </xdr:from>
    <xdr:to>
      <xdr:col>1</xdr:col>
      <xdr:colOff>1271868</xdr:colOff>
      <xdr:row>24</xdr:row>
      <xdr:rowOff>538354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9058275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39</xdr:row>
      <xdr:rowOff>295275</xdr:rowOff>
    </xdr:from>
    <xdr:to>
      <xdr:col>1</xdr:col>
      <xdr:colOff>1287743</xdr:colOff>
      <xdr:row>39</xdr:row>
      <xdr:rowOff>538354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75" y="1132840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43</xdr:row>
      <xdr:rowOff>295275</xdr:rowOff>
    </xdr:from>
    <xdr:to>
      <xdr:col>1</xdr:col>
      <xdr:colOff>1287743</xdr:colOff>
      <xdr:row>43</xdr:row>
      <xdr:rowOff>538354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75" y="13312775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47</xdr:row>
      <xdr:rowOff>381000</xdr:rowOff>
    </xdr:from>
    <xdr:to>
      <xdr:col>1</xdr:col>
      <xdr:colOff>1345745</xdr:colOff>
      <xdr:row>47</xdr:row>
      <xdr:rowOff>511722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382875"/>
          <a:ext cx="1266370" cy="13072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47</xdr:row>
      <xdr:rowOff>729973</xdr:rowOff>
    </xdr:from>
    <xdr:to>
      <xdr:col>1</xdr:col>
      <xdr:colOff>1254125</xdr:colOff>
      <xdr:row>50</xdr:row>
      <xdr:rowOff>46214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9160848"/>
          <a:ext cx="1016000" cy="843416"/>
        </a:xfrm>
        <a:prstGeom prst="rect">
          <a:avLst/>
        </a:prstGeom>
      </xdr:spPr>
    </xdr:pic>
    <xdr:clientData/>
  </xdr:twoCellAnchor>
  <xdr:twoCellAnchor editAs="oneCell">
    <xdr:from>
      <xdr:col>14</xdr:col>
      <xdr:colOff>360537</xdr:colOff>
      <xdr:row>47</xdr:row>
      <xdr:rowOff>112486</xdr:rowOff>
    </xdr:from>
    <xdr:to>
      <xdr:col>15</xdr:col>
      <xdr:colOff>995965</xdr:colOff>
      <xdr:row>47</xdr:row>
      <xdr:rowOff>676276</xdr:rowOff>
    </xdr:to>
    <xdr:grpSp>
      <xdr:nvGrpSpPr>
        <xdr:cNvPr id="121" name="Группа 120">
          <a:extLs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GrpSpPr/>
      </xdr:nvGrpSpPr>
      <xdr:grpSpPr>
        <a:xfrm>
          <a:off x="12139787" y="23178861"/>
          <a:ext cx="1762553" cy="563790"/>
          <a:chOff x="10851191" y="20986750"/>
          <a:chExt cx="2060662" cy="659024"/>
        </a:xfrm>
      </xdr:grpSpPr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xmlns="" id="{00000000-0008-0000-06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541124" y="21034374"/>
            <a:ext cx="711019" cy="558659"/>
          </a:xfrm>
          <a:prstGeom prst="rect">
            <a:avLst/>
          </a:prstGeom>
        </xdr:spPr>
      </xdr:pic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xmlns="" id="{00000000-0008-0000-0600-00007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09252" y="20986750"/>
            <a:ext cx="702601" cy="592516"/>
          </a:xfrm>
          <a:prstGeom prst="rect">
            <a:avLst/>
          </a:prstGeom>
        </xdr:spPr>
      </xdr:pic>
      <xdr:pic>
        <xdr:nvPicPr>
          <xdr:cNvPr id="124" name="Рисунок 123">
            <a:extLst>
              <a:ext uri="{FF2B5EF4-FFF2-40B4-BE49-F238E27FC236}">
                <a16:creationId xmlns:a16="http://schemas.microsoft.com/office/drawing/2014/main" xmlns="" id="{00000000-0008-0000-0600-00007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851191" y="21004929"/>
            <a:ext cx="769600" cy="64084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158749</xdr:colOff>
      <xdr:row>43</xdr:row>
      <xdr:rowOff>762000</xdr:rowOff>
    </xdr:from>
    <xdr:to>
      <xdr:col>1</xdr:col>
      <xdr:colOff>1278696</xdr:colOff>
      <xdr:row>46</xdr:row>
      <xdr:rowOff>158750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624" y="13779500"/>
          <a:ext cx="1119947" cy="968375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126999</xdr:colOff>
      <xdr:row>40</xdr:row>
      <xdr:rowOff>1</xdr:rowOff>
    </xdr:from>
    <xdr:to>
      <xdr:col>1</xdr:col>
      <xdr:colOff>1250234</xdr:colOff>
      <xdr:row>42</xdr:row>
      <xdr:rowOff>190501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4" y="11874501"/>
          <a:ext cx="1123235" cy="9842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95252</xdr:colOff>
      <xdr:row>25</xdr:row>
      <xdr:rowOff>40822</xdr:rowOff>
    </xdr:from>
    <xdr:to>
      <xdr:col>1</xdr:col>
      <xdr:colOff>1401536</xdr:colOff>
      <xdr:row>28</xdr:row>
      <xdr:rowOff>34223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4995" t="7435" r="4130" b="8311"/>
        <a:stretch/>
      </xdr:blipFill>
      <xdr:spPr>
        <a:xfrm>
          <a:off x="108859" y="9647465"/>
          <a:ext cx="1306284" cy="1009401"/>
        </a:xfrm>
        <a:prstGeom prst="rect">
          <a:avLst/>
        </a:prstGeom>
      </xdr:spPr>
    </xdr:pic>
    <xdr:clientData/>
  </xdr:twoCellAnchor>
  <xdr:twoCellAnchor editAs="oneCell">
    <xdr:from>
      <xdr:col>1</xdr:col>
      <xdr:colOff>50719</xdr:colOff>
      <xdr:row>13</xdr:row>
      <xdr:rowOff>780553</xdr:rowOff>
    </xdr:from>
    <xdr:to>
      <xdr:col>1</xdr:col>
      <xdr:colOff>1447719</xdr:colOff>
      <xdr:row>16</xdr:row>
      <xdr:rowOff>118751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037" y="7915644"/>
          <a:ext cx="1397000" cy="940130"/>
        </a:xfrm>
        <a:prstGeom prst="rect">
          <a:avLst/>
        </a:prstGeom>
      </xdr:spPr>
    </xdr:pic>
    <xdr:clientData/>
  </xdr:twoCellAnchor>
  <xdr:twoCellAnchor editAs="oneCell">
    <xdr:from>
      <xdr:col>1</xdr:col>
      <xdr:colOff>796480</xdr:colOff>
      <xdr:row>15</xdr:row>
      <xdr:rowOff>15769</xdr:rowOff>
    </xdr:from>
    <xdr:to>
      <xdr:col>1</xdr:col>
      <xdr:colOff>1117251</xdr:colOff>
      <xdr:row>17</xdr:row>
      <xdr:rowOff>169455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63345">
          <a:off x="812355" y="9905894"/>
          <a:ext cx="320771" cy="598187"/>
        </a:xfrm>
        <a:prstGeom prst="rect">
          <a:avLst/>
        </a:prstGeom>
      </xdr:spPr>
    </xdr:pic>
    <xdr:clientData/>
  </xdr:twoCellAnchor>
  <xdr:twoCellAnchor editAs="oneCell">
    <xdr:from>
      <xdr:col>8</xdr:col>
      <xdr:colOff>444210</xdr:colOff>
      <xdr:row>13</xdr:row>
      <xdr:rowOff>58016</xdr:rowOff>
    </xdr:from>
    <xdr:to>
      <xdr:col>15</xdr:col>
      <xdr:colOff>1047751</xdr:colOff>
      <xdr:row>13</xdr:row>
      <xdr:rowOff>726463</xdr:rowOff>
    </xdr:to>
    <xdr:grpSp>
      <xdr:nvGrpSpPr>
        <xdr:cNvPr id="148" name="Группа 147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GrpSpPr/>
      </xdr:nvGrpSpPr>
      <xdr:grpSpPr>
        <a:xfrm>
          <a:off x="7175210" y="6249266"/>
          <a:ext cx="6778916" cy="668447"/>
          <a:chOff x="7152667" y="7202632"/>
          <a:chExt cx="6784955" cy="668447"/>
        </a:xfrm>
      </xdr:grpSpPr>
      <xdr:pic>
        <xdr:nvPicPr>
          <xdr:cNvPr id="145" name="Рисунок 144">
            <a:extLst>
              <a:ext uri="{FF2B5EF4-FFF2-40B4-BE49-F238E27FC236}">
                <a16:creationId xmlns:a16="http://schemas.microsoft.com/office/drawing/2014/main" xmlns="" id="{00000000-0008-0000-0600-00009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152667" y="7213888"/>
            <a:ext cx="2044592" cy="657191"/>
          </a:xfrm>
          <a:prstGeom prst="rect">
            <a:avLst/>
          </a:prstGeom>
        </xdr:spPr>
      </xdr:pic>
      <xdr:pic>
        <xdr:nvPicPr>
          <xdr:cNvPr id="147" name="Рисунок 146">
            <a:extLst>
              <a:ext uri="{FF2B5EF4-FFF2-40B4-BE49-F238E27FC236}">
                <a16:creationId xmlns:a16="http://schemas.microsoft.com/office/drawing/2014/main" xmlns="" id="{00000000-0008-0000-06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89"/>
          <a:stretch/>
        </xdr:blipFill>
        <xdr:spPr>
          <a:xfrm>
            <a:off x="9140487" y="7202632"/>
            <a:ext cx="4797135" cy="660817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71623</xdr:colOff>
      <xdr:row>24</xdr:row>
      <xdr:rowOff>68626</xdr:rowOff>
    </xdr:from>
    <xdr:to>
      <xdr:col>16</xdr:col>
      <xdr:colOff>0</xdr:colOff>
      <xdr:row>24</xdr:row>
      <xdr:rowOff>792925</xdr:rowOff>
    </xdr:to>
    <xdr:grpSp>
      <xdr:nvGrpSpPr>
        <xdr:cNvPr id="155" name="Группа 154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GrpSpPr/>
      </xdr:nvGrpSpPr>
      <xdr:grpSpPr>
        <a:xfrm>
          <a:off x="8723498" y="12419376"/>
          <a:ext cx="5246502" cy="724299"/>
          <a:chOff x="8757062" y="9498376"/>
          <a:chExt cx="5247410" cy="724299"/>
        </a:xfrm>
      </xdr:grpSpPr>
      <xdr:pic>
        <xdr:nvPicPr>
          <xdr:cNvPr id="151" name="Рисунок 150">
            <a:extLst>
              <a:ext uri="{FF2B5EF4-FFF2-40B4-BE49-F238E27FC236}">
                <a16:creationId xmlns:a16="http://schemas.microsoft.com/office/drawing/2014/main" xmlns="" id="{00000000-0008-0000-0600-00009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757062" y="9526484"/>
            <a:ext cx="1473036" cy="696191"/>
          </a:xfrm>
          <a:prstGeom prst="rect">
            <a:avLst/>
          </a:prstGeom>
        </xdr:spPr>
      </xdr:pic>
      <xdr:pic>
        <xdr:nvPicPr>
          <xdr:cNvPr id="152" name="Рисунок 151">
            <a:extLst>
              <a:ext uri="{FF2B5EF4-FFF2-40B4-BE49-F238E27FC236}">
                <a16:creationId xmlns:a16="http://schemas.microsoft.com/office/drawing/2014/main" xmlns="" id="{00000000-0008-0000-0600-00009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20131" y="9505705"/>
            <a:ext cx="586762" cy="658832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:a16="http://schemas.microsoft.com/office/drawing/2014/main" xmlns="" id="{00000000-0008-0000-06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247415" y="9498376"/>
            <a:ext cx="739888" cy="724299"/>
          </a:xfrm>
          <a:prstGeom prst="rect">
            <a:avLst/>
          </a:prstGeom>
        </xdr:spPr>
      </xdr:pic>
      <xdr:pic>
        <xdr:nvPicPr>
          <xdr:cNvPr id="154" name="Рисунок 153">
            <a:extLst>
              <a:ext uri="{FF2B5EF4-FFF2-40B4-BE49-F238E27FC236}">
                <a16:creationId xmlns:a16="http://schemas.microsoft.com/office/drawing/2014/main" xmlns="" id="{00000000-0008-0000-06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47714" y="9579427"/>
            <a:ext cx="530679" cy="530679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:a16="http://schemas.microsoft.com/office/drawing/2014/main" xmlns="" id="{00000000-0008-0000-06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2422"/>
          <a:stretch/>
        </xdr:blipFill>
        <xdr:spPr>
          <a:xfrm>
            <a:off x="12219214" y="9508426"/>
            <a:ext cx="1785258" cy="64250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476250</xdr:colOff>
      <xdr:row>39</xdr:row>
      <xdr:rowOff>59533</xdr:rowOff>
    </xdr:from>
    <xdr:to>
      <xdr:col>16</xdr:col>
      <xdr:colOff>0</xdr:colOff>
      <xdr:row>39</xdr:row>
      <xdr:rowOff>773905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67813" y="11668127"/>
          <a:ext cx="4831417" cy="714372"/>
        </a:xfrm>
        <a:prstGeom prst="rect">
          <a:avLst/>
        </a:prstGeom>
      </xdr:spPr>
    </xdr:pic>
    <xdr:clientData/>
  </xdr:twoCellAnchor>
  <xdr:twoCellAnchor editAs="oneCell">
    <xdr:from>
      <xdr:col>10</xdr:col>
      <xdr:colOff>464939</xdr:colOff>
      <xdr:row>43</xdr:row>
      <xdr:rowOff>61121</xdr:rowOff>
    </xdr:from>
    <xdr:to>
      <xdr:col>15</xdr:col>
      <xdr:colOff>1045369</xdr:colOff>
      <xdr:row>44</xdr:row>
      <xdr:rowOff>3968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16814" y="21127246"/>
          <a:ext cx="4834930" cy="71437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0"/>
          <a:ext cx="1206500" cy="1246638"/>
        </a:xfrm>
        <a:prstGeom prst="rect">
          <a:avLst/>
        </a:prstGeom>
      </xdr:spPr>
    </xdr:pic>
    <xdr:clientData/>
  </xdr:twoCellAnchor>
  <xdr:oneCellAnchor>
    <xdr:from>
      <xdr:col>1</xdr:col>
      <xdr:colOff>184150</xdr:colOff>
      <xdr:row>8</xdr:row>
      <xdr:rowOff>231775</xdr:rowOff>
    </xdr:from>
    <xdr:ext cx="1071843" cy="243079"/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9375775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82469</xdr:colOff>
      <xdr:row>9</xdr:row>
      <xdr:rowOff>18553</xdr:rowOff>
    </xdr:from>
    <xdr:ext cx="1397000" cy="941573"/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469" y="4781053"/>
          <a:ext cx="1397000" cy="941573"/>
        </a:xfrm>
        <a:prstGeom prst="rect">
          <a:avLst/>
        </a:prstGeom>
      </xdr:spPr>
    </xdr:pic>
    <xdr:clientData/>
  </xdr:oneCellAnchor>
  <xdr:oneCellAnchor>
    <xdr:from>
      <xdr:col>8</xdr:col>
      <xdr:colOff>1085560</xdr:colOff>
      <xdr:row>8</xdr:row>
      <xdr:rowOff>38966</xdr:rowOff>
    </xdr:from>
    <xdr:ext cx="6153440" cy="660817"/>
    <xdr:grpSp>
      <xdr:nvGrpSpPr>
        <xdr:cNvPr id="97" name="Группа 96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GrpSpPr/>
      </xdr:nvGrpSpPr>
      <xdr:grpSpPr>
        <a:xfrm>
          <a:off x="7816560" y="4023591"/>
          <a:ext cx="6153440" cy="660817"/>
          <a:chOff x="7822333" y="7183582"/>
          <a:chExt cx="6153440" cy="660817"/>
        </a:xfrm>
      </xdr:grpSpPr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xmlns="" id="{00000000-0008-0000-0600-00006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22333" y="7204363"/>
            <a:ext cx="1343315" cy="631529"/>
          </a:xfrm>
          <a:prstGeom prst="rect">
            <a:avLst/>
          </a:prstGeom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xmlns="" id="{00000000-0008-0000-0600-00006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89"/>
          <a:stretch/>
        </xdr:blipFill>
        <xdr:spPr>
          <a:xfrm>
            <a:off x="9178638" y="7183582"/>
            <a:ext cx="4797135" cy="660817"/>
          </a:xfrm>
          <a:prstGeom prst="rect">
            <a:avLst/>
          </a:prstGeom>
        </xdr:spPr>
      </xdr:pic>
    </xdr:grpSp>
    <xdr:clientData/>
  </xdr:oneCellAnchor>
  <xdr:twoCellAnchor editAs="oneCell">
    <xdr:from>
      <xdr:col>1</xdr:col>
      <xdr:colOff>98344</xdr:colOff>
      <xdr:row>8</xdr:row>
      <xdr:rowOff>431303</xdr:rowOff>
    </xdr:from>
    <xdr:to>
      <xdr:col>1</xdr:col>
      <xdr:colOff>909175</xdr:colOff>
      <xdr:row>9</xdr:row>
      <xdr:rowOff>698501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344" y="4415928"/>
          <a:ext cx="810831" cy="1045073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43</xdr:row>
      <xdr:rowOff>222250</xdr:rowOff>
    </xdr:from>
    <xdr:to>
      <xdr:col>7</xdr:col>
      <xdr:colOff>31750</xdr:colOff>
      <xdr:row>43</xdr:row>
      <xdr:rowOff>666750</xdr:rowOff>
    </xdr:to>
    <xdr:sp macro="" textlink="">
      <xdr:nvSpPr>
        <xdr:cNvPr id="125" name="Скругленный прямоугольник 124">
          <a:extLs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SpPr>
          <a:spLocks noChangeAspect="1"/>
        </xdr:cNvSpPr>
      </xdr:nvSpPr>
      <xdr:spPr>
        <a:xfrm>
          <a:off x="4826000" y="1806575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5</xdr:col>
      <xdr:colOff>279400</xdr:colOff>
      <xdr:row>39</xdr:row>
      <xdr:rowOff>247650</xdr:rowOff>
    </xdr:from>
    <xdr:to>
      <xdr:col>7</xdr:col>
      <xdr:colOff>41275</xdr:colOff>
      <xdr:row>39</xdr:row>
      <xdr:rowOff>692150</xdr:rowOff>
    </xdr:to>
    <xdr:sp macro="" textlink="">
      <xdr:nvSpPr>
        <xdr:cNvPr id="126" name="Скругленный прямоугольник 125">
          <a:extLst>
            <a:ext uri="{FF2B5EF4-FFF2-40B4-BE49-F238E27FC236}">
              <a16:creationId xmlns:a16="http://schemas.microsoft.com/office/drawing/2014/main" xmlns="" id="{00000000-0008-0000-0600-00007E000000}"/>
            </a:ext>
          </a:extLst>
        </xdr:cNvPr>
        <xdr:cNvSpPr>
          <a:spLocks noChangeAspect="1"/>
        </xdr:cNvSpPr>
      </xdr:nvSpPr>
      <xdr:spPr>
        <a:xfrm>
          <a:off x="4835525" y="161067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5</xdr:col>
      <xdr:colOff>269875</xdr:colOff>
      <xdr:row>47</xdr:row>
      <xdr:rowOff>190500</xdr:rowOff>
    </xdr:from>
    <xdr:to>
      <xdr:col>6</xdr:col>
      <xdr:colOff>781050</xdr:colOff>
      <xdr:row>47</xdr:row>
      <xdr:rowOff>635000</xdr:rowOff>
    </xdr:to>
    <xdr:sp macro="" textlink="">
      <xdr:nvSpPr>
        <xdr:cNvPr id="127" name="Скругленный прямоугольник 126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SpPr>
          <a:spLocks noChangeAspect="1"/>
        </xdr:cNvSpPr>
      </xdr:nvSpPr>
      <xdr:spPr>
        <a:xfrm>
          <a:off x="4826000" y="24558625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6</xdr:col>
      <xdr:colOff>609600</xdr:colOff>
      <xdr:row>8</xdr:row>
      <xdr:rowOff>92075</xdr:rowOff>
    </xdr:from>
    <xdr:to>
      <xdr:col>8</xdr:col>
      <xdr:colOff>958849</xdr:colOff>
      <xdr:row>8</xdr:row>
      <xdr:rowOff>690556</xdr:rowOff>
    </xdr:to>
    <xdr:pic>
      <xdr:nvPicPr>
        <xdr:cNvPr id="118" name="Рисунок 117" descr="https://store.elari.net/promo/smartbot/img/orig.png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5050" y="4054475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24</xdr:row>
      <xdr:rowOff>238125</xdr:rowOff>
    </xdr:from>
    <xdr:to>
      <xdr:col>7</xdr:col>
      <xdr:colOff>47625</xdr:colOff>
      <xdr:row>24</xdr:row>
      <xdr:rowOff>682625</xdr:rowOff>
    </xdr:to>
    <xdr:sp macro="" textlink="">
      <xdr:nvSpPr>
        <xdr:cNvPr id="71" name="Скругленный прямоугольник 70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SpPr>
          <a:spLocks noChangeAspect="1"/>
        </xdr:cNvSpPr>
      </xdr:nvSpPr>
      <xdr:spPr>
        <a:xfrm>
          <a:off x="4841875" y="1079500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8</xdr:col>
      <xdr:colOff>666750</xdr:colOff>
      <xdr:row>2</xdr:row>
      <xdr:rowOff>0</xdr:rowOff>
    </xdr:from>
    <xdr:to>
      <xdr:col>8</xdr:col>
      <xdr:colOff>1031876</xdr:colOff>
      <xdr:row>2</xdr:row>
      <xdr:rowOff>408621</xdr:rowOff>
    </xdr:to>
    <xdr:pic>
      <xdr:nvPicPr>
        <xdr:cNvPr id="190" name="Рисунок 189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413625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698500</xdr:colOff>
      <xdr:row>0</xdr:row>
      <xdr:rowOff>158750</xdr:rowOff>
    </xdr:from>
    <xdr:to>
      <xdr:col>25</xdr:col>
      <xdr:colOff>651774</xdr:colOff>
      <xdr:row>0</xdr:row>
      <xdr:rowOff>533374</xdr:rowOff>
    </xdr:to>
    <xdr:sp macro="" textlink="">
      <xdr:nvSpPr>
        <xdr:cNvPr id="108" name="Прямоугольник 107">
          <a:hlinkClick xmlns:r="http://schemas.openxmlformats.org/officeDocument/2006/relationships" r:id="rId30"/>
        </xdr:cNvPr>
        <xdr:cNvSpPr/>
      </xdr:nvSpPr>
      <xdr:spPr>
        <a:xfrm>
          <a:off x="14684375" y="158750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20</xdr:col>
      <xdr:colOff>142875</xdr:colOff>
      <xdr:row>0</xdr:row>
      <xdr:rowOff>31750</xdr:rowOff>
    </xdr:from>
    <xdr:to>
      <xdr:col>20</xdr:col>
      <xdr:colOff>629855</xdr:colOff>
      <xdr:row>1</xdr:row>
      <xdr:rowOff>90075</xdr:rowOff>
    </xdr:to>
    <xdr:pic>
      <xdr:nvPicPr>
        <xdr:cNvPr id="117" name="Рисунок 116" descr="Youtube – Бесплатные иконки: социальные медиа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065265" y="95235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95250</xdr:colOff>
      <xdr:row>34</xdr:row>
      <xdr:rowOff>158750</xdr:rowOff>
    </xdr:from>
    <xdr:ext cx="1071843" cy="243079"/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" y="15414625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111125</xdr:colOff>
      <xdr:row>35</xdr:row>
      <xdr:rowOff>47625</xdr:rowOff>
    </xdr:from>
    <xdr:to>
      <xdr:col>1</xdr:col>
      <xdr:colOff>1389433</xdr:colOff>
      <xdr:row>36</xdr:row>
      <xdr:rowOff>107500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125" y="18002250"/>
          <a:ext cx="1278308" cy="96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825500</xdr:colOff>
      <xdr:row>34</xdr:row>
      <xdr:rowOff>31750</xdr:rowOff>
    </xdr:from>
    <xdr:to>
      <xdr:col>15</xdr:col>
      <xdr:colOff>1014125</xdr:colOff>
      <xdr:row>35</xdr:row>
      <xdr:rowOff>23964</xdr:rowOff>
    </xdr:to>
    <xdr:grpSp>
      <xdr:nvGrpSpPr>
        <xdr:cNvPr id="3" name="Группа 2"/>
        <xdr:cNvGrpSpPr/>
      </xdr:nvGrpSpPr>
      <xdr:grpSpPr>
        <a:xfrm>
          <a:off x="9477375" y="17097375"/>
          <a:ext cx="4443125" cy="770089"/>
          <a:chOff x="9510059" y="14195985"/>
          <a:chExt cx="4435654" cy="765420"/>
        </a:xfrm>
      </xdr:grpSpPr>
      <xdr:pic>
        <xdr:nvPicPr>
          <xdr:cNvPr id="161" name="Рисунок 160">
            <a:extLst>
              <a:ext uri="{FF2B5EF4-FFF2-40B4-BE49-F238E27FC236}">
                <a16:creationId xmlns:a16="http://schemas.microsoft.com/office/drawing/2014/main" xmlns="" id="{00000000-0008-0000-0600-00005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6959"/>
          <a:stretch/>
        </xdr:blipFill>
        <xdr:spPr>
          <a:xfrm>
            <a:off x="9510059" y="14216764"/>
            <a:ext cx="715776" cy="744641"/>
          </a:xfrm>
          <a:prstGeom prst="rect">
            <a:avLst/>
          </a:prstGeom>
        </xdr:spPr>
      </xdr:pic>
      <xdr:pic>
        <xdr:nvPicPr>
          <xdr:cNvPr id="162" name="Рисунок 161">
            <a:extLst>
              <a:ext uri="{FF2B5EF4-FFF2-40B4-BE49-F238E27FC236}">
                <a16:creationId xmlns:a16="http://schemas.microsoft.com/office/drawing/2014/main" xmlns="" id="{00000000-0008-0000-0600-00005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971608" y="14195985"/>
            <a:ext cx="586254" cy="658832"/>
          </a:xfrm>
          <a:prstGeom prst="rect">
            <a:avLst/>
          </a:prstGeom>
        </xdr:spPr>
      </xdr:pic>
      <xdr:pic>
        <xdr:nvPicPr>
          <xdr:cNvPr id="163" name="Рисунок 162">
            <a:extLst>
              <a:ext uri="{FF2B5EF4-FFF2-40B4-BE49-F238E27FC236}">
                <a16:creationId xmlns:a16="http://schemas.microsoft.com/office/drawing/2014/main" xmlns="" id="{00000000-0008-0000-0600-00005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598647" y="14269707"/>
            <a:ext cx="530220" cy="530679"/>
          </a:xfrm>
          <a:prstGeom prst="rect">
            <a:avLst/>
          </a:prstGeom>
        </xdr:spPr>
      </xdr:pic>
      <xdr:pic>
        <xdr:nvPicPr>
          <xdr:cNvPr id="164" name="Рисунок 163">
            <a:extLst>
              <a:ext uri="{FF2B5EF4-FFF2-40B4-BE49-F238E27FC236}">
                <a16:creationId xmlns:a16="http://schemas.microsoft.com/office/drawing/2014/main" xmlns="" id="{00000000-0008-0000-06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172454" y="14198706"/>
            <a:ext cx="1173752" cy="642504"/>
          </a:xfrm>
          <a:prstGeom prst="rect">
            <a:avLst/>
          </a:prstGeom>
        </xdr:spPr>
      </xdr:pic>
      <xdr:pic>
        <xdr:nvPicPr>
          <xdr:cNvPr id="165" name="Рисунок 164">
            <a:extLst>
              <a:ext uri="{FF2B5EF4-FFF2-40B4-BE49-F238E27FC236}">
                <a16:creationId xmlns:a16="http://schemas.microsoft.com/office/drawing/2014/main" xmlns="" id="{00000000-0008-0000-0600-00005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238441" y="14195985"/>
            <a:ext cx="737381" cy="724299"/>
          </a:xfrm>
          <a:prstGeom prst="rect">
            <a:avLst/>
          </a:prstGeom>
        </xdr:spPr>
      </xdr:pic>
      <xdr:pic>
        <xdr:nvPicPr>
          <xdr:cNvPr id="166" name="Рисунок 165">
            <a:extLst>
              <a:ext uri="{FF2B5EF4-FFF2-40B4-BE49-F238E27FC236}">
                <a16:creationId xmlns:a16="http://schemas.microsoft.com/office/drawing/2014/main" xmlns="" id="{00000000-0008-0000-0600-00009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368611" y="14209059"/>
            <a:ext cx="577102" cy="71437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1000125</xdr:colOff>
      <xdr:row>34</xdr:row>
      <xdr:rowOff>95250</xdr:rowOff>
    </xdr:from>
    <xdr:to>
      <xdr:col>2</xdr:col>
      <xdr:colOff>1635125</xdr:colOff>
      <xdr:row>34</xdr:row>
      <xdr:rowOff>733425</xdr:rowOff>
    </xdr:to>
    <xdr:grpSp>
      <xdr:nvGrpSpPr>
        <xdr:cNvPr id="103" name="Группа 102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508250" y="17160875"/>
          <a:ext cx="635000" cy="638175"/>
          <a:chOff x="6302375" y="2206625"/>
          <a:chExt cx="635000" cy="635000"/>
        </a:xfrm>
      </xdr:grpSpPr>
      <xdr:sp macro="" textlink="">
        <xdr:nvSpPr>
          <xdr:cNvPr id="114" name="Овал 113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9" name="TextBox 118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190500</xdr:colOff>
      <xdr:row>29</xdr:row>
      <xdr:rowOff>174625</xdr:rowOff>
    </xdr:from>
    <xdr:ext cx="1071843" cy="243079"/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10271125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1254125</xdr:colOff>
      <xdr:row>29</xdr:row>
      <xdr:rowOff>127001</xdr:rowOff>
    </xdr:from>
    <xdr:to>
      <xdr:col>2</xdr:col>
      <xdr:colOff>1889125</xdr:colOff>
      <xdr:row>29</xdr:row>
      <xdr:rowOff>730251</xdr:rowOff>
    </xdr:to>
    <xdr:grpSp>
      <xdr:nvGrpSpPr>
        <xdr:cNvPr id="158" name="Группа 157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762250" y="14557376"/>
          <a:ext cx="635000" cy="603250"/>
          <a:chOff x="6302375" y="2206625"/>
          <a:chExt cx="635000" cy="635000"/>
        </a:xfrm>
      </xdr:grpSpPr>
      <xdr:sp macro="" textlink="">
        <xdr:nvSpPr>
          <xdr:cNvPr id="159" name="Овал 158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0" name="TextBox 159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111125</xdr:colOff>
      <xdr:row>30</xdr:row>
      <xdr:rowOff>189801</xdr:rowOff>
    </xdr:from>
    <xdr:to>
      <xdr:col>1</xdr:col>
      <xdr:colOff>1314164</xdr:colOff>
      <xdr:row>31</xdr:row>
      <xdr:rowOff>222250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11127676"/>
          <a:ext cx="1203039" cy="1064324"/>
        </a:xfrm>
        <a:prstGeom prst="rect">
          <a:avLst/>
        </a:prstGeom>
      </xdr:spPr>
    </xdr:pic>
    <xdr:clientData/>
  </xdr:twoCellAnchor>
  <xdr:twoCellAnchor>
    <xdr:from>
      <xdr:col>10</xdr:col>
      <xdr:colOff>758824</xdr:colOff>
      <xdr:row>29</xdr:row>
      <xdr:rowOff>72724</xdr:rowOff>
    </xdr:from>
    <xdr:to>
      <xdr:col>15</xdr:col>
      <xdr:colOff>984248</xdr:colOff>
      <xdr:row>29</xdr:row>
      <xdr:rowOff>743424</xdr:rowOff>
    </xdr:to>
    <xdr:grpSp>
      <xdr:nvGrpSpPr>
        <xdr:cNvPr id="6" name="Группа 5"/>
        <xdr:cNvGrpSpPr/>
      </xdr:nvGrpSpPr>
      <xdr:grpSpPr>
        <a:xfrm>
          <a:off x="9410699" y="14503099"/>
          <a:ext cx="4479924" cy="670700"/>
          <a:chOff x="23520502" y="10192471"/>
          <a:chExt cx="7945045" cy="1249938"/>
        </a:xfrm>
      </xdr:grpSpPr>
      <xdr:pic>
        <xdr:nvPicPr>
          <xdr:cNvPr id="168" name="Рисунок 167">
            <a:extLst>
              <a:ext uri="{FF2B5EF4-FFF2-40B4-BE49-F238E27FC236}">
                <a16:creationId xmlns:a16="http://schemas.microsoft.com/office/drawing/2014/main" xmlns="" id="{00000000-0008-0000-0600-00005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129456" y="10298295"/>
            <a:ext cx="973835" cy="978974"/>
          </a:xfrm>
          <a:prstGeom prst="rect">
            <a:avLst/>
          </a:prstGeom>
        </xdr:spPr>
      </xdr:pic>
      <xdr:pic>
        <xdr:nvPicPr>
          <xdr:cNvPr id="169" name="Рисунок 168">
            <a:extLst>
              <a:ext uri="{FF2B5EF4-FFF2-40B4-BE49-F238E27FC236}">
                <a16:creationId xmlns:a16="http://schemas.microsoft.com/office/drawing/2014/main" xmlns="" id="{00000000-0008-0000-0600-00005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9338" b="7888"/>
          <a:stretch/>
        </xdr:blipFill>
        <xdr:spPr>
          <a:xfrm>
            <a:off x="27152755" y="10281878"/>
            <a:ext cx="1082940" cy="1011809"/>
          </a:xfrm>
          <a:prstGeom prst="rect">
            <a:avLst/>
          </a:prstGeom>
        </xdr:spPr>
      </xdr:pic>
      <xdr:pic>
        <xdr:nvPicPr>
          <xdr:cNvPr id="171" name="Рисунок 170">
            <a:extLst>
              <a:ext uri="{FF2B5EF4-FFF2-40B4-BE49-F238E27FC236}">
                <a16:creationId xmlns:a16="http://schemas.microsoft.com/office/drawing/2014/main" xmlns="" id="{00000000-0008-0000-0600-00005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776711" y="10192471"/>
            <a:ext cx="1206812" cy="1190625"/>
          </a:xfrm>
          <a:prstGeom prst="rect">
            <a:avLst/>
          </a:prstGeom>
        </xdr:spPr>
      </xdr:pic>
      <xdr:pic>
        <xdr:nvPicPr>
          <xdr:cNvPr id="172" name="Рисунок 171">
            <a:extLst>
              <a:ext uri="{FF2B5EF4-FFF2-40B4-BE49-F238E27FC236}">
                <a16:creationId xmlns:a16="http://schemas.microsoft.com/office/drawing/2014/main" xmlns="" id="{00000000-0008-0000-0600-00009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0481296" y="10295656"/>
            <a:ext cx="984251" cy="984252"/>
          </a:xfrm>
          <a:prstGeom prst="rect">
            <a:avLst/>
          </a:prstGeom>
        </xdr:spPr>
      </xdr:pic>
      <xdr:pic>
        <xdr:nvPicPr>
          <xdr:cNvPr id="173" name="Рисунок 172">
            <a:extLst>
              <a:ext uri="{FF2B5EF4-FFF2-40B4-BE49-F238E27FC236}">
                <a16:creationId xmlns:a16="http://schemas.microsoft.com/office/drawing/2014/main" xmlns="" id="{00000000-0008-0000-06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245805" y="10275205"/>
            <a:ext cx="2192416" cy="1025155"/>
          </a:xfrm>
          <a:prstGeom prst="rect">
            <a:avLst/>
          </a:prstGeom>
        </xdr:spPr>
      </xdr:pic>
      <xdr:pic>
        <xdr:nvPicPr>
          <xdr:cNvPr id="167" name="Рисунок 166">
            <a:extLst>
              <a:ext uri="{FF2B5EF4-FFF2-40B4-BE49-F238E27FC236}">
                <a16:creationId xmlns:a16="http://schemas.microsoft.com/office/drawing/2014/main" xmlns="" id="{00000000-0008-0000-0600-00005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6959"/>
          <a:stretch/>
        </xdr:blipFill>
        <xdr:spPr>
          <a:xfrm>
            <a:off x="23520502" y="10204161"/>
            <a:ext cx="1185027" cy="1238248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222252</xdr:colOff>
      <xdr:row>3</xdr:row>
      <xdr:rowOff>254002</xdr:rowOff>
    </xdr:from>
    <xdr:to>
      <xdr:col>42</xdr:col>
      <xdr:colOff>581024</xdr:colOff>
      <xdr:row>13</xdr:row>
      <xdr:rowOff>333375</xdr:rowOff>
    </xdr:to>
    <xdr:grpSp>
      <xdr:nvGrpSpPr>
        <xdr:cNvPr id="5" name="Группа 4"/>
        <xdr:cNvGrpSpPr/>
      </xdr:nvGrpSpPr>
      <xdr:grpSpPr>
        <a:xfrm>
          <a:off x="17033877" y="1635127"/>
          <a:ext cx="10836272" cy="4889498"/>
          <a:chOff x="17414875" y="1476375"/>
          <a:chExt cx="10833425" cy="4887707"/>
        </a:xfrm>
      </xdr:grpSpPr>
      <xdr:grpSp>
        <xdr:nvGrpSpPr>
          <xdr:cNvPr id="2" name="Группа 1"/>
          <xdr:cNvGrpSpPr/>
        </xdr:nvGrpSpPr>
        <xdr:grpSpPr>
          <a:xfrm>
            <a:off x="17414875" y="1476375"/>
            <a:ext cx="10833425" cy="4887707"/>
            <a:chOff x="17414875" y="1476375"/>
            <a:chExt cx="10836330" cy="4887707"/>
          </a:xfrm>
        </xdr:grpSpPr>
        <xdr:grpSp>
          <xdr:nvGrpSpPr>
            <xdr:cNvPr id="115" name="Группа 114"/>
            <xdr:cNvGrpSpPr/>
          </xdr:nvGrpSpPr>
          <xdr:grpSpPr>
            <a:xfrm>
              <a:off x="17414875" y="1476375"/>
              <a:ext cx="10836330" cy="4887707"/>
              <a:chOff x="16430625" y="1924559"/>
              <a:chExt cx="10836330" cy="4887707"/>
            </a:xfrm>
          </xdr:grpSpPr>
          <xdr:grpSp>
            <xdr:nvGrpSpPr>
              <xdr:cNvPr id="116" name="Группа 115"/>
              <xdr:cNvGrpSpPr/>
            </xdr:nvGrpSpPr>
            <xdr:grpSpPr>
              <a:xfrm>
                <a:off x="16430625" y="1924559"/>
                <a:ext cx="10817456" cy="3359775"/>
                <a:chOff x="16430625" y="1924559"/>
                <a:chExt cx="10817456" cy="3359775"/>
              </a:xfrm>
            </xdr:grpSpPr>
            <xdr:grpSp>
              <xdr:nvGrpSpPr>
                <xdr:cNvPr id="128" name="Группа 127"/>
                <xdr:cNvGrpSpPr>
                  <a:grpSpLocks noChangeAspect="1"/>
                </xdr:cNvGrpSpPr>
              </xdr:nvGrpSpPr>
              <xdr:grpSpPr>
                <a:xfrm>
                  <a:off x="16467865" y="2238376"/>
                  <a:ext cx="10780216" cy="3045958"/>
                  <a:chOff x="4229288" y="3061607"/>
                  <a:chExt cx="10272018" cy="2452422"/>
                </a:xfrm>
                <a:solidFill>
                  <a:schemeClr val="bg2"/>
                </a:solidFill>
              </xdr:grpSpPr>
              <xdr:sp macro="" textlink="">
                <xdr:nvSpPr>
                  <xdr:cNvPr id="131" name="Прямоугольник 130">
                    <a:hlinkClick xmlns:r="http://schemas.openxmlformats.org/officeDocument/2006/relationships" r:id="rId41"/>
                  </xdr:cNvPr>
                  <xdr:cNvSpPr/>
                </xdr:nvSpPr>
                <xdr:spPr>
                  <a:xfrm>
                    <a:off x="4247271" y="3061607"/>
                    <a:ext cx="1025403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2000" b="1">
                        <a:solidFill>
                          <a:sysClr val="windowText" lastClr="000000"/>
                        </a:solidFill>
                      </a:rPr>
                      <a:t>Главная</a:t>
                    </a:r>
                  </a:p>
                </xdr:txBody>
              </xdr:sp>
              <xdr:sp macro="" textlink="">
                <xdr:nvSpPr>
                  <xdr:cNvPr id="134" name="Прямоугольник 133">
                    <a:hlinkClick xmlns:r="http://schemas.openxmlformats.org/officeDocument/2006/relationships" r:id="rId42"/>
                  </xdr:cNvPr>
                  <xdr:cNvSpPr/>
                </xdr:nvSpPr>
                <xdr:spPr>
                  <a:xfrm>
                    <a:off x="6953493" y="4162018"/>
                    <a:ext cx="208984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ПЭВН</a:t>
                    </a:r>
                  </a:p>
                </xdr:txBody>
              </xdr:sp>
              <xdr:sp macro="" textlink="">
                <xdr:nvSpPr>
                  <xdr:cNvPr id="135" name="Прямоугольник 134">
                    <a:hlinkClick xmlns:r="http://schemas.openxmlformats.org/officeDocument/2006/relationships" r:id="rId43"/>
                  </xdr:cNvPr>
                  <xdr:cNvSpPr/>
                </xdr:nvSpPr>
                <xdr:spPr>
                  <a:xfrm>
                    <a:off x="6953493" y="4685154"/>
                    <a:ext cx="208984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ГПВН</a:t>
                    </a:r>
                  </a:p>
                </xdr:txBody>
              </xdr:sp>
              <xdr:sp macro="" textlink="">
                <xdr:nvSpPr>
                  <xdr:cNvPr id="133" name="Прямоугольник 132">
                    <a:hlinkClick xmlns:r="http://schemas.openxmlformats.org/officeDocument/2006/relationships" r:id="rId44"/>
                  </xdr:cNvPr>
                  <xdr:cNvSpPr/>
                </xdr:nvSpPr>
                <xdr:spPr>
                  <a:xfrm>
                    <a:off x="6953493" y="3638885"/>
                    <a:ext cx="208984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КЭВН</a:t>
                    </a:r>
                  </a:p>
                </xdr:txBody>
              </xdr:sp>
              <xdr:sp macro="" textlink="">
                <xdr:nvSpPr>
                  <xdr:cNvPr id="137" name="Прямоугольник 136">
                    <a:hlinkClick xmlns:r="http://schemas.openxmlformats.org/officeDocument/2006/relationships" r:id="rId45"/>
                  </xdr:cNvPr>
                  <xdr:cNvSpPr/>
                </xdr:nvSpPr>
                <xdr:spPr>
                  <a:xfrm>
                    <a:off x="9654708" y="4159778"/>
                    <a:ext cx="208614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Котлы эл.</a:t>
                    </a:r>
                  </a:p>
                </xdr:txBody>
              </xdr:sp>
              <xdr:sp macro="" textlink="">
                <xdr:nvSpPr>
                  <xdr:cNvPr id="138" name="Прямоугольник 137">
                    <a:hlinkClick xmlns:r="http://schemas.openxmlformats.org/officeDocument/2006/relationships" r:id="rId46"/>
                  </xdr:cNvPr>
                  <xdr:cNvSpPr/>
                </xdr:nvSpPr>
                <xdr:spPr>
                  <a:xfrm>
                    <a:off x="4229288" y="4156631"/>
                    <a:ext cx="2082939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</a:p>
                </xdr:txBody>
              </xdr:sp>
              <xdr:sp macro="" textlink="">
                <xdr:nvSpPr>
                  <xdr:cNvPr id="136" name="Прямоугольник 135">
                    <a:hlinkClick xmlns:r="http://schemas.openxmlformats.org/officeDocument/2006/relationships" r:id="rId47"/>
                  </xdr:cNvPr>
                  <xdr:cNvSpPr/>
                </xdr:nvSpPr>
                <xdr:spPr>
                  <a:xfrm>
                    <a:off x="9654708" y="3636644"/>
                    <a:ext cx="208614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Тепловентиляоры</a:t>
                    </a:r>
                  </a:p>
                </xdr:txBody>
              </xdr:sp>
              <xdr:sp macro="" textlink="">
                <xdr:nvSpPr>
                  <xdr:cNvPr id="139" name="Прямоугольник 138">
                    <a:hlinkClick xmlns:r="http://schemas.openxmlformats.org/officeDocument/2006/relationships" r:id="rId48"/>
                  </xdr:cNvPr>
                  <xdr:cNvSpPr/>
                </xdr:nvSpPr>
                <xdr:spPr>
                  <a:xfrm>
                    <a:off x="4229288" y="4687394"/>
                    <a:ext cx="2082939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  <a:r>
                      <a:rPr lang="ru-RU" sz="1400" b="1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 нап.</a:t>
                    </a:r>
                    <a:endParaRPr lang="ru-RU" sz="1400" b="1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142" name="Прямоугольник 141">
                    <a:hlinkClick xmlns:r="http://schemas.openxmlformats.org/officeDocument/2006/relationships" r:id="rId49"/>
                  </xdr:cNvPr>
                  <xdr:cNvSpPr/>
                </xdr:nvSpPr>
                <xdr:spPr>
                  <a:xfrm>
                    <a:off x="12404617" y="4155722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Трехходовые клапаны</a:t>
                    </a:r>
                  </a:p>
                </xdr:txBody>
              </xdr:sp>
              <xdr:sp macro="" textlink="">
                <xdr:nvSpPr>
                  <xdr:cNvPr id="132" name="Прямоугольник 131">
                    <a:hlinkClick xmlns:r="http://schemas.openxmlformats.org/officeDocument/2006/relationships" r:id="rId50"/>
                  </xdr:cNvPr>
                  <xdr:cNvSpPr/>
                </xdr:nvSpPr>
                <xdr:spPr>
                  <a:xfrm>
                    <a:off x="4229288" y="3641123"/>
                    <a:ext cx="2082939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</a:rPr>
                      <a:t>Фильтры</a:t>
                    </a:r>
                  </a:p>
                </xdr:txBody>
              </xdr:sp>
              <xdr:sp macro="" textlink="">
                <xdr:nvSpPr>
                  <xdr:cNvPr id="143" name="Прямоугольник 142">
                    <a:hlinkClick xmlns:r="http://schemas.openxmlformats.org/officeDocument/2006/relationships" r:id="rId51"/>
                  </xdr:cNvPr>
                  <xdr:cNvSpPr/>
                </xdr:nvSpPr>
                <xdr:spPr>
                  <a:xfrm>
                    <a:off x="12404617" y="4682436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Термостаты</a:t>
                    </a:r>
                  </a:p>
                </xdr:txBody>
              </xdr:sp>
              <xdr:sp macro="" textlink="">
                <xdr:nvSpPr>
                  <xdr:cNvPr id="141" name="Прямоугольник 140">
                    <a:hlinkClick xmlns:r="http://schemas.openxmlformats.org/officeDocument/2006/relationships" r:id="rId52"/>
                  </xdr:cNvPr>
                  <xdr:cNvSpPr/>
                </xdr:nvSpPr>
                <xdr:spPr>
                  <a:xfrm>
                    <a:off x="12404617" y="3643793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Воздухоочистители</a:t>
                    </a:r>
                  </a:p>
                </xdr:txBody>
              </xdr:sp>
              <xdr:sp macro="" textlink="">
                <xdr:nvSpPr>
                  <xdr:cNvPr id="150" name="Прямоугольник 149">
                    <a:hlinkClick xmlns:r="http://schemas.openxmlformats.org/officeDocument/2006/relationships" r:id="rId53"/>
                  </xdr:cNvPr>
                  <xdr:cNvSpPr/>
                </xdr:nvSpPr>
                <xdr:spPr>
                  <a:xfrm>
                    <a:off x="4235788" y="5212404"/>
                    <a:ext cx="4807549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Распродажа</a:t>
                    </a:r>
                  </a:p>
                </xdr:txBody>
              </xdr:sp>
            </xdr:grpSp>
            <xdr:pic>
              <xdr:nvPicPr>
                <xdr:cNvPr id="130" name="Рисунок 129" descr="Сантехника THERMEX (Термекс).Страна производитель - Россия. Китай Купить  THERMEX (Термекс) с доставкой по Москве и России — Home-Santehnika.ru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54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6430625" y="1924559"/>
                  <a:ext cx="1127125" cy="26936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sp macro="" textlink="">
            <xdr:nvSpPr>
              <xdr:cNvPr id="120" name="Прямоугольник 119">
                <a:hlinkClick xmlns:r="http://schemas.openxmlformats.org/officeDocument/2006/relationships" r:id="rId55"/>
              </xdr:cNvPr>
              <xdr:cNvSpPr/>
            </xdr:nvSpPr>
            <xdr:spPr>
              <a:xfrm>
                <a:off x="16467865" y="6437642"/>
                <a:ext cx="10799090" cy="374624"/>
              </a:xfrm>
              <a:prstGeom prst="rect">
                <a:avLst/>
              </a:prstGeom>
              <a:solidFill>
                <a:schemeClr val="bg2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ru-RU" sz="2000" b="1">
                    <a:solidFill>
                      <a:sysClr val="windowText" lastClr="000000"/>
                    </a:solidFill>
                  </a:rPr>
                  <a:t>Печать</a:t>
                </a:r>
                <a:r>
                  <a:rPr lang="ru-RU" sz="2000" b="1" baseline="0">
                    <a:solidFill>
                      <a:sysClr val="windowText" lastClr="000000"/>
                    </a:solidFill>
                  </a:rPr>
                  <a:t> заказа</a:t>
                </a:r>
                <a:endParaRPr lang="ru-RU" sz="2000" b="1">
                  <a:solidFill>
                    <a:sysClr val="windowText" lastClr="000000"/>
                  </a:solidFill>
                </a:endParaRPr>
              </a:p>
            </xdr:txBody>
          </xdr:sp>
        </xdr:grpSp>
        <xdr:sp macro="" textlink="">
          <xdr:nvSpPr>
            <xdr:cNvPr id="93" name="Прямоугольник 92">
              <a:hlinkClick xmlns:r="http://schemas.openxmlformats.org/officeDocument/2006/relationships" r:id="rId56"/>
            </xdr:cNvPr>
            <xdr:cNvSpPr/>
          </xdr:nvSpPr>
          <xdr:spPr>
            <a:xfrm>
              <a:off x="23145952" y="4462666"/>
              <a:ext cx="5076928" cy="374624"/>
            </a:xfrm>
            <a:prstGeom prst="rect">
              <a:avLst/>
            </a:prstGeom>
            <a:solidFill>
              <a:schemeClr val="bg2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marL="0" indent="0" algn="ctr"/>
              <a:r>
                <a:rPr lang="ru-RU" sz="1400" b="1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rPr>
                <a:t>ИК-обогреватели</a:t>
              </a:r>
            </a:p>
          </xdr:txBody>
        </xdr:sp>
      </xdr:grpSp>
      <xdr:sp macro="" textlink="">
        <xdr:nvSpPr>
          <xdr:cNvPr id="94" name="Прямоугольник 93">
            <a:hlinkClick xmlns:r="http://schemas.openxmlformats.org/officeDocument/2006/relationships" r:id="rId57"/>
          </xdr:cNvPr>
          <xdr:cNvSpPr/>
        </xdr:nvSpPr>
        <xdr:spPr>
          <a:xfrm>
            <a:off x="23133394" y="3809028"/>
            <a:ext cx="2199791" cy="373041"/>
          </a:xfrm>
          <a:prstGeom prst="rect">
            <a:avLst/>
          </a:prstGeom>
          <a:solidFill>
            <a:schemeClr val="bg2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indent="0" algn="ctr"/>
            <a:r>
              <a:rPr lang="ru-RU" sz="1400" b="1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Насосные станции</a:t>
            </a:r>
          </a:p>
        </xdr:txBody>
      </xdr:sp>
    </xdr:grpSp>
    <xdr:clientData/>
  </xdr:twoCellAnchor>
  <xdr:oneCellAnchor>
    <xdr:from>
      <xdr:col>1</xdr:col>
      <xdr:colOff>190500</xdr:colOff>
      <xdr:row>21</xdr:row>
      <xdr:rowOff>174625</xdr:rowOff>
    </xdr:from>
    <xdr:ext cx="1071843" cy="243079"/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9302750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1936750</xdr:colOff>
      <xdr:row>21</xdr:row>
      <xdr:rowOff>127001</xdr:rowOff>
    </xdr:from>
    <xdr:to>
      <xdr:col>4</xdr:col>
      <xdr:colOff>47625</xdr:colOff>
      <xdr:row>21</xdr:row>
      <xdr:rowOff>746125</xdr:rowOff>
    </xdr:to>
    <xdr:grpSp>
      <xdr:nvGrpSpPr>
        <xdr:cNvPr id="98" name="Группа 97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3444875" y="10509251"/>
          <a:ext cx="635000" cy="619124"/>
          <a:chOff x="6302375" y="2206625"/>
          <a:chExt cx="635000" cy="635000"/>
        </a:xfrm>
      </xdr:grpSpPr>
      <xdr:sp macro="" textlink="">
        <xdr:nvSpPr>
          <xdr:cNvPr id="99" name="Овал 98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00" name="TextBox 99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142875</xdr:colOff>
      <xdr:row>21</xdr:row>
      <xdr:rowOff>729823</xdr:rowOff>
    </xdr:from>
    <xdr:to>
      <xdr:col>1</xdr:col>
      <xdr:colOff>1280907</xdr:colOff>
      <xdr:row>23</xdr:row>
      <xdr:rowOff>190499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" y="8778448"/>
          <a:ext cx="1138032" cy="1000551"/>
        </a:xfrm>
        <a:prstGeom prst="rect">
          <a:avLst/>
        </a:prstGeom>
      </xdr:spPr>
    </xdr:pic>
    <xdr:clientData/>
  </xdr:twoCellAnchor>
  <xdr:twoCellAnchor>
    <xdr:from>
      <xdr:col>8</xdr:col>
      <xdr:colOff>606425</xdr:colOff>
      <xdr:row>21</xdr:row>
      <xdr:rowOff>52919</xdr:rowOff>
    </xdr:from>
    <xdr:to>
      <xdr:col>15</xdr:col>
      <xdr:colOff>981075</xdr:colOff>
      <xdr:row>21</xdr:row>
      <xdr:rowOff>781274</xdr:rowOff>
    </xdr:to>
    <xdr:grpSp>
      <xdr:nvGrpSpPr>
        <xdr:cNvPr id="12" name="Группа 11"/>
        <xdr:cNvGrpSpPr/>
      </xdr:nvGrpSpPr>
      <xdr:grpSpPr>
        <a:xfrm>
          <a:off x="7337425" y="10435169"/>
          <a:ext cx="6550025" cy="728355"/>
          <a:chOff x="6080460" y="9997727"/>
          <a:chExt cx="15652664" cy="1690456"/>
        </a:xfrm>
      </xdr:grpSpPr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xmlns="" id="{00000000-0008-0000-0600-00005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6959"/>
          <a:stretch/>
        </xdr:blipFill>
        <xdr:spPr>
          <a:xfrm>
            <a:off x="6080460" y="10082800"/>
            <a:ext cx="1624476" cy="1605383"/>
          </a:xfrm>
          <a:prstGeom prst="rect">
            <a:avLst/>
          </a:prstGeom>
        </xdr:spPr>
      </xdr:pic>
      <xdr:pic>
        <xdr:nvPicPr>
          <xdr:cNvPr id="175" name="Рисунок 174">
            <a:extLst>
              <a:ext uri="{FF2B5EF4-FFF2-40B4-BE49-F238E27FC236}">
                <a16:creationId xmlns:a16="http://schemas.microsoft.com/office/drawing/2014/main" xmlns="" id="{00000000-0008-0000-0600-00005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949" t="11621" r="4408" b="7819"/>
          <a:stretch/>
        </xdr:blipFill>
        <xdr:spPr>
          <a:xfrm>
            <a:off x="14582390" y="10167017"/>
            <a:ext cx="1298063" cy="1260090"/>
          </a:xfrm>
          <a:prstGeom prst="rect">
            <a:avLst/>
          </a:prstGeom>
        </xdr:spPr>
      </xdr:pic>
      <xdr:pic>
        <xdr:nvPicPr>
          <xdr:cNvPr id="176" name="Рисунок 175">
            <a:extLst>
              <a:ext uri="{FF2B5EF4-FFF2-40B4-BE49-F238E27FC236}">
                <a16:creationId xmlns:a16="http://schemas.microsoft.com/office/drawing/2014/main" xmlns="" id="{00000000-0008-0000-06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996051" y="10139853"/>
            <a:ext cx="2972977" cy="1314419"/>
          </a:xfrm>
          <a:prstGeom prst="rect">
            <a:avLst/>
          </a:prstGeom>
        </xdr:spPr>
      </xdr:pic>
      <xdr:pic>
        <xdr:nvPicPr>
          <xdr:cNvPr id="177" name="Рисунок 176">
            <a:extLst>
              <a:ext uri="{FF2B5EF4-FFF2-40B4-BE49-F238E27FC236}">
                <a16:creationId xmlns:a16="http://schemas.microsoft.com/office/drawing/2014/main" xmlns="" id="{00000000-0008-0000-06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88821" t="10003" r="322" b="8571"/>
          <a:stretch/>
        </xdr:blipFill>
        <xdr:spPr>
          <a:xfrm>
            <a:off x="20503378" y="10167019"/>
            <a:ext cx="1229746" cy="1260088"/>
          </a:xfrm>
          <a:prstGeom prst="rect">
            <a:avLst/>
          </a:prstGeom>
        </xdr:spPr>
      </xdr:pic>
      <xdr:pic>
        <xdr:nvPicPr>
          <xdr:cNvPr id="178" name="Рисунок 177">
            <a:extLst>
              <a:ext uri="{FF2B5EF4-FFF2-40B4-BE49-F238E27FC236}">
                <a16:creationId xmlns:a16="http://schemas.microsoft.com/office/drawing/2014/main" xmlns="" id="{00000000-0008-0000-06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51159" t="10539" r="37603" b="8520"/>
          <a:stretch/>
        </xdr:blipFill>
        <xdr:spPr>
          <a:xfrm>
            <a:off x="19045906" y="10167017"/>
            <a:ext cx="1275287" cy="1260090"/>
          </a:xfrm>
          <a:prstGeom prst="rect">
            <a:avLst/>
          </a:prstGeom>
        </xdr:spPr>
      </xdr:pic>
      <xdr:pic>
        <xdr:nvPicPr>
          <xdr:cNvPr id="179" name="Рисунок 178">
            <a:extLst>
              <a:ext uri="{FF2B5EF4-FFF2-40B4-BE49-F238E27FC236}">
                <a16:creationId xmlns:a16="http://schemas.microsoft.com/office/drawing/2014/main" xmlns="" id="{00000000-0008-0000-06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27287" y="10047771"/>
            <a:ext cx="1528351" cy="1498581"/>
          </a:xfrm>
          <a:prstGeom prst="rect">
            <a:avLst/>
          </a:prstGeom>
        </xdr:spPr>
      </xdr:pic>
      <xdr:pic>
        <xdr:nvPicPr>
          <xdr:cNvPr id="9" name="Рисунок 8"/>
          <xdr:cNvPicPr>
            <a:picLocks noChangeAspect="1"/>
          </xdr:cNvPicPr>
        </xdr:nvPicPr>
        <xdr:blipFill>
          <a:blip xmlns:r="http://schemas.openxmlformats.org/officeDocument/2006/relationships" r:embed="rId5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444921" y="9998481"/>
            <a:ext cx="1653198" cy="1597160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>
          <a:blip xmlns:r="http://schemas.openxmlformats.org/officeDocument/2006/relationships" r:embed="rId6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35009" y="9997727"/>
            <a:ext cx="1625540" cy="1598669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848751" y="10022590"/>
            <a:ext cx="1576121" cy="1548943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190500</xdr:colOff>
      <xdr:row>18</xdr:row>
      <xdr:rowOff>174625</xdr:rowOff>
    </xdr:from>
    <xdr:ext cx="1071843" cy="243079"/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6111875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1444625</xdr:colOff>
      <xdr:row>18</xdr:row>
      <xdr:rowOff>127001</xdr:rowOff>
    </xdr:from>
    <xdr:to>
      <xdr:col>2</xdr:col>
      <xdr:colOff>2079625</xdr:colOff>
      <xdr:row>18</xdr:row>
      <xdr:rowOff>730250</xdr:rowOff>
    </xdr:to>
    <xdr:grpSp>
      <xdr:nvGrpSpPr>
        <xdr:cNvPr id="182" name="Группа 181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2952750" y="8366126"/>
          <a:ext cx="635000" cy="603249"/>
          <a:chOff x="6302375" y="2206625"/>
          <a:chExt cx="635000" cy="635000"/>
        </a:xfrm>
      </xdr:grpSpPr>
      <xdr:sp macro="" textlink="">
        <xdr:nvSpPr>
          <xdr:cNvPr id="183" name="Овал 182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1" name="TextBox 190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95250</xdr:colOff>
      <xdr:row>18</xdr:row>
      <xdr:rowOff>734785</xdr:rowOff>
    </xdr:from>
    <xdr:to>
      <xdr:col>1</xdr:col>
      <xdr:colOff>1333500</xdr:colOff>
      <xdr:row>20</xdr:row>
      <xdr:rowOff>111124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10894785"/>
          <a:ext cx="1238250" cy="1090839"/>
        </a:xfrm>
        <a:prstGeom prst="rect">
          <a:avLst/>
        </a:prstGeom>
      </xdr:spPr>
    </xdr:pic>
    <xdr:clientData/>
  </xdr:twoCellAnchor>
  <xdr:twoCellAnchor>
    <xdr:from>
      <xdr:col>9</xdr:col>
      <xdr:colOff>406399</xdr:colOff>
      <xdr:row>18</xdr:row>
      <xdr:rowOff>90707</xdr:rowOff>
    </xdr:from>
    <xdr:to>
      <xdr:col>15</xdr:col>
      <xdr:colOff>1000124</xdr:colOff>
      <xdr:row>18</xdr:row>
      <xdr:rowOff>781519</xdr:rowOff>
    </xdr:to>
    <xdr:grpSp>
      <xdr:nvGrpSpPr>
        <xdr:cNvPr id="16" name="Группа 15"/>
        <xdr:cNvGrpSpPr/>
      </xdr:nvGrpSpPr>
      <xdr:grpSpPr>
        <a:xfrm>
          <a:off x="8216899" y="8329832"/>
          <a:ext cx="5689600" cy="690812"/>
          <a:chOff x="6895820" y="8336182"/>
          <a:chExt cx="5682814" cy="690812"/>
        </a:xfrm>
      </xdr:grpSpPr>
      <xdr:pic>
        <xdr:nvPicPr>
          <xdr:cNvPr id="204" name="Рисунок 203">
            <a:extLst>
              <a:ext uri="{FF2B5EF4-FFF2-40B4-BE49-F238E27FC236}">
                <a16:creationId xmlns:a16="http://schemas.microsoft.com/office/drawing/2014/main" xmlns="" id="{00000000-0008-0000-0600-00005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6959"/>
          <a:stretch/>
        </xdr:blipFill>
        <xdr:spPr>
          <a:xfrm>
            <a:off x="6895820" y="8351936"/>
            <a:ext cx="652877" cy="664316"/>
          </a:xfrm>
          <a:prstGeom prst="rect">
            <a:avLst/>
          </a:prstGeom>
        </xdr:spPr>
      </xdr:pic>
      <xdr:pic>
        <xdr:nvPicPr>
          <xdr:cNvPr id="205" name="Рисунок 204">
            <a:extLst>
              <a:ext uri="{FF2B5EF4-FFF2-40B4-BE49-F238E27FC236}">
                <a16:creationId xmlns:a16="http://schemas.microsoft.com/office/drawing/2014/main" xmlns="" id="{00000000-0008-0000-06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88620" t="10902" r="225" b="10800"/>
          <a:stretch/>
        </xdr:blipFill>
        <xdr:spPr>
          <a:xfrm>
            <a:off x="12019871" y="8417721"/>
            <a:ext cx="558763" cy="551779"/>
          </a:xfrm>
          <a:prstGeom prst="rect">
            <a:avLst/>
          </a:prstGeom>
        </xdr:spPr>
      </xdr:pic>
      <xdr:pic>
        <xdr:nvPicPr>
          <xdr:cNvPr id="206" name="Рисунок 205">
            <a:extLst>
              <a:ext uri="{FF2B5EF4-FFF2-40B4-BE49-F238E27FC236}">
                <a16:creationId xmlns:a16="http://schemas.microsoft.com/office/drawing/2014/main" xmlns="" id="{00000000-0008-0000-06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756309" y="8396288"/>
            <a:ext cx="1250551" cy="569275"/>
          </a:xfrm>
          <a:prstGeom prst="rect">
            <a:avLst/>
          </a:prstGeom>
        </xdr:spPr>
      </xdr:pic>
      <xdr:pic>
        <xdr:nvPicPr>
          <xdr:cNvPr id="207" name="Рисунок 206"/>
          <xdr:cNvPicPr>
            <a:picLocks noChangeAspect="1"/>
          </xdr:cNvPicPr>
        </xdr:nvPicPr>
        <xdr:blipFill>
          <a:blip xmlns:r="http://schemas.openxmlformats.org/officeDocument/2006/relationships" r:embed="rId5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19406" y="8345488"/>
            <a:ext cx="680806" cy="677212"/>
          </a:xfrm>
          <a:prstGeom prst="rect">
            <a:avLst/>
          </a:prstGeom>
        </xdr:spPr>
      </xdr:pic>
      <xdr:pic>
        <xdr:nvPicPr>
          <xdr:cNvPr id="208" name="Рисунок 207"/>
          <xdr:cNvPicPr>
            <a:picLocks noChangeAspect="1"/>
          </xdr:cNvPicPr>
        </xdr:nvPicPr>
        <xdr:blipFill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543489" y="8341195"/>
            <a:ext cx="677754" cy="685799"/>
          </a:xfrm>
          <a:prstGeom prst="rect">
            <a:avLst/>
          </a:prstGeom>
        </xdr:spPr>
      </xdr:pic>
      <xdr:pic>
        <xdr:nvPicPr>
          <xdr:cNvPr id="209" name="Рисунок 208">
            <a:extLst>
              <a:ext uri="{FF2B5EF4-FFF2-40B4-BE49-F238E27FC236}">
                <a16:creationId xmlns:a16="http://schemas.microsoft.com/office/drawing/2014/main" xmlns="" id="{00000000-0008-0000-06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50790" r="37701"/>
          <a:stretch/>
        </xdr:blipFill>
        <xdr:spPr>
          <a:xfrm>
            <a:off x="10159448" y="8336182"/>
            <a:ext cx="560915" cy="688457"/>
          </a:xfrm>
          <a:prstGeom prst="rect">
            <a:avLst/>
          </a:prstGeom>
        </xdr:spPr>
      </xdr:pic>
      <xdr:pic>
        <xdr:nvPicPr>
          <xdr:cNvPr id="210" name="Рисунок 209">
            <a:extLst>
              <a:ext uri="{FF2B5EF4-FFF2-40B4-BE49-F238E27FC236}">
                <a16:creationId xmlns:a16="http://schemas.microsoft.com/office/drawing/2014/main" xmlns="" id="{00000000-0008-0000-06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914992" y="8357666"/>
            <a:ext cx="646668" cy="652856"/>
          </a:xfrm>
          <a:prstGeom prst="rect">
            <a:avLst/>
          </a:prstGeom>
        </xdr:spPr>
      </xdr:pic>
      <xdr:pic>
        <xdr:nvPicPr>
          <xdr:cNvPr id="211" name="Рисунок 210">
            <a:extLst>
              <a:ext uri="{FF2B5EF4-FFF2-40B4-BE49-F238E27FC236}">
                <a16:creationId xmlns:a16="http://schemas.microsoft.com/office/drawing/2014/main" xmlns="" id="{00000000-0008-0000-0600-00005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553084" y="8353426"/>
            <a:ext cx="612022" cy="673099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184150</xdr:colOff>
      <xdr:row>4</xdr:row>
      <xdr:rowOff>152400</xdr:rowOff>
    </xdr:from>
    <xdr:ext cx="1071843" cy="243079"/>
    <xdr:pic>
      <xdr:nvPicPr>
        <xdr:cNvPr id="174" name="Рисунок 173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50" y="2025650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269875</xdr:colOff>
      <xdr:row>4</xdr:row>
      <xdr:rowOff>546212</xdr:rowOff>
    </xdr:from>
    <xdr:to>
      <xdr:col>1</xdr:col>
      <xdr:colOff>1222375</xdr:colOff>
      <xdr:row>7</xdr:row>
      <xdr:rowOff>190499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5" y="2419462"/>
          <a:ext cx="952500" cy="1454037"/>
        </a:xfrm>
        <a:prstGeom prst="rect">
          <a:avLst/>
        </a:prstGeom>
      </xdr:spPr>
    </xdr:pic>
    <xdr:clientData/>
  </xdr:twoCellAnchor>
  <xdr:twoCellAnchor>
    <xdr:from>
      <xdr:col>2</xdr:col>
      <xdr:colOff>1793875</xdr:colOff>
      <xdr:row>4</xdr:row>
      <xdr:rowOff>79375</xdr:rowOff>
    </xdr:from>
    <xdr:to>
      <xdr:col>3</xdr:col>
      <xdr:colOff>158750</xdr:colOff>
      <xdr:row>4</xdr:row>
      <xdr:rowOff>698499</xdr:rowOff>
    </xdr:to>
    <xdr:grpSp>
      <xdr:nvGrpSpPr>
        <xdr:cNvPr id="198" name="Группа 197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3302000" y="1952625"/>
          <a:ext cx="635000" cy="619124"/>
          <a:chOff x="6302375" y="2206625"/>
          <a:chExt cx="635000" cy="635000"/>
        </a:xfrm>
      </xdr:grpSpPr>
      <xdr:sp macro="" textlink="">
        <xdr:nvSpPr>
          <xdr:cNvPr id="199" name="Овал 198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0" name="TextBox 199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682625</xdr:colOff>
      <xdr:row>4</xdr:row>
      <xdr:rowOff>333375</xdr:rowOff>
    </xdr:from>
    <xdr:to>
      <xdr:col>1</xdr:col>
      <xdr:colOff>1493456</xdr:colOff>
      <xdr:row>5</xdr:row>
      <xdr:rowOff>600573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2625" y="2206625"/>
          <a:ext cx="810831" cy="1045073"/>
        </a:xfrm>
        <a:prstGeom prst="rect">
          <a:avLst/>
        </a:prstGeom>
      </xdr:spPr>
    </xdr:pic>
    <xdr:clientData/>
  </xdr:twoCellAnchor>
  <xdr:twoCellAnchor>
    <xdr:from>
      <xdr:col>9</xdr:col>
      <xdr:colOff>701668</xdr:colOff>
      <xdr:row>4</xdr:row>
      <xdr:rowOff>53974</xdr:rowOff>
    </xdr:from>
    <xdr:to>
      <xdr:col>15</xdr:col>
      <xdr:colOff>1039880</xdr:colOff>
      <xdr:row>4</xdr:row>
      <xdr:rowOff>730895</xdr:rowOff>
    </xdr:to>
    <xdr:grpSp>
      <xdr:nvGrpSpPr>
        <xdr:cNvPr id="35" name="Группа 34"/>
        <xdr:cNvGrpSpPr/>
      </xdr:nvGrpSpPr>
      <xdr:grpSpPr>
        <a:xfrm>
          <a:off x="8512168" y="1927224"/>
          <a:ext cx="5434087" cy="676921"/>
          <a:chOff x="14976675" y="1911996"/>
          <a:chExt cx="6001202" cy="730705"/>
        </a:xfrm>
      </xdr:grpSpPr>
      <xdr:pic>
        <xdr:nvPicPr>
          <xdr:cNvPr id="202" name="Рисунок 201"/>
          <xdr:cNvPicPr>
            <a:picLocks noChangeAspect="1"/>
          </xdr:cNvPicPr>
        </xdr:nvPicPr>
        <xdr:blipFill>
          <a:blip xmlns:r="http://schemas.openxmlformats.org/officeDocument/2006/relationships" r:embed="rId6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976675" y="1945571"/>
            <a:ext cx="688452" cy="697130"/>
          </a:xfrm>
          <a:prstGeom prst="rect">
            <a:avLst/>
          </a:prstGeom>
        </xdr:spPr>
      </xdr:pic>
      <xdr:pic>
        <xdr:nvPicPr>
          <xdr:cNvPr id="203" name="Рисунок 202"/>
          <xdr:cNvPicPr>
            <a:picLocks noChangeAspect="1"/>
          </xdr:cNvPicPr>
        </xdr:nvPicPr>
        <xdr:blipFill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121863" y="1959558"/>
            <a:ext cx="661307" cy="669157"/>
          </a:xfrm>
          <a:prstGeom prst="rect">
            <a:avLst/>
          </a:prstGeom>
        </xdr:spPr>
      </xdr:pic>
      <xdr:pic>
        <xdr:nvPicPr>
          <xdr:cNvPr id="33" name="Рисунок 32"/>
          <xdr:cNvPicPr>
            <a:picLocks noChangeAspect="1"/>
          </xdr:cNvPicPr>
        </xdr:nvPicPr>
        <xdr:blipFill>
          <a:blip xmlns:r="http://schemas.openxmlformats.org/officeDocument/2006/relationships" r:embed="rId6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686539" y="1952521"/>
            <a:ext cx="695141" cy="683232"/>
          </a:xfrm>
          <a:prstGeom prst="rect">
            <a:avLst/>
          </a:prstGeom>
        </xdr:spPr>
      </xdr:pic>
      <xdr:pic>
        <xdr:nvPicPr>
          <xdr:cNvPr id="212" name="Рисунок 211"/>
          <xdr:cNvPicPr>
            <a:picLocks noChangeAspect="1"/>
          </xdr:cNvPicPr>
        </xdr:nvPicPr>
        <xdr:blipFill>
          <a:blip xmlns:r="http://schemas.openxmlformats.org/officeDocument/2006/relationships" r:embed="rId5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77813" y="1958301"/>
            <a:ext cx="675235" cy="671671"/>
          </a:xfrm>
          <a:prstGeom prst="rect">
            <a:avLst/>
          </a:prstGeom>
        </xdr:spPr>
      </xdr:pic>
      <xdr:pic>
        <xdr:nvPicPr>
          <xdr:cNvPr id="34" name="Рисунок 33"/>
          <xdr:cNvPicPr>
            <a:picLocks noChangeAspect="1"/>
          </xdr:cNvPicPr>
        </xdr:nvPicPr>
        <xdr:blipFill>
          <a:blip xmlns:r="http://schemas.openxmlformats.org/officeDocument/2006/relationships" r:embed="rId6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59315" y="1948993"/>
            <a:ext cx="749454" cy="690288"/>
          </a:xfrm>
          <a:prstGeom prst="rect">
            <a:avLst/>
          </a:prstGeom>
        </xdr:spPr>
      </xdr:pic>
      <xdr:pic>
        <xdr:nvPicPr>
          <xdr:cNvPr id="213" name="Рисунок 212">
            <a:extLst>
              <a:ext uri="{FF2B5EF4-FFF2-40B4-BE49-F238E27FC236}">
                <a16:creationId xmlns:a16="http://schemas.microsoft.com/office/drawing/2014/main" xmlns="" id="{00000000-0008-0000-06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805177" y="1964818"/>
            <a:ext cx="652395" cy="658637"/>
          </a:xfrm>
          <a:prstGeom prst="rect">
            <a:avLst/>
          </a:prstGeom>
        </xdr:spPr>
      </xdr:pic>
      <xdr:pic>
        <xdr:nvPicPr>
          <xdr:cNvPr id="214" name="Рисунок 213">
            <a:extLst>
              <a:ext uri="{FF2B5EF4-FFF2-40B4-BE49-F238E27FC236}">
                <a16:creationId xmlns:a16="http://schemas.microsoft.com/office/drawing/2014/main" xmlns="" id="{00000000-0008-0000-06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88620" r="-890"/>
          <a:stretch/>
        </xdr:blipFill>
        <xdr:spPr>
          <a:xfrm>
            <a:off x="20374063" y="1911996"/>
            <a:ext cx="603814" cy="692309"/>
          </a:xfrm>
          <a:prstGeom prst="rect">
            <a:avLst/>
          </a:prstGeom>
        </xdr:spPr>
      </xdr:pic>
      <xdr:pic>
        <xdr:nvPicPr>
          <xdr:cNvPr id="215" name="Рисунок 214">
            <a:extLst>
              <a:ext uri="{FF2B5EF4-FFF2-40B4-BE49-F238E27FC236}">
                <a16:creationId xmlns:a16="http://schemas.microsoft.com/office/drawing/2014/main" xmlns="" id="{00000000-0008-0000-06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54478"/>
          <a:stretch/>
        </xdr:blipFill>
        <xdr:spPr>
          <a:xfrm>
            <a:off x="19738517" y="1971318"/>
            <a:ext cx="573664" cy="573664"/>
          </a:xfrm>
          <a:prstGeom prst="rect">
            <a:avLst/>
          </a:prstGeom>
        </xdr:spPr>
      </xdr:pic>
      <xdr:pic>
        <xdr:nvPicPr>
          <xdr:cNvPr id="216" name="Рисунок 215">
            <a:extLst>
              <a:ext uri="{FF2B5EF4-FFF2-40B4-BE49-F238E27FC236}">
                <a16:creationId xmlns:a16="http://schemas.microsoft.com/office/drawing/2014/main" xmlns="" id="{00000000-0008-0000-06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50790" r="37701"/>
          <a:stretch/>
        </xdr:blipFill>
        <xdr:spPr>
          <a:xfrm>
            <a:off x="19161128" y="1917438"/>
            <a:ext cx="555188" cy="68142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873125</xdr:colOff>
      <xdr:row>9</xdr:row>
      <xdr:rowOff>535043</xdr:rowOff>
    </xdr:from>
    <xdr:to>
      <xdr:col>1</xdr:col>
      <xdr:colOff>1317625</xdr:colOff>
      <xdr:row>11</xdr:row>
      <xdr:rowOff>174625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3125" y="5297543"/>
          <a:ext cx="444500" cy="6238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10</xdr:row>
      <xdr:rowOff>190500</xdr:rowOff>
    </xdr:from>
    <xdr:to>
      <xdr:col>1</xdr:col>
      <xdr:colOff>1230593</xdr:colOff>
      <xdr:row>10</xdr:row>
      <xdr:rowOff>433579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466725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" y="0"/>
          <a:ext cx="1206500" cy="1252988"/>
        </a:xfrm>
        <a:prstGeom prst="rect">
          <a:avLst/>
        </a:prstGeom>
      </xdr:spPr>
    </xdr:pic>
    <xdr:clientData/>
  </xdr:twoCellAnchor>
  <xdr:twoCellAnchor>
    <xdr:from>
      <xdr:col>1</xdr:col>
      <xdr:colOff>137889</xdr:colOff>
      <xdr:row>10</xdr:row>
      <xdr:rowOff>619125</xdr:rowOff>
    </xdr:from>
    <xdr:to>
      <xdr:col>1</xdr:col>
      <xdr:colOff>1270612</xdr:colOff>
      <xdr:row>12</xdr:row>
      <xdr:rowOff>666750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889" y="8048625"/>
          <a:ext cx="1132723" cy="1905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384175</xdr:colOff>
      <xdr:row>10</xdr:row>
      <xdr:rowOff>225425</xdr:rowOff>
    </xdr:from>
    <xdr:to>
      <xdr:col>15</xdr:col>
      <xdr:colOff>1014870</xdr:colOff>
      <xdr:row>10</xdr:row>
      <xdr:rowOff>768350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6150" y="7664450"/>
          <a:ext cx="5717045" cy="542925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10</xdr:row>
      <xdr:rowOff>238125</xdr:rowOff>
    </xdr:from>
    <xdr:to>
      <xdr:col>6</xdr:col>
      <xdr:colOff>285750</xdr:colOff>
      <xdr:row>10</xdr:row>
      <xdr:rowOff>682625</xdr:rowOff>
    </xdr:to>
    <xdr:sp macro="" textlink="">
      <xdr:nvSpPr>
        <xdr:cNvPr id="10" name="Скругленный прямоугольник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>
          <a:spLocks noChangeAspect="1"/>
        </xdr:cNvSpPr>
      </xdr:nvSpPr>
      <xdr:spPr>
        <a:xfrm>
          <a:off x="4175125" y="23018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oneCellAnchor>
    <xdr:from>
      <xdr:col>1</xdr:col>
      <xdr:colOff>238125</xdr:colOff>
      <xdr:row>17</xdr:row>
      <xdr:rowOff>127000</xdr:rowOff>
    </xdr:from>
    <xdr:ext cx="1071843" cy="243079"/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3716000"/>
          <a:ext cx="1071843" cy="243079"/>
        </a:xfrm>
        <a:prstGeom prst="rect">
          <a:avLst/>
        </a:prstGeom>
      </xdr:spPr>
    </xdr:pic>
    <xdr:clientData/>
  </xdr:oneCellAnchor>
  <xdr:twoCellAnchor>
    <xdr:from>
      <xdr:col>10</xdr:col>
      <xdr:colOff>1063625</xdr:colOff>
      <xdr:row>17</xdr:row>
      <xdr:rowOff>28574</xdr:rowOff>
    </xdr:from>
    <xdr:to>
      <xdr:col>15</xdr:col>
      <xdr:colOff>1016000</xdr:colOff>
      <xdr:row>17</xdr:row>
      <xdr:rowOff>740524</xdr:rowOff>
    </xdr:to>
    <xdr:grpSp>
      <xdr:nvGrpSpPr>
        <xdr:cNvPr id="34" name="Группа 33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GrpSpPr/>
      </xdr:nvGrpSpPr>
      <xdr:grpSpPr>
        <a:xfrm>
          <a:off x="10207625" y="13601699"/>
          <a:ext cx="4206875" cy="711950"/>
          <a:chOff x="638174" y="1905000"/>
          <a:chExt cx="8878136" cy="1609725"/>
        </a:xfrm>
      </xdr:grpSpPr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xmlns="" id="{00000000-0008-0000-08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019300" y="2286000"/>
            <a:ext cx="1140295" cy="1152525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xmlns="" id="{00000000-0008-0000-0800-00002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686"/>
          <a:stretch/>
        </xdr:blipFill>
        <xdr:spPr>
          <a:xfrm>
            <a:off x="638174" y="1905000"/>
            <a:ext cx="1343861" cy="1609725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xmlns="" id="{00000000-0008-0000-08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248025" y="2276475"/>
            <a:ext cx="1187920" cy="1171575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xmlns="" id="{00000000-0008-0000-08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772150" y="2276475"/>
            <a:ext cx="1140295" cy="1152525"/>
          </a:xfrm>
          <a:prstGeom prst="rect">
            <a:avLst/>
          </a:prstGeom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xmlns="" id="{00000000-0008-0000-0800-00002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95800" y="2200275"/>
            <a:ext cx="1228726" cy="1266826"/>
          </a:xfrm>
          <a:prstGeom prst="rect">
            <a:avLst/>
          </a:prstGeom>
        </xdr:spPr>
      </xdr:pic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xmlns="" id="{00000000-0008-0000-0800-00002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81825" y="2190750"/>
            <a:ext cx="1238250" cy="1257300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xmlns="" id="{00000000-0008-0000-0800-00002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"/>
          <a:stretch/>
        </xdr:blipFill>
        <xdr:spPr>
          <a:xfrm>
            <a:off x="8267700" y="2219324"/>
            <a:ext cx="1248610" cy="1228725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1157718</xdr:colOff>
      <xdr:row>16</xdr:row>
      <xdr:rowOff>447671</xdr:rowOff>
    </xdr:from>
    <xdr:to>
      <xdr:col>10</xdr:col>
      <xdr:colOff>1143293</xdr:colOff>
      <xdr:row>17</xdr:row>
      <xdr:rowOff>739709</xdr:rowOff>
    </xdr:to>
    <xdr:grpSp>
      <xdr:nvGrpSpPr>
        <xdr:cNvPr id="7" name="Группа 6"/>
        <xdr:cNvGrpSpPr/>
      </xdr:nvGrpSpPr>
      <xdr:grpSpPr>
        <a:xfrm>
          <a:off x="8063343" y="13576296"/>
          <a:ext cx="2223950" cy="736538"/>
          <a:chOff x="6455099" y="9325465"/>
          <a:chExt cx="2202671" cy="735129"/>
        </a:xfrm>
      </xdr:grpSpPr>
      <xdr:pic>
        <xdr:nvPicPr>
          <xdr:cNvPr id="52" name="Рисунок 51">
            <a:extLst>
              <a:ext uri="{FF2B5EF4-FFF2-40B4-BE49-F238E27FC236}">
                <a16:creationId xmlns:a16="http://schemas.microsoft.com/office/drawing/2014/main" xmlns="" id="{00000000-0008-0000-0800-00003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999491" y="9325465"/>
            <a:ext cx="658279" cy="735129"/>
          </a:xfrm>
          <a:prstGeom prst="rect">
            <a:avLst/>
          </a:prstGeom>
        </xdr:spPr>
      </xdr:pic>
      <xdr:pic>
        <xdr:nvPicPr>
          <xdr:cNvPr id="43" name="Рисунок 42" descr="https://store.elari.net/promo/smartbot/img/orig.png">
            <a:extLst>
              <a:ext uri="{FF2B5EF4-FFF2-40B4-BE49-F238E27FC236}">
                <a16:creationId xmlns:a16="http://schemas.microsoft.com/office/drawing/2014/main" xmlns="" id="{00000000-0008-0000-08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5099" y="9438409"/>
            <a:ext cx="1587499" cy="59848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1</xdr:col>
      <xdr:colOff>158750</xdr:colOff>
      <xdr:row>7</xdr:row>
      <xdr:rowOff>190500</xdr:rowOff>
    </xdr:from>
    <xdr:ext cx="1071843" cy="243079"/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8636000"/>
          <a:ext cx="1071843" cy="243079"/>
        </a:xfrm>
        <a:prstGeom prst="rect">
          <a:avLst/>
        </a:prstGeom>
      </xdr:spPr>
    </xdr:pic>
    <xdr:clientData/>
  </xdr:oneCellAnchor>
  <xdr:twoCellAnchor>
    <xdr:from>
      <xdr:col>1</xdr:col>
      <xdr:colOff>169639</xdr:colOff>
      <xdr:row>7</xdr:row>
      <xdr:rowOff>684502</xdr:rowOff>
    </xdr:from>
    <xdr:to>
      <xdr:col>1</xdr:col>
      <xdr:colOff>1270000</xdr:colOff>
      <xdr:row>9</xdr:row>
      <xdr:rowOff>603250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639" y="2668877"/>
          <a:ext cx="1100361" cy="1871373"/>
        </a:xfrm>
        <a:prstGeom prst="rect">
          <a:avLst/>
        </a:prstGeom>
      </xdr:spPr>
    </xdr:pic>
    <xdr:clientData/>
  </xdr:twoCellAnchor>
  <xdr:twoCellAnchor>
    <xdr:from>
      <xdr:col>8</xdr:col>
      <xdr:colOff>1368426</xdr:colOff>
      <xdr:row>7</xdr:row>
      <xdr:rowOff>174625</xdr:rowOff>
    </xdr:from>
    <xdr:to>
      <xdr:col>15</xdr:col>
      <xdr:colOff>1019175</xdr:colOff>
      <xdr:row>7</xdr:row>
      <xdr:rowOff>771671</xdr:rowOff>
    </xdr:to>
    <xdr:grpSp>
      <xdr:nvGrpSpPr>
        <xdr:cNvPr id="2" name="Группа 1"/>
        <xdr:cNvGrpSpPr/>
      </xdr:nvGrpSpPr>
      <xdr:grpSpPr>
        <a:xfrm>
          <a:off x="8274051" y="4651375"/>
          <a:ext cx="6143624" cy="597046"/>
          <a:chOff x="8255000" y="4556125"/>
          <a:chExt cx="6346376" cy="597046"/>
        </a:xfrm>
      </xdr:grpSpPr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xmlns="" id="{00000000-0008-0000-08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55000" y="4603750"/>
            <a:ext cx="5726570" cy="542925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xmlns="" id="{00000000-0008-0000-0800-00001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017625" y="4556125"/>
            <a:ext cx="583751" cy="597046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977900</xdr:colOff>
      <xdr:row>7</xdr:row>
      <xdr:rowOff>168275</xdr:rowOff>
    </xdr:from>
    <xdr:to>
      <xdr:col>2</xdr:col>
      <xdr:colOff>1612900</xdr:colOff>
      <xdr:row>7</xdr:row>
      <xdr:rowOff>803275</xdr:rowOff>
    </xdr:to>
    <xdr:grpSp>
      <xdr:nvGrpSpPr>
        <xdr:cNvPr id="58" name="Группа 57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GrpSpPr>
          <a:grpSpLocks noChangeAspect="1"/>
        </xdr:cNvGrpSpPr>
      </xdr:nvGrpSpPr>
      <xdr:grpSpPr>
        <a:xfrm>
          <a:off x="2486025" y="4645025"/>
          <a:ext cx="635000" cy="635000"/>
          <a:chOff x="6302375" y="2206625"/>
          <a:chExt cx="635000" cy="635000"/>
        </a:xfrm>
      </xdr:grpSpPr>
      <xdr:sp macro="" textlink="">
        <xdr:nvSpPr>
          <xdr:cNvPr id="59" name="Овал 58">
            <a:extLst>
              <a:ext uri="{FF2B5EF4-FFF2-40B4-BE49-F238E27FC236}">
                <a16:creationId xmlns:a16="http://schemas.microsoft.com/office/drawing/2014/main" xmlns="" id="{00000000-0008-0000-0800-00000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xmlns="" id="{00000000-0008-0000-0800-00001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243900</xdr:colOff>
      <xdr:row>17</xdr:row>
      <xdr:rowOff>564285</xdr:rowOff>
    </xdr:from>
    <xdr:to>
      <xdr:col>1</xdr:col>
      <xdr:colOff>1270000</xdr:colOff>
      <xdr:row>19</xdr:row>
      <xdr:rowOff>479572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3900" y="14153285"/>
          <a:ext cx="1026100" cy="1550412"/>
        </a:xfrm>
        <a:prstGeom prst="rect">
          <a:avLst/>
        </a:prstGeom>
      </xdr:spPr>
    </xdr:pic>
    <xdr:clientData/>
  </xdr:twoCellAnchor>
  <xdr:twoCellAnchor>
    <xdr:from>
      <xdr:col>6</xdr:col>
      <xdr:colOff>524741</xdr:colOff>
      <xdr:row>7</xdr:row>
      <xdr:rowOff>98424</xdr:rowOff>
    </xdr:from>
    <xdr:to>
      <xdr:col>8</xdr:col>
      <xdr:colOff>1357456</xdr:colOff>
      <xdr:row>7</xdr:row>
      <xdr:rowOff>808408</xdr:rowOff>
    </xdr:to>
    <xdr:grpSp>
      <xdr:nvGrpSpPr>
        <xdr:cNvPr id="48" name="Группа 47"/>
        <xdr:cNvGrpSpPr/>
      </xdr:nvGrpSpPr>
      <xdr:grpSpPr>
        <a:xfrm>
          <a:off x="6144491" y="4575174"/>
          <a:ext cx="2118590" cy="709984"/>
          <a:chOff x="6285057" y="2008909"/>
          <a:chExt cx="2096943" cy="709984"/>
        </a:xfrm>
      </xdr:grpSpPr>
      <xdr:pic>
        <xdr:nvPicPr>
          <xdr:cNvPr id="49" name="Рисунок 48">
            <a:extLst>
              <a:ext uri="{FF2B5EF4-FFF2-40B4-BE49-F238E27FC236}">
                <a16:creationId xmlns:a16="http://schemas.microsoft.com/office/drawing/2014/main" xmlns="" id="{00000000-0008-0000-0800-00003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47445" y="2008909"/>
            <a:ext cx="534555" cy="709984"/>
          </a:xfrm>
          <a:prstGeom prst="rect">
            <a:avLst/>
          </a:prstGeom>
        </xdr:spPr>
      </xdr:pic>
      <xdr:pic>
        <xdr:nvPicPr>
          <xdr:cNvPr id="56" name="Рисунок 55" descr="https://store.elari.net/promo/smartbot/img/orig.png">
            <a:extLst>
              <a:ext uri="{FF2B5EF4-FFF2-40B4-BE49-F238E27FC236}">
                <a16:creationId xmlns:a16="http://schemas.microsoft.com/office/drawing/2014/main" xmlns="" id="{00000000-0008-0000-08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285057" y="2076739"/>
            <a:ext cx="1583169" cy="59848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</xdr:col>
      <xdr:colOff>38100</xdr:colOff>
      <xdr:row>10</xdr:row>
      <xdr:rowOff>120650</xdr:rowOff>
    </xdr:from>
    <xdr:to>
      <xdr:col>9</xdr:col>
      <xdr:colOff>378690</xdr:colOff>
      <xdr:row>10</xdr:row>
      <xdr:rowOff>830634</xdr:rowOff>
    </xdr:to>
    <xdr:grpSp>
      <xdr:nvGrpSpPr>
        <xdr:cNvPr id="61" name="Группа 60"/>
        <xdr:cNvGrpSpPr/>
      </xdr:nvGrpSpPr>
      <xdr:grpSpPr>
        <a:xfrm>
          <a:off x="6562725" y="7534275"/>
          <a:ext cx="2118590" cy="709984"/>
          <a:chOff x="6285057" y="2008909"/>
          <a:chExt cx="2096943" cy="709984"/>
        </a:xfrm>
      </xdr:grpSpPr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xmlns="" id="{00000000-0008-0000-0800-00003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47445" y="2008909"/>
            <a:ext cx="534555" cy="709984"/>
          </a:xfrm>
          <a:prstGeom prst="rect">
            <a:avLst/>
          </a:prstGeom>
        </xdr:spPr>
      </xdr:pic>
      <xdr:pic>
        <xdr:nvPicPr>
          <xdr:cNvPr id="63" name="Рисунок 62" descr="https://store.elari.net/promo/smartbot/img/orig.png">
            <a:extLst>
              <a:ext uri="{FF2B5EF4-FFF2-40B4-BE49-F238E27FC236}">
                <a16:creationId xmlns:a16="http://schemas.microsoft.com/office/drawing/2014/main" xmlns="" id="{00000000-0008-0000-08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285057" y="2076739"/>
            <a:ext cx="1583169" cy="59848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8</xdr:col>
      <xdr:colOff>984250</xdr:colOff>
      <xdr:row>2</xdr:row>
      <xdr:rowOff>0</xdr:rowOff>
    </xdr:from>
    <xdr:to>
      <xdr:col>8</xdr:col>
      <xdr:colOff>1349376</xdr:colOff>
      <xdr:row>2</xdr:row>
      <xdr:rowOff>408621</xdr:rowOff>
    </xdr:to>
    <xdr:pic>
      <xdr:nvPicPr>
        <xdr:cNvPr id="100" name="Рисунок 99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778750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682625</xdr:colOff>
      <xdr:row>0</xdr:row>
      <xdr:rowOff>174625</xdr:rowOff>
    </xdr:from>
    <xdr:to>
      <xdr:col>25</xdr:col>
      <xdr:colOff>635899</xdr:colOff>
      <xdr:row>0</xdr:row>
      <xdr:rowOff>549249</xdr:rowOff>
    </xdr:to>
    <xdr:sp macro="" textlink="">
      <xdr:nvSpPr>
        <xdr:cNvPr id="68" name="Прямоугольник 67">
          <a:hlinkClick xmlns:r="http://schemas.openxmlformats.org/officeDocument/2006/relationships" r:id="rId19"/>
        </xdr:cNvPr>
        <xdr:cNvSpPr/>
      </xdr:nvSpPr>
      <xdr:spPr>
        <a:xfrm>
          <a:off x="15033625" y="174625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20</xdr:col>
      <xdr:colOff>142875</xdr:colOff>
      <xdr:row>0</xdr:row>
      <xdr:rowOff>47625</xdr:rowOff>
    </xdr:from>
    <xdr:to>
      <xdr:col>20</xdr:col>
      <xdr:colOff>629855</xdr:colOff>
      <xdr:row>1</xdr:row>
      <xdr:rowOff>105950</xdr:rowOff>
    </xdr:to>
    <xdr:pic>
      <xdr:nvPicPr>
        <xdr:cNvPr id="71" name="Рисунок 70" descr="Youtube – Бесплатные иконки: социальные медиа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430390" y="111110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555628</xdr:colOff>
      <xdr:row>3</xdr:row>
      <xdr:rowOff>333376</xdr:rowOff>
    </xdr:from>
    <xdr:to>
      <xdr:col>42</xdr:col>
      <xdr:colOff>79376</xdr:colOff>
      <xdr:row>9</xdr:row>
      <xdr:rowOff>111126</xdr:rowOff>
    </xdr:to>
    <xdr:grpSp>
      <xdr:nvGrpSpPr>
        <xdr:cNvPr id="8" name="Группа 7"/>
        <xdr:cNvGrpSpPr/>
      </xdr:nvGrpSpPr>
      <xdr:grpSpPr>
        <a:xfrm>
          <a:off x="17160878" y="1714501"/>
          <a:ext cx="10699748" cy="4826000"/>
          <a:chOff x="17684752" y="1476375"/>
          <a:chExt cx="10904367" cy="4801630"/>
        </a:xfrm>
      </xdr:grpSpPr>
      <xdr:grpSp>
        <xdr:nvGrpSpPr>
          <xdr:cNvPr id="6" name="Группа 5"/>
          <xdr:cNvGrpSpPr/>
        </xdr:nvGrpSpPr>
        <xdr:grpSpPr>
          <a:xfrm>
            <a:off x="17684752" y="1476375"/>
            <a:ext cx="10904367" cy="4801630"/>
            <a:chOff x="17684750" y="1476375"/>
            <a:chExt cx="10899100" cy="4801630"/>
          </a:xfrm>
        </xdr:grpSpPr>
        <xdr:grpSp>
          <xdr:nvGrpSpPr>
            <xdr:cNvPr id="70" name="Группа 69"/>
            <xdr:cNvGrpSpPr/>
          </xdr:nvGrpSpPr>
          <xdr:grpSpPr>
            <a:xfrm>
              <a:off x="17684750" y="1476375"/>
              <a:ext cx="10899100" cy="4801630"/>
              <a:chOff x="16430625" y="1924559"/>
              <a:chExt cx="10899100" cy="5057301"/>
            </a:xfrm>
          </xdr:grpSpPr>
          <xdr:grpSp>
            <xdr:nvGrpSpPr>
              <xdr:cNvPr id="72" name="Группа 71"/>
              <xdr:cNvGrpSpPr/>
            </xdr:nvGrpSpPr>
            <xdr:grpSpPr>
              <a:xfrm>
                <a:off x="16430625" y="1924559"/>
                <a:ext cx="10893231" cy="3456962"/>
                <a:chOff x="16430625" y="1924559"/>
                <a:chExt cx="10893231" cy="3456962"/>
              </a:xfrm>
            </xdr:grpSpPr>
            <xdr:grpSp>
              <xdr:nvGrpSpPr>
                <xdr:cNvPr id="74" name="Группа 73"/>
                <xdr:cNvGrpSpPr>
                  <a:grpSpLocks noChangeAspect="1"/>
                </xdr:cNvGrpSpPr>
              </xdr:nvGrpSpPr>
              <xdr:grpSpPr>
                <a:xfrm>
                  <a:off x="16467865" y="2238377"/>
                  <a:ext cx="10855991" cy="3143144"/>
                  <a:chOff x="4229288" y="3061607"/>
                  <a:chExt cx="10344220" cy="2530669"/>
                </a:xfrm>
                <a:solidFill>
                  <a:schemeClr val="bg2"/>
                </a:solidFill>
              </xdr:grpSpPr>
              <xdr:sp macro="" textlink="">
                <xdr:nvSpPr>
                  <xdr:cNvPr id="76" name="Прямоугольник 75">
                    <a:hlinkClick xmlns:r="http://schemas.openxmlformats.org/officeDocument/2006/relationships" r:id="rId21"/>
                  </xdr:cNvPr>
                  <xdr:cNvSpPr/>
                </xdr:nvSpPr>
                <xdr:spPr>
                  <a:xfrm>
                    <a:off x="4238276" y="3061607"/>
                    <a:ext cx="10331835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2000" b="1">
                        <a:solidFill>
                          <a:sysClr val="windowText" lastClr="000000"/>
                        </a:solidFill>
                      </a:rPr>
                      <a:t>Главная</a:t>
                    </a:r>
                  </a:p>
                </xdr:txBody>
              </xdr:sp>
              <xdr:sp macro="" textlink="">
                <xdr:nvSpPr>
                  <xdr:cNvPr id="79" name="Прямоугольник 78">
                    <a:hlinkClick xmlns:r="http://schemas.openxmlformats.org/officeDocument/2006/relationships" r:id="rId22"/>
                  </xdr:cNvPr>
                  <xdr:cNvSpPr/>
                </xdr:nvSpPr>
                <xdr:spPr>
                  <a:xfrm>
                    <a:off x="6961568" y="4256462"/>
                    <a:ext cx="2098284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ПЭВН</a:t>
                    </a:r>
                  </a:p>
                </xdr:txBody>
              </xdr:sp>
              <xdr:sp macro="" textlink="">
                <xdr:nvSpPr>
                  <xdr:cNvPr id="77" name="Прямоугольник 76">
                    <a:hlinkClick xmlns:r="http://schemas.openxmlformats.org/officeDocument/2006/relationships" r:id="rId23"/>
                  </xdr:cNvPr>
                  <xdr:cNvSpPr/>
                </xdr:nvSpPr>
                <xdr:spPr>
                  <a:xfrm>
                    <a:off x="4229288" y="3735190"/>
                    <a:ext cx="2091296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</a:rPr>
                      <a:t>Фильтры</a:t>
                    </a:r>
                  </a:p>
                </xdr:txBody>
              </xdr:sp>
              <xdr:sp macro="" textlink="">
                <xdr:nvSpPr>
                  <xdr:cNvPr id="78" name="Прямоугольник 77">
                    <a:hlinkClick xmlns:r="http://schemas.openxmlformats.org/officeDocument/2006/relationships" r:id="rId24"/>
                  </xdr:cNvPr>
                  <xdr:cNvSpPr/>
                </xdr:nvSpPr>
                <xdr:spPr>
                  <a:xfrm>
                    <a:off x="6961568" y="3738745"/>
                    <a:ext cx="2098284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КЭВН</a:t>
                    </a:r>
                  </a:p>
                </xdr:txBody>
              </xdr:sp>
              <xdr:sp macro="" textlink="">
                <xdr:nvSpPr>
                  <xdr:cNvPr id="80" name="Прямоугольник 79">
                    <a:hlinkClick xmlns:r="http://schemas.openxmlformats.org/officeDocument/2006/relationships" r:id="rId25"/>
                  </xdr:cNvPr>
                  <xdr:cNvSpPr/>
                </xdr:nvSpPr>
                <xdr:spPr>
                  <a:xfrm>
                    <a:off x="6961568" y="4774178"/>
                    <a:ext cx="2098284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ГПВН</a:t>
                    </a:r>
                  </a:p>
                </xdr:txBody>
              </xdr:sp>
              <xdr:sp macro="" textlink="">
                <xdr:nvSpPr>
                  <xdr:cNvPr id="102" name="Прямоугольник 101">
                    <a:hlinkClick xmlns:r="http://schemas.openxmlformats.org/officeDocument/2006/relationships" r:id="rId26"/>
                  </xdr:cNvPr>
                  <xdr:cNvSpPr/>
                </xdr:nvSpPr>
                <xdr:spPr>
                  <a:xfrm>
                    <a:off x="9715922" y="4254019"/>
                    <a:ext cx="2094567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Тепловентиляторы</a:t>
                    </a:r>
                  </a:p>
                </xdr:txBody>
              </xdr:sp>
              <xdr:sp macro="" textlink="">
                <xdr:nvSpPr>
                  <xdr:cNvPr id="101" name="Прямоугольник 100">
                    <a:hlinkClick xmlns:r="http://schemas.openxmlformats.org/officeDocument/2006/relationships" r:id="rId27"/>
                  </xdr:cNvPr>
                  <xdr:cNvSpPr/>
                </xdr:nvSpPr>
                <xdr:spPr>
                  <a:xfrm>
                    <a:off x="9715922" y="3736302"/>
                    <a:ext cx="2094567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Воздухоочистители</a:t>
                    </a:r>
                  </a:p>
                </xdr:txBody>
              </xdr:sp>
              <xdr:sp macro="" textlink="">
                <xdr:nvSpPr>
                  <xdr:cNvPr id="103" name="Прямоугольник 102">
                    <a:hlinkClick xmlns:r="http://schemas.openxmlformats.org/officeDocument/2006/relationships" r:id="rId28"/>
                  </xdr:cNvPr>
                  <xdr:cNvSpPr/>
                </xdr:nvSpPr>
                <xdr:spPr>
                  <a:xfrm>
                    <a:off x="4229288" y="4252906"/>
                    <a:ext cx="2091296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</a:p>
                </xdr:txBody>
              </xdr:sp>
              <xdr:sp macro="" textlink="">
                <xdr:nvSpPr>
                  <xdr:cNvPr id="104" name="Прямоугольник 103">
                    <a:hlinkClick xmlns:r="http://schemas.openxmlformats.org/officeDocument/2006/relationships" r:id="rId29"/>
                  </xdr:cNvPr>
                  <xdr:cNvSpPr/>
                </xdr:nvSpPr>
                <xdr:spPr>
                  <a:xfrm>
                    <a:off x="4229288" y="4778692"/>
                    <a:ext cx="2091296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  <a:r>
                      <a:rPr lang="ru-RU" sz="1400" b="1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 нап.</a:t>
                    </a:r>
                    <a:endParaRPr lang="ru-RU" sz="1400" b="1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107" name="Прямоугольник 106">
                    <a:hlinkClick xmlns:r="http://schemas.openxmlformats.org/officeDocument/2006/relationships" r:id="rId30"/>
                  </xdr:cNvPr>
                  <xdr:cNvSpPr/>
                </xdr:nvSpPr>
                <xdr:spPr>
                  <a:xfrm>
                    <a:off x="12485508" y="4249963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Трехходовые клапаны</a:t>
                    </a:r>
                  </a:p>
                </xdr:txBody>
              </xdr:sp>
              <xdr:sp macro="" textlink="">
                <xdr:nvSpPr>
                  <xdr:cNvPr id="106" name="Прямоугольник 105">
                    <a:hlinkClick xmlns:r="http://schemas.openxmlformats.org/officeDocument/2006/relationships" r:id="rId31"/>
                  </xdr:cNvPr>
                  <xdr:cNvSpPr/>
                </xdr:nvSpPr>
                <xdr:spPr>
                  <a:xfrm>
                    <a:off x="12485508" y="3735383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Конвекторы</a:t>
                    </a:r>
                  </a:p>
                </xdr:txBody>
              </xdr:sp>
              <xdr:sp macro="" textlink="">
                <xdr:nvSpPr>
                  <xdr:cNvPr id="108" name="Прямоугольник 107">
                    <a:hlinkClick xmlns:r="http://schemas.openxmlformats.org/officeDocument/2006/relationships" r:id="rId32"/>
                  </xdr:cNvPr>
                  <xdr:cNvSpPr/>
                </xdr:nvSpPr>
                <xdr:spPr>
                  <a:xfrm>
                    <a:off x="12485508" y="4778887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Термостаты</a:t>
                    </a:r>
                  </a:p>
                </xdr:txBody>
              </xdr:sp>
              <xdr:sp macro="" textlink="">
                <xdr:nvSpPr>
                  <xdr:cNvPr id="111" name="Прямоугольник 110">
                    <a:hlinkClick xmlns:r="http://schemas.openxmlformats.org/officeDocument/2006/relationships" r:id="rId33"/>
                  </xdr:cNvPr>
                  <xdr:cNvSpPr/>
                </xdr:nvSpPr>
                <xdr:spPr>
                  <a:xfrm>
                    <a:off x="4236539" y="5290651"/>
                    <a:ext cx="4823312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Распродажа</a:t>
                    </a:r>
                  </a:p>
                </xdr:txBody>
              </xdr:sp>
            </xdr:grpSp>
            <xdr:pic>
              <xdr:nvPicPr>
                <xdr:cNvPr id="75" name="Рисунок 74" descr="Сантехника THERMEX (Термекс).Страна производитель - Россия. Китай Купить  THERMEX (Термекс) с доставкой по Москве и России — Home-Santehnika.ru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34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6430625" y="1924559"/>
                  <a:ext cx="1127125" cy="26936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sp macro="" textlink="">
            <xdr:nvSpPr>
              <xdr:cNvPr id="73" name="Прямоугольник 72">
                <a:hlinkClick xmlns:r="http://schemas.openxmlformats.org/officeDocument/2006/relationships" r:id="rId35"/>
              </xdr:cNvPr>
              <xdr:cNvSpPr/>
            </xdr:nvSpPr>
            <xdr:spPr>
              <a:xfrm>
                <a:off x="16467864" y="6607236"/>
                <a:ext cx="10861861" cy="374624"/>
              </a:xfrm>
              <a:prstGeom prst="rect">
                <a:avLst/>
              </a:prstGeom>
              <a:solidFill>
                <a:schemeClr val="bg2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ru-RU" sz="2000" b="1">
                    <a:solidFill>
                      <a:sysClr val="windowText" lastClr="000000"/>
                    </a:solidFill>
                  </a:rPr>
                  <a:t>Печать</a:t>
                </a:r>
                <a:r>
                  <a:rPr lang="ru-RU" sz="2000" b="1" baseline="0">
                    <a:solidFill>
                      <a:sysClr val="windowText" lastClr="000000"/>
                    </a:solidFill>
                  </a:rPr>
                  <a:t> заказа</a:t>
                </a:r>
                <a:endParaRPr lang="ru-RU" sz="2000" b="1">
                  <a:solidFill>
                    <a:sysClr val="windowText" lastClr="000000"/>
                  </a:solidFill>
                </a:endParaRPr>
              </a:p>
            </xdr:txBody>
          </xdr:sp>
        </xdr:grpSp>
        <xdr:sp macro="" textlink="">
          <xdr:nvSpPr>
            <xdr:cNvPr id="81" name="Прямоугольник 80">
              <a:hlinkClick xmlns:r="http://schemas.openxmlformats.org/officeDocument/2006/relationships" r:id="rId36"/>
            </xdr:cNvPr>
            <xdr:cNvSpPr/>
          </xdr:nvSpPr>
          <xdr:spPr>
            <a:xfrm>
              <a:off x="23480070" y="4409989"/>
              <a:ext cx="5100575" cy="349239"/>
            </a:xfrm>
            <a:prstGeom prst="rect">
              <a:avLst/>
            </a:prstGeom>
            <a:solidFill>
              <a:schemeClr val="bg2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marL="0" indent="0" algn="ctr"/>
              <a:r>
                <a:rPr lang="ru-RU" sz="1400" b="1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rPr>
                <a:t>ИК-обогреватели</a:t>
              </a:r>
            </a:p>
          </xdr:txBody>
        </xdr:sp>
      </xdr:grpSp>
      <xdr:sp macro="" textlink="">
        <xdr:nvSpPr>
          <xdr:cNvPr id="82" name="Прямоугольник 81">
            <a:hlinkClick xmlns:r="http://schemas.openxmlformats.org/officeDocument/2006/relationships" r:id="rId37"/>
          </xdr:cNvPr>
          <xdr:cNvSpPr/>
        </xdr:nvSpPr>
        <xdr:spPr>
          <a:xfrm>
            <a:off x="23497451" y="3793409"/>
            <a:ext cx="2184678" cy="347380"/>
          </a:xfrm>
          <a:prstGeom prst="rect">
            <a:avLst/>
          </a:prstGeom>
          <a:solidFill>
            <a:schemeClr val="bg2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indent="0" algn="ctr"/>
            <a:r>
              <a:rPr lang="ru-RU" sz="1400" b="1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Насосные станции</a:t>
            </a:r>
          </a:p>
        </xdr:txBody>
      </xdr:sp>
    </xdr:grpSp>
    <xdr:clientData/>
  </xdr:twoCellAnchor>
  <xdr:oneCellAnchor>
    <xdr:from>
      <xdr:col>1</xdr:col>
      <xdr:colOff>222250</xdr:colOff>
      <xdr:row>13</xdr:row>
      <xdr:rowOff>190500</xdr:rowOff>
    </xdr:from>
    <xdr:ext cx="1071843" cy="243079"/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0191750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190499</xdr:colOff>
      <xdr:row>13</xdr:row>
      <xdr:rowOff>761999</xdr:rowOff>
    </xdr:from>
    <xdr:to>
      <xdr:col>1</xdr:col>
      <xdr:colOff>1324186</xdr:colOff>
      <xdr:row>15</xdr:row>
      <xdr:rowOff>523875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499" y="10763249"/>
          <a:ext cx="1133687" cy="1651001"/>
        </a:xfrm>
        <a:prstGeom prst="rect">
          <a:avLst/>
        </a:prstGeom>
      </xdr:spPr>
    </xdr:pic>
    <xdr:clientData/>
  </xdr:twoCellAnchor>
  <xdr:twoCellAnchor editAs="oneCell">
    <xdr:from>
      <xdr:col>2</xdr:col>
      <xdr:colOff>1254125</xdr:colOff>
      <xdr:row>13</xdr:row>
      <xdr:rowOff>174625</xdr:rowOff>
    </xdr:from>
    <xdr:to>
      <xdr:col>2</xdr:col>
      <xdr:colOff>1889125</xdr:colOff>
      <xdr:row>13</xdr:row>
      <xdr:rowOff>809625</xdr:rowOff>
    </xdr:to>
    <xdr:grpSp>
      <xdr:nvGrpSpPr>
        <xdr:cNvPr id="90" name="Группа 89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GrpSpPr>
          <a:grpSpLocks noChangeAspect="1"/>
        </xdr:cNvGrpSpPr>
      </xdr:nvGrpSpPr>
      <xdr:grpSpPr>
        <a:xfrm>
          <a:off x="2762250" y="10429875"/>
          <a:ext cx="635000" cy="635000"/>
          <a:chOff x="6302375" y="2206625"/>
          <a:chExt cx="635000" cy="635000"/>
        </a:xfrm>
      </xdr:grpSpPr>
      <xdr:sp macro="" textlink="">
        <xdr:nvSpPr>
          <xdr:cNvPr id="91" name="Овал 90">
            <a:extLst>
              <a:ext uri="{FF2B5EF4-FFF2-40B4-BE49-F238E27FC236}">
                <a16:creationId xmlns:a16="http://schemas.microsoft.com/office/drawing/2014/main" xmlns="" id="{00000000-0008-0000-0800-00000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2" name="TextBox 91">
            <a:extLst>
              <a:ext uri="{FF2B5EF4-FFF2-40B4-BE49-F238E27FC236}">
                <a16:creationId xmlns:a16="http://schemas.microsoft.com/office/drawing/2014/main" xmlns="" id="{00000000-0008-0000-0800-00001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82549</xdr:colOff>
      <xdr:row>13</xdr:row>
      <xdr:rowOff>156581</xdr:rowOff>
    </xdr:from>
    <xdr:to>
      <xdr:col>15</xdr:col>
      <xdr:colOff>1038225</xdr:colOff>
      <xdr:row>13</xdr:row>
      <xdr:rowOff>740839</xdr:rowOff>
    </xdr:to>
    <xdr:grpSp>
      <xdr:nvGrpSpPr>
        <xdr:cNvPr id="18" name="Группа 17"/>
        <xdr:cNvGrpSpPr/>
      </xdr:nvGrpSpPr>
      <xdr:grpSpPr>
        <a:xfrm>
          <a:off x="11449049" y="10411831"/>
          <a:ext cx="2987676" cy="584258"/>
          <a:chOff x="15092196" y="5666368"/>
          <a:chExt cx="4563719" cy="933812"/>
        </a:xfrm>
      </xdr:grpSpPr>
      <xdr:pic>
        <xdr:nvPicPr>
          <xdr:cNvPr id="16" name="Рисунок 15"/>
          <xdr:cNvPicPr>
            <a:picLocks noChangeAspect="1"/>
          </xdr:cNvPicPr>
        </xdr:nvPicPr>
        <xdr:blipFill>
          <a:blip xmlns:r="http://schemas.openxmlformats.org/officeDocument/2006/relationships" r:embed="rId3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11481" y="5705903"/>
            <a:ext cx="854742" cy="854742"/>
          </a:xfrm>
          <a:prstGeom prst="rect">
            <a:avLst/>
          </a:prstGeom>
        </xdr:spPr>
      </xdr:pic>
      <xdr:pic>
        <xdr:nvPicPr>
          <xdr:cNvPr id="17" name="Рисунок 16"/>
          <xdr:cNvPicPr>
            <a:picLocks noChangeAspect="1"/>
          </xdr:cNvPicPr>
        </xdr:nvPicPr>
        <xdr:blipFill>
          <a:blip xmlns:r="http://schemas.openxmlformats.org/officeDocument/2006/relationships" r:embed="rId4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092196" y="5701741"/>
            <a:ext cx="863066" cy="863067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4371" y="5666368"/>
            <a:ext cx="880251" cy="933812"/>
          </a:xfrm>
          <a:prstGeom prst="rect">
            <a:avLst/>
          </a:prstGeom>
        </xdr:spPr>
      </xdr:pic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xmlns="" id="{00000000-0008-0000-04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8661184" y="5680520"/>
            <a:ext cx="994731" cy="905511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:a16="http://schemas.microsoft.com/office/drawing/2014/main" xmlns="" id="{00000000-0008-0000-04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895085" y="5681236"/>
            <a:ext cx="896503" cy="904071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158750</xdr:colOff>
      <xdr:row>4</xdr:row>
      <xdr:rowOff>190500</xdr:rowOff>
    </xdr:from>
    <xdr:ext cx="1071843" cy="243079"/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3984625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2</xdr:col>
      <xdr:colOff>1508125</xdr:colOff>
      <xdr:row>4</xdr:row>
      <xdr:rowOff>95250</xdr:rowOff>
    </xdr:from>
    <xdr:to>
      <xdr:col>2</xdr:col>
      <xdr:colOff>2143125</xdr:colOff>
      <xdr:row>4</xdr:row>
      <xdr:rowOff>730250</xdr:rowOff>
    </xdr:to>
    <xdr:grpSp>
      <xdr:nvGrpSpPr>
        <xdr:cNvPr id="105" name="Группа 104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GrpSpPr>
          <a:grpSpLocks noChangeAspect="1"/>
        </xdr:cNvGrpSpPr>
      </xdr:nvGrpSpPr>
      <xdr:grpSpPr>
        <a:xfrm>
          <a:off x="3016250" y="2079625"/>
          <a:ext cx="635000" cy="635000"/>
          <a:chOff x="6302375" y="2206625"/>
          <a:chExt cx="635000" cy="635000"/>
        </a:xfrm>
      </xdr:grpSpPr>
      <xdr:sp macro="" textlink="">
        <xdr:nvSpPr>
          <xdr:cNvPr id="109" name="Овал 108">
            <a:extLst>
              <a:ext uri="{FF2B5EF4-FFF2-40B4-BE49-F238E27FC236}">
                <a16:creationId xmlns:a16="http://schemas.microsoft.com/office/drawing/2014/main" xmlns="" id="{00000000-0008-0000-0800-00000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0" name="TextBox 109">
            <a:extLst>
              <a:ext uri="{FF2B5EF4-FFF2-40B4-BE49-F238E27FC236}">
                <a16:creationId xmlns:a16="http://schemas.microsoft.com/office/drawing/2014/main" xmlns="" id="{00000000-0008-0000-0800-00001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238125</xdr:colOff>
      <xdr:row>4</xdr:row>
      <xdr:rowOff>666751</xdr:rowOff>
    </xdr:from>
    <xdr:to>
      <xdr:col>1</xdr:col>
      <xdr:colOff>1222375</xdr:colOff>
      <xdr:row>6</xdr:row>
      <xdr:rowOff>526366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2651126"/>
          <a:ext cx="984250" cy="1669365"/>
        </a:xfrm>
        <a:prstGeom prst="rect">
          <a:avLst/>
        </a:prstGeom>
      </xdr:spPr>
    </xdr:pic>
    <xdr:clientData/>
  </xdr:twoCellAnchor>
  <xdr:twoCellAnchor>
    <xdr:from>
      <xdr:col>10</xdr:col>
      <xdr:colOff>69850</xdr:colOff>
      <xdr:row>4</xdr:row>
      <xdr:rowOff>47625</xdr:rowOff>
    </xdr:from>
    <xdr:to>
      <xdr:col>15</xdr:col>
      <xdr:colOff>1019509</xdr:colOff>
      <xdr:row>4</xdr:row>
      <xdr:rowOff>757609</xdr:rowOff>
    </xdr:to>
    <xdr:grpSp>
      <xdr:nvGrpSpPr>
        <xdr:cNvPr id="19" name="Группа 18"/>
        <xdr:cNvGrpSpPr/>
      </xdr:nvGrpSpPr>
      <xdr:grpSpPr>
        <a:xfrm>
          <a:off x="9213850" y="2032000"/>
          <a:ext cx="5204159" cy="709984"/>
          <a:chOff x="8985250" y="1990725"/>
          <a:chExt cx="5197809" cy="709984"/>
        </a:xfrm>
      </xdr:grpSpPr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xmlns="" id="{00000000-0008-0000-08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686"/>
          <a:stretch/>
        </xdr:blipFill>
        <xdr:spPr>
          <a:xfrm>
            <a:off x="9486900" y="1990725"/>
            <a:ext cx="603358" cy="673850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xmlns="" id="{00000000-0008-0000-0800-00001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081331" y="2080439"/>
            <a:ext cx="584179" cy="582142"/>
          </a:xfrm>
          <a:prstGeom prst="rect">
            <a:avLst/>
          </a:prstGeom>
        </xdr:spPr>
      </xdr:pic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xmlns="" id="{00000000-0008-0000-0800-00001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686518" y="2086758"/>
            <a:ext cx="572744" cy="569505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:a16="http://schemas.microsoft.com/office/drawing/2014/main" xmlns="" id="{00000000-0008-0000-08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034"/>
          <a:stretch/>
        </xdr:blipFill>
        <xdr:spPr>
          <a:xfrm>
            <a:off x="11255286" y="2105144"/>
            <a:ext cx="575701" cy="532733"/>
          </a:xfrm>
          <a:prstGeom prst="rect">
            <a:avLst/>
          </a:prstGeom>
        </xdr:spPr>
      </xdr:pic>
      <xdr:pic>
        <xdr:nvPicPr>
          <xdr:cNvPr id="118" name="Рисунок 117">
            <a:extLst>
              <a:ext uri="{FF2B5EF4-FFF2-40B4-BE49-F238E27FC236}">
                <a16:creationId xmlns:a16="http://schemas.microsoft.com/office/drawing/2014/main" xmlns="" id="{00000000-0008-0000-0800-00002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412981" y="2107469"/>
            <a:ext cx="557803" cy="528082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xmlns="" id="{00000000-0008-0000-0800-00002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"/>
          <a:stretch/>
        </xdr:blipFill>
        <xdr:spPr>
          <a:xfrm>
            <a:off x="12990306" y="2103925"/>
            <a:ext cx="576668" cy="535170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xmlns="" id="{00000000-0008-0000-0800-00003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985250" y="1993900"/>
            <a:ext cx="540073" cy="706809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:a16="http://schemas.microsoft.com/office/drawing/2014/main" xmlns="" id="{00000000-0008-0000-04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531850" y="2088235"/>
            <a:ext cx="651209" cy="566551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xmlns="" id="{00000000-0008-0000-08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826875" y="2109573"/>
            <a:ext cx="552046" cy="523875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" y="0"/>
          <a:ext cx="1206500" cy="1252988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666750</xdr:colOff>
      <xdr:row>2</xdr:row>
      <xdr:rowOff>0</xdr:rowOff>
    </xdr:from>
    <xdr:to>
      <xdr:col>8</xdr:col>
      <xdr:colOff>1031876</xdr:colOff>
      <xdr:row>2</xdr:row>
      <xdr:rowOff>408621</xdr:rowOff>
    </xdr:to>
    <xdr:pic>
      <xdr:nvPicPr>
        <xdr:cNvPr id="25" name="Рисунок 24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762875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714375</xdr:colOff>
      <xdr:row>0</xdr:row>
      <xdr:rowOff>127000</xdr:rowOff>
    </xdr:from>
    <xdr:to>
      <xdr:col>25</xdr:col>
      <xdr:colOff>667649</xdr:colOff>
      <xdr:row>0</xdr:row>
      <xdr:rowOff>501624</xdr:rowOff>
    </xdr:to>
    <xdr:sp macro="" textlink="">
      <xdr:nvSpPr>
        <xdr:cNvPr id="26" name="Прямоугольник 25">
          <a:hlinkClick xmlns:r="http://schemas.openxmlformats.org/officeDocument/2006/relationships" r:id="rId3"/>
        </xdr:cNvPr>
        <xdr:cNvSpPr/>
      </xdr:nvSpPr>
      <xdr:spPr>
        <a:xfrm>
          <a:off x="15303500" y="127000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20</xdr:col>
      <xdr:colOff>158750</xdr:colOff>
      <xdr:row>0</xdr:row>
      <xdr:rowOff>15875</xdr:rowOff>
    </xdr:from>
    <xdr:to>
      <xdr:col>20</xdr:col>
      <xdr:colOff>645730</xdr:colOff>
      <xdr:row>1</xdr:row>
      <xdr:rowOff>74200</xdr:rowOff>
    </xdr:to>
    <xdr:pic>
      <xdr:nvPicPr>
        <xdr:cNvPr id="29" name="Рисунок 28" descr="Youtube – Бесплатные иконки: социальные медиа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684390" y="79360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333375</xdr:colOff>
      <xdr:row>3</xdr:row>
      <xdr:rowOff>317499</xdr:rowOff>
    </xdr:from>
    <xdr:to>
      <xdr:col>42</xdr:col>
      <xdr:colOff>295277</xdr:colOff>
      <xdr:row>9</xdr:row>
      <xdr:rowOff>685800</xdr:rowOff>
    </xdr:to>
    <xdr:grpSp>
      <xdr:nvGrpSpPr>
        <xdr:cNvPr id="7" name="Группа 6"/>
        <xdr:cNvGrpSpPr/>
      </xdr:nvGrpSpPr>
      <xdr:grpSpPr>
        <a:xfrm>
          <a:off x="17049750" y="1698624"/>
          <a:ext cx="11137902" cy="4940301"/>
          <a:chOff x="17573625" y="1508125"/>
          <a:chExt cx="11141781" cy="4932124"/>
        </a:xfrm>
      </xdr:grpSpPr>
      <xdr:grpSp>
        <xdr:nvGrpSpPr>
          <xdr:cNvPr id="6" name="Группа 5"/>
          <xdr:cNvGrpSpPr/>
        </xdr:nvGrpSpPr>
        <xdr:grpSpPr>
          <a:xfrm>
            <a:off x="17573625" y="1508125"/>
            <a:ext cx="11141781" cy="4932124"/>
            <a:chOff x="17573625" y="1508125"/>
            <a:chExt cx="11142902" cy="4932124"/>
          </a:xfrm>
        </xdr:grpSpPr>
        <xdr:grpSp>
          <xdr:nvGrpSpPr>
            <xdr:cNvPr id="28" name="Группа 27"/>
            <xdr:cNvGrpSpPr/>
          </xdr:nvGrpSpPr>
          <xdr:grpSpPr>
            <a:xfrm>
              <a:off x="17573625" y="1508125"/>
              <a:ext cx="11142902" cy="4932124"/>
              <a:chOff x="16430625" y="1924559"/>
              <a:chExt cx="11142902" cy="4932124"/>
            </a:xfrm>
          </xdr:grpSpPr>
          <xdr:grpSp>
            <xdr:nvGrpSpPr>
              <xdr:cNvPr id="30" name="Группа 29"/>
              <xdr:cNvGrpSpPr/>
            </xdr:nvGrpSpPr>
            <xdr:grpSpPr>
              <a:xfrm>
                <a:off x="16430625" y="1924559"/>
                <a:ext cx="11142902" cy="3373724"/>
                <a:chOff x="16430625" y="1924559"/>
                <a:chExt cx="11142902" cy="3373724"/>
              </a:xfrm>
            </xdr:grpSpPr>
            <xdr:grpSp>
              <xdr:nvGrpSpPr>
                <xdr:cNvPr id="32" name="Группа 31"/>
                <xdr:cNvGrpSpPr>
                  <a:grpSpLocks noChangeAspect="1"/>
                </xdr:cNvGrpSpPr>
              </xdr:nvGrpSpPr>
              <xdr:grpSpPr>
                <a:xfrm>
                  <a:off x="16467865" y="2238374"/>
                  <a:ext cx="11105662" cy="3059909"/>
                  <a:chOff x="4229288" y="3061607"/>
                  <a:chExt cx="10582121" cy="2463656"/>
                </a:xfrm>
                <a:solidFill>
                  <a:schemeClr val="bg2"/>
                </a:solidFill>
              </xdr:grpSpPr>
              <xdr:sp macro="" textlink="">
                <xdr:nvSpPr>
                  <xdr:cNvPr id="34" name="Прямоугольник 33">
                    <a:hlinkClick xmlns:r="http://schemas.openxmlformats.org/officeDocument/2006/relationships" r:id="rId5"/>
                  </xdr:cNvPr>
                  <xdr:cNvSpPr/>
                </xdr:nvSpPr>
                <xdr:spPr>
                  <a:xfrm>
                    <a:off x="4229288" y="3061607"/>
                    <a:ext cx="10582121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2000" b="1">
                        <a:solidFill>
                          <a:sysClr val="windowText" lastClr="000000"/>
                        </a:solidFill>
                      </a:rPr>
                      <a:t>Главная</a:t>
                    </a:r>
                  </a:p>
                </xdr:txBody>
              </xdr:sp>
              <xdr:sp macro="" textlink="">
                <xdr:nvSpPr>
                  <xdr:cNvPr id="37" name="Прямоугольник 36">
                    <a:hlinkClick xmlns:r="http://schemas.openxmlformats.org/officeDocument/2006/relationships" r:id="rId6"/>
                  </xdr:cNvPr>
                  <xdr:cNvSpPr/>
                </xdr:nvSpPr>
                <xdr:spPr>
                  <a:xfrm>
                    <a:off x="7088241" y="4232007"/>
                    <a:ext cx="2090439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ПЭВН</a:t>
                    </a:r>
                  </a:p>
                </xdr:txBody>
              </xdr:sp>
              <xdr:sp macro="" textlink="">
                <xdr:nvSpPr>
                  <xdr:cNvPr id="38" name="Прямоугольник 37">
                    <a:hlinkClick xmlns:r="http://schemas.openxmlformats.org/officeDocument/2006/relationships" r:id="rId7"/>
                  </xdr:cNvPr>
                  <xdr:cNvSpPr/>
                </xdr:nvSpPr>
                <xdr:spPr>
                  <a:xfrm>
                    <a:off x="7088241" y="4724740"/>
                    <a:ext cx="2090439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ГПВН</a:t>
                    </a:r>
                  </a:p>
                </xdr:txBody>
              </xdr:sp>
              <xdr:sp macro="" textlink="">
                <xdr:nvSpPr>
                  <xdr:cNvPr id="36" name="Прямоугольник 35">
                    <a:hlinkClick xmlns:r="http://schemas.openxmlformats.org/officeDocument/2006/relationships" r:id="rId8"/>
                  </xdr:cNvPr>
                  <xdr:cNvSpPr/>
                </xdr:nvSpPr>
                <xdr:spPr>
                  <a:xfrm>
                    <a:off x="7088241" y="3739273"/>
                    <a:ext cx="2090439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КЭВН</a:t>
                    </a:r>
                  </a:p>
                </xdr:txBody>
              </xdr:sp>
              <xdr:sp macro="" textlink="">
                <xdr:nvSpPr>
                  <xdr:cNvPr id="40" name="Прямоугольник 39">
                    <a:hlinkClick xmlns:r="http://schemas.openxmlformats.org/officeDocument/2006/relationships" r:id="rId9"/>
                  </xdr:cNvPr>
                  <xdr:cNvSpPr/>
                </xdr:nvSpPr>
                <xdr:spPr>
                  <a:xfrm>
                    <a:off x="9959916" y="4237448"/>
                    <a:ext cx="208911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Тепловентиляторы</a:t>
                    </a:r>
                  </a:p>
                </xdr:txBody>
              </xdr:sp>
              <xdr:sp macro="" textlink="">
                <xdr:nvSpPr>
                  <xdr:cNvPr id="41" name="Прямоугольник 40">
                    <a:hlinkClick xmlns:r="http://schemas.openxmlformats.org/officeDocument/2006/relationships" r:id="rId10"/>
                  </xdr:cNvPr>
                  <xdr:cNvSpPr/>
                </xdr:nvSpPr>
                <xdr:spPr>
                  <a:xfrm>
                    <a:off x="4229288" y="4234373"/>
                    <a:ext cx="2090399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</a:p>
                </xdr:txBody>
              </xdr:sp>
              <xdr:sp macro="" textlink="">
                <xdr:nvSpPr>
                  <xdr:cNvPr id="39" name="Прямоугольник 38">
                    <a:hlinkClick xmlns:r="http://schemas.openxmlformats.org/officeDocument/2006/relationships" r:id="rId11"/>
                  </xdr:cNvPr>
                  <xdr:cNvSpPr/>
                </xdr:nvSpPr>
                <xdr:spPr>
                  <a:xfrm>
                    <a:off x="9959916" y="3737031"/>
                    <a:ext cx="2089113" cy="321481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Воздухоочистители</a:t>
                    </a:r>
                  </a:p>
                </xdr:txBody>
              </xdr:sp>
              <xdr:sp macro="" textlink="">
                <xdr:nvSpPr>
                  <xdr:cNvPr id="42" name="Прямоугольник 41">
                    <a:hlinkClick xmlns:r="http://schemas.openxmlformats.org/officeDocument/2006/relationships" r:id="rId12"/>
                  </xdr:cNvPr>
                  <xdr:cNvSpPr/>
                </xdr:nvSpPr>
                <xdr:spPr>
                  <a:xfrm>
                    <a:off x="4229288" y="4727108"/>
                    <a:ext cx="2090399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НЭВН</a:t>
                    </a:r>
                    <a:r>
                      <a:rPr lang="ru-RU" sz="1400" b="1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 нап.</a:t>
                    </a:r>
                    <a:endParaRPr lang="ru-RU" sz="1400" b="1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43" name="Прямоугольник 42">
                    <a:hlinkClick xmlns:r="http://schemas.openxmlformats.org/officeDocument/2006/relationships" r:id="rId13"/>
                  </xdr:cNvPr>
                  <xdr:cNvSpPr/>
                </xdr:nvSpPr>
                <xdr:spPr>
                  <a:xfrm>
                    <a:off x="9959916" y="4726021"/>
                    <a:ext cx="2089113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Котлы</a:t>
                    </a:r>
                    <a:r>
                      <a:rPr lang="ru-RU" sz="1400" b="1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 эл.</a:t>
                    </a:r>
                    <a:endParaRPr lang="ru-RU" sz="1400" b="1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45" name="Прямоугольник 44">
                    <a:hlinkClick xmlns:r="http://schemas.openxmlformats.org/officeDocument/2006/relationships" r:id="rId14"/>
                  </xdr:cNvPr>
                  <xdr:cNvSpPr/>
                </xdr:nvSpPr>
                <xdr:spPr>
                  <a:xfrm>
                    <a:off x="12719082" y="4233391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Фильтры</a:t>
                    </a:r>
                  </a:p>
                </xdr:txBody>
              </xdr:sp>
              <xdr:sp macro="" textlink="">
                <xdr:nvSpPr>
                  <xdr:cNvPr id="46" name="Прямоугольник 45">
                    <a:hlinkClick xmlns:r="http://schemas.openxmlformats.org/officeDocument/2006/relationships" r:id="rId15"/>
                  </xdr:cNvPr>
                  <xdr:cNvSpPr/>
                </xdr:nvSpPr>
                <xdr:spPr>
                  <a:xfrm>
                    <a:off x="12719082" y="4729651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Трехходовые</a:t>
                    </a:r>
                    <a:r>
                      <a:rPr lang="ru-RU" sz="1400" b="1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 клапаны</a:t>
                    </a:r>
                    <a:endParaRPr lang="ru-RU" sz="1400" b="1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44" name="Прямоугольник 43">
                    <a:hlinkClick xmlns:r="http://schemas.openxmlformats.org/officeDocument/2006/relationships" r:id="rId16"/>
                  </xdr:cNvPr>
                  <xdr:cNvSpPr/>
                </xdr:nvSpPr>
                <xdr:spPr>
                  <a:xfrm>
                    <a:off x="12719082" y="3736499"/>
                    <a:ext cx="2088000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Конвекторы</a:t>
                    </a:r>
                  </a:p>
                </xdr:txBody>
              </xdr:sp>
              <xdr:sp macro="" textlink="">
                <xdr:nvSpPr>
                  <xdr:cNvPr id="49" name="Прямоугольник 48">
                    <a:hlinkClick xmlns:r="http://schemas.openxmlformats.org/officeDocument/2006/relationships" r:id="rId17"/>
                  </xdr:cNvPr>
                  <xdr:cNvSpPr/>
                </xdr:nvSpPr>
                <xdr:spPr>
                  <a:xfrm>
                    <a:off x="4238793" y="5223638"/>
                    <a:ext cx="4939887" cy="301625"/>
                  </a:xfrm>
                  <a:prstGeom prst="rect">
                    <a:avLst/>
                  </a:prstGeom>
                  <a:grpFill/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Распродажа</a:t>
                    </a:r>
                  </a:p>
                </xdr:txBody>
              </xdr:sp>
            </xdr:grpSp>
            <xdr:pic>
              <xdr:nvPicPr>
                <xdr:cNvPr id="33" name="Рисунок 32" descr="Сантехника THERMEX (Термекс).Страна производитель - Россия. Китай Купить  THERMEX (Термекс) с доставкой по Москве и России — Home-Santehnika.ru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18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6430625" y="1924559"/>
                  <a:ext cx="1127125" cy="26936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sp macro="" textlink="">
            <xdr:nvSpPr>
              <xdr:cNvPr id="31" name="Прямоугольник 30">
                <a:hlinkClick xmlns:r="http://schemas.openxmlformats.org/officeDocument/2006/relationships" r:id="rId19"/>
              </xdr:cNvPr>
              <xdr:cNvSpPr/>
            </xdr:nvSpPr>
            <xdr:spPr>
              <a:xfrm>
                <a:off x="16467866" y="6482059"/>
                <a:ext cx="11105660" cy="374624"/>
              </a:xfrm>
              <a:prstGeom prst="rect">
                <a:avLst/>
              </a:prstGeom>
              <a:solidFill>
                <a:schemeClr val="bg2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ru-RU" sz="2000" b="1">
                    <a:solidFill>
                      <a:sysClr val="windowText" lastClr="000000"/>
                    </a:solidFill>
                  </a:rPr>
                  <a:t>Печать</a:t>
                </a:r>
                <a:r>
                  <a:rPr lang="ru-RU" sz="2000" b="1" baseline="0">
                    <a:solidFill>
                      <a:sysClr val="windowText" lastClr="000000"/>
                    </a:solidFill>
                  </a:rPr>
                  <a:t> заказа</a:t>
                </a:r>
                <a:endParaRPr lang="ru-RU" sz="2000" b="1">
                  <a:solidFill>
                    <a:sysClr val="windowText" lastClr="000000"/>
                  </a:solidFill>
                </a:endParaRPr>
              </a:p>
            </xdr:txBody>
          </xdr:sp>
        </xdr:grpSp>
        <xdr:sp macro="" textlink="">
          <xdr:nvSpPr>
            <xdr:cNvPr id="50" name="Прямоугольник 49">
              <a:hlinkClick xmlns:r="http://schemas.openxmlformats.org/officeDocument/2006/relationships" r:id="rId20"/>
            </xdr:cNvPr>
            <xdr:cNvSpPr/>
          </xdr:nvSpPr>
          <xdr:spPr>
            <a:xfrm>
              <a:off x="23625012" y="4508613"/>
              <a:ext cx="5091513" cy="374624"/>
            </a:xfrm>
            <a:prstGeom prst="rect">
              <a:avLst/>
            </a:prstGeom>
            <a:solidFill>
              <a:schemeClr val="bg2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marL="0" indent="0" algn="ctr"/>
              <a:r>
                <a:rPr lang="ru-RU" sz="1400" b="1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rPr>
                <a:t>ИК-обогреватели</a:t>
              </a:r>
            </a:p>
          </xdr:txBody>
        </xdr:sp>
      </xdr:grpSp>
      <xdr:sp macro="" textlink="">
        <xdr:nvSpPr>
          <xdr:cNvPr id="51" name="Прямоугольник 50">
            <a:hlinkClick xmlns:r="http://schemas.openxmlformats.org/officeDocument/2006/relationships" r:id="rId21"/>
          </xdr:cNvPr>
          <xdr:cNvSpPr/>
        </xdr:nvSpPr>
        <xdr:spPr>
          <a:xfrm>
            <a:off x="17610862" y="2659321"/>
            <a:ext cx="2184726" cy="373041"/>
          </a:xfrm>
          <a:prstGeom prst="rect">
            <a:avLst/>
          </a:prstGeom>
          <a:solidFill>
            <a:schemeClr val="bg2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indent="0" algn="ctr"/>
            <a:r>
              <a:rPr lang="ru-RU" sz="1400" b="1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Насосные станции</a:t>
            </a:r>
          </a:p>
        </xdr:txBody>
      </xdr:sp>
    </xdr:grpSp>
    <xdr:clientData/>
  </xdr:twoCellAnchor>
  <xdr:oneCellAnchor>
    <xdr:from>
      <xdr:col>1</xdr:col>
      <xdr:colOff>206375</xdr:colOff>
      <xdr:row>4</xdr:row>
      <xdr:rowOff>222250</xdr:rowOff>
    </xdr:from>
    <xdr:ext cx="1071843" cy="243079"/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2206625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206374</xdr:colOff>
      <xdr:row>5</xdr:row>
      <xdr:rowOff>31751</xdr:rowOff>
    </xdr:from>
    <xdr:to>
      <xdr:col>1</xdr:col>
      <xdr:colOff>1295629</xdr:colOff>
      <xdr:row>6</xdr:row>
      <xdr:rowOff>190500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374" y="2857501"/>
          <a:ext cx="1089255" cy="1095374"/>
        </a:xfrm>
        <a:prstGeom prst="rect">
          <a:avLst/>
        </a:prstGeom>
      </xdr:spPr>
    </xdr:pic>
    <xdr:clientData/>
  </xdr:twoCellAnchor>
  <xdr:twoCellAnchor editAs="oneCell">
    <xdr:from>
      <xdr:col>14</xdr:col>
      <xdr:colOff>546100</xdr:colOff>
      <xdr:row>4</xdr:row>
      <xdr:rowOff>120650</xdr:rowOff>
    </xdr:from>
    <xdr:to>
      <xdr:col>15</xdr:col>
      <xdr:colOff>1009649</xdr:colOff>
      <xdr:row>4</xdr:row>
      <xdr:rowOff>719131</xdr:rowOff>
    </xdr:to>
    <xdr:pic>
      <xdr:nvPicPr>
        <xdr:cNvPr id="55" name="Рисунок 54" descr="https://store.elari.net/promo/smartbot/img/orig.png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47650" y="2101850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2174875</xdr:colOff>
      <xdr:row>4</xdr:row>
      <xdr:rowOff>111125</xdr:rowOff>
    </xdr:from>
    <xdr:to>
      <xdr:col>4</xdr:col>
      <xdr:colOff>285750</xdr:colOff>
      <xdr:row>4</xdr:row>
      <xdr:rowOff>749300</xdr:rowOff>
    </xdr:to>
    <xdr:grpSp>
      <xdr:nvGrpSpPr>
        <xdr:cNvPr id="56" name="Группа 55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3683000" y="2095500"/>
          <a:ext cx="635000" cy="638175"/>
          <a:chOff x="6302375" y="2206625"/>
          <a:chExt cx="635000" cy="635000"/>
        </a:xfrm>
      </xdr:grpSpPr>
      <xdr:sp macro="" textlink="">
        <xdr:nvSpPr>
          <xdr:cNvPr id="57" name="Овал 56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222250</xdr:colOff>
      <xdr:row>7</xdr:row>
      <xdr:rowOff>190500</xdr:rowOff>
    </xdr:from>
    <xdr:ext cx="1071843" cy="243079"/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4953000"/>
          <a:ext cx="1071843" cy="243079"/>
        </a:xfrm>
        <a:prstGeom prst="rect">
          <a:avLst/>
        </a:prstGeom>
      </xdr:spPr>
    </xdr:pic>
    <xdr:clientData/>
  </xdr:oneCellAnchor>
  <xdr:twoCellAnchor>
    <xdr:from>
      <xdr:col>3</xdr:col>
      <xdr:colOff>158750</xdr:colOff>
      <xdr:row>7</xdr:row>
      <xdr:rowOff>111125</xdr:rowOff>
    </xdr:from>
    <xdr:to>
      <xdr:col>5</xdr:col>
      <xdr:colOff>31750</xdr:colOff>
      <xdr:row>7</xdr:row>
      <xdr:rowOff>749300</xdr:rowOff>
    </xdr:to>
    <xdr:grpSp>
      <xdr:nvGrpSpPr>
        <xdr:cNvPr id="60" name="Группа 59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GrpSpPr/>
      </xdr:nvGrpSpPr>
      <xdr:grpSpPr>
        <a:xfrm>
          <a:off x="3937000" y="4651375"/>
          <a:ext cx="635000" cy="638175"/>
          <a:chOff x="6302375" y="2206625"/>
          <a:chExt cx="635000" cy="635000"/>
        </a:xfrm>
      </xdr:grpSpPr>
      <xdr:sp macro="" textlink="">
        <xdr:nvSpPr>
          <xdr:cNvPr id="61" name="Овал 60">
            <a:extLst>
              <a:ext uri="{FF2B5EF4-FFF2-40B4-BE49-F238E27FC236}">
                <a16:creationId xmlns:a16="http://schemas.microsoft.com/office/drawing/2014/main" xmlns="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xmlns="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142875</xdr:colOff>
      <xdr:row>7</xdr:row>
      <xdr:rowOff>825500</xdr:rowOff>
    </xdr:from>
    <xdr:to>
      <xdr:col>1</xdr:col>
      <xdr:colOff>1387011</xdr:colOff>
      <xdr:row>9</xdr:row>
      <xdr:rowOff>206375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" y="5365750"/>
          <a:ext cx="1244136" cy="793750"/>
        </a:xfrm>
        <a:prstGeom prst="rect">
          <a:avLst/>
        </a:prstGeom>
      </xdr:spPr>
    </xdr:pic>
    <xdr:clientData/>
  </xdr:twoCellAnchor>
  <xdr:twoCellAnchor>
    <xdr:from>
      <xdr:col>10</xdr:col>
      <xdr:colOff>1377949</xdr:colOff>
      <xdr:row>7</xdr:row>
      <xdr:rowOff>85725</xdr:rowOff>
    </xdr:from>
    <xdr:to>
      <xdr:col>15</xdr:col>
      <xdr:colOff>1012825</xdr:colOff>
      <xdr:row>7</xdr:row>
      <xdr:rowOff>768350</xdr:rowOff>
    </xdr:to>
    <xdr:grpSp>
      <xdr:nvGrpSpPr>
        <xdr:cNvPr id="15" name="Группа 14"/>
        <xdr:cNvGrpSpPr/>
      </xdr:nvGrpSpPr>
      <xdr:grpSpPr>
        <a:xfrm>
          <a:off x="10633074" y="4625975"/>
          <a:ext cx="3889376" cy="682625"/>
          <a:chOff x="5857874" y="7270749"/>
          <a:chExt cx="11414126" cy="1976437"/>
        </a:xfrm>
      </xdr:grpSpPr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57874" y="7270749"/>
            <a:ext cx="1428751" cy="1976437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112875" y="7449125"/>
            <a:ext cx="1555750" cy="1619685"/>
          </a:xfrm>
          <a:prstGeom prst="rect">
            <a:avLst/>
          </a:prstGeom>
        </xdr:spPr>
      </xdr:pic>
      <xdr:pic>
        <xdr:nvPicPr>
          <xdr:cNvPr id="12" name="Рисунок 11"/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668625" y="7446298"/>
            <a:ext cx="1603375" cy="1625339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45999" y="7449342"/>
            <a:ext cx="1597071" cy="1619251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4374" y="7449342"/>
            <a:ext cx="1596759" cy="1619251"/>
          </a:xfrm>
          <a:prstGeom prst="rect">
            <a:avLst/>
          </a:prstGeom>
        </xdr:spPr>
      </xdr:pic>
      <xdr:pic>
        <xdr:nvPicPr>
          <xdr:cNvPr id="9" name="Рисунок 8"/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23374" y="7433467"/>
            <a:ext cx="1605767" cy="1651001"/>
          </a:xfrm>
          <a:prstGeom prst="rect">
            <a:avLst/>
          </a:prstGeom>
        </xdr:spPr>
      </xdr:pic>
      <xdr:pic>
        <xdr:nvPicPr>
          <xdr:cNvPr id="14" name="Рисунок 13"/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92999" y="7425530"/>
            <a:ext cx="1689709" cy="1666875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31750</xdr:colOff>
      <xdr:row>4</xdr:row>
      <xdr:rowOff>69850</xdr:rowOff>
    </xdr:from>
    <xdr:to>
      <xdr:col>14</xdr:col>
      <xdr:colOff>512248</xdr:colOff>
      <xdr:row>4</xdr:row>
      <xdr:rowOff>752475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300" y="2051050"/>
          <a:ext cx="480498" cy="682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hermex.ru/upload/catalog-thermex-2022.pdf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youtube.com/watch?v=30i7pjF7GkU&amp;t=1s" TargetMode="External"/><Relationship Id="rId1" Type="http://schemas.openxmlformats.org/officeDocument/2006/relationships/hyperlink" Target="https://www.youtube.com/watch?v=ZQX3Dp2cc3c&amp;t=19s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8.emf"/><Relationship Id="rId13" Type="http://schemas.openxmlformats.org/officeDocument/2006/relationships/oleObject" Target="../embeddings/oleObject5.bin"/><Relationship Id="rId3" Type="http://schemas.openxmlformats.org/officeDocument/2006/relationships/drawing" Target="../drawings/drawing5.x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200.emf"/><Relationship Id="rId2" Type="http://schemas.openxmlformats.org/officeDocument/2006/relationships/printerSettings" Target="../printerSettings/printerSettings5.bin"/><Relationship Id="rId16" Type="http://schemas.openxmlformats.org/officeDocument/2006/relationships/image" Target="../media/image202.emf"/><Relationship Id="rId1" Type="http://schemas.openxmlformats.org/officeDocument/2006/relationships/hyperlink" Target="https://www.youtube.com/watch?v=oU_E_67rI9M" TargetMode="External"/><Relationship Id="rId6" Type="http://schemas.openxmlformats.org/officeDocument/2006/relationships/image" Target="../media/image197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10" Type="http://schemas.openxmlformats.org/officeDocument/2006/relationships/image" Target="../media/image199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201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youtube.com/watch?v=vfMNyBK2r84&amp;t=37s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L287"/>
  <sheetViews>
    <sheetView showGridLines="0" zoomScale="85" zoomScaleNormal="85" workbookViewId="0">
      <selection activeCell="E30" sqref="E30"/>
    </sheetView>
  </sheetViews>
  <sheetFormatPr defaultRowHeight="15" x14ac:dyDescent="0.25"/>
  <cols>
    <col min="1" max="1" width="2.5703125" style="30" customWidth="1"/>
    <col min="2" max="2" width="21.28515625" style="30" customWidth="1"/>
    <col min="3" max="3" width="24.5703125" style="30" customWidth="1"/>
    <col min="4" max="4" width="15.5703125" style="30" customWidth="1"/>
    <col min="5" max="5" width="24.7109375" style="30" customWidth="1"/>
    <col min="6" max="6" width="15.5703125" style="30" customWidth="1"/>
    <col min="7" max="7" width="24.7109375" style="30" customWidth="1"/>
    <col min="8" max="8" width="15.7109375" style="30" customWidth="1"/>
    <col min="9" max="9" width="24.7109375" style="30" customWidth="1"/>
    <col min="10" max="10" width="15.85546875" style="30" customWidth="1"/>
    <col min="11" max="11" width="24.7109375" style="30" customWidth="1"/>
  </cols>
  <sheetData>
    <row r="1" spans="1:11" s="1" customFormat="1" ht="24" customHeight="1" x14ac:dyDescent="0.25">
      <c r="A1" s="34"/>
      <c r="B1" s="617"/>
      <c r="F1" s="104"/>
      <c r="G1" s="117"/>
      <c r="H1" s="117"/>
      <c r="I1" s="117"/>
      <c r="J1" s="117"/>
      <c r="K1" s="117"/>
    </row>
    <row r="2" spans="1:11" ht="20.25" x14ac:dyDescent="0.3">
      <c r="A2" s="43"/>
      <c r="B2" s="617"/>
      <c r="C2" s="125" t="s">
        <v>151</v>
      </c>
      <c r="D2" s="121"/>
      <c r="E2" s="121"/>
      <c r="F2" s="121"/>
      <c r="I2"/>
    </row>
    <row r="3" spans="1:11" ht="24.75" customHeight="1" x14ac:dyDescent="0.5">
      <c r="A3" s="2"/>
      <c r="B3" s="617"/>
      <c r="C3" s="124" t="s">
        <v>152</v>
      </c>
      <c r="D3" s="122"/>
      <c r="E3" s="122"/>
      <c r="F3" s="7"/>
    </row>
    <row r="4" spans="1:11" ht="24.75" customHeight="1" thickBot="1" x14ac:dyDescent="0.55000000000000004">
      <c r="A4" s="2"/>
      <c r="B4" s="385"/>
      <c r="C4" s="392" t="s">
        <v>822</v>
      </c>
      <c r="D4" s="122"/>
      <c r="E4" s="122"/>
      <c r="F4" s="7"/>
    </row>
    <row r="5" spans="1:11" ht="15" customHeight="1" thickBot="1" x14ac:dyDescent="0.3">
      <c r="B5" s="118"/>
      <c r="C5" s="123" t="s">
        <v>729</v>
      </c>
      <c r="D5" s="103"/>
      <c r="E5" s="410">
        <v>45313</v>
      </c>
    </row>
    <row r="6" spans="1:11" s="30" customFormat="1" ht="15" customHeight="1" thickBot="1" x14ac:dyDescent="0.3">
      <c r="B6" s="119"/>
      <c r="C6" s="123" t="s">
        <v>77</v>
      </c>
      <c r="E6" s="132">
        <v>0</v>
      </c>
    </row>
    <row r="7" spans="1:11" s="30" customFormat="1" ht="15" customHeight="1" thickBot="1" x14ac:dyDescent="0.3">
      <c r="B7" s="119"/>
      <c r="C7" s="123"/>
      <c r="E7" s="386"/>
    </row>
    <row r="8" spans="1:11" s="30" customFormat="1" ht="15" customHeight="1" thickBot="1" x14ac:dyDescent="0.3">
      <c r="B8" s="387"/>
      <c r="C8" s="394" t="s">
        <v>686</v>
      </c>
      <c r="D8" s="388"/>
      <c r="E8" s="394" t="s">
        <v>728</v>
      </c>
      <c r="F8" s="388"/>
      <c r="G8" s="394" t="s">
        <v>1043</v>
      </c>
      <c r="H8" s="388"/>
      <c r="I8" s="394" t="s">
        <v>836</v>
      </c>
    </row>
    <row r="9" spans="1:11" s="30" customFormat="1" ht="15" customHeight="1" x14ac:dyDescent="0.25">
      <c r="B9" s="389" t="s">
        <v>44</v>
      </c>
      <c r="C9" s="390">
        <f>НЭВН!L3</f>
        <v>0</v>
      </c>
      <c r="D9" s="388"/>
      <c r="E9" s="390">
        <f>ГПВН!L3</f>
        <v>0</v>
      </c>
      <c r="F9" s="388"/>
      <c r="G9" s="390" t="e">
        <f>#REF!</f>
        <v>#REF!</v>
      </c>
      <c r="H9" s="388"/>
      <c r="I9" s="390" t="e">
        <f>#REF!</f>
        <v>#REF!</v>
      </c>
    </row>
    <row r="10" spans="1:11" s="30" customFormat="1" ht="15" customHeight="1" x14ac:dyDescent="0.25">
      <c r="B10" s="389" t="s">
        <v>814</v>
      </c>
      <c r="C10" s="391">
        <f>НЭВН!M3</f>
        <v>0</v>
      </c>
      <c r="D10" s="388"/>
      <c r="E10" s="391">
        <f>ГПВН!M3</f>
        <v>0</v>
      </c>
      <c r="F10" s="388"/>
      <c r="G10" s="391" t="e">
        <f>#REF!</f>
        <v>#REF!</v>
      </c>
      <c r="H10" s="388"/>
      <c r="I10" s="391" t="e">
        <f>#REF!</f>
        <v>#REF!</v>
      </c>
    </row>
    <row r="11" spans="1:11" s="30" customFormat="1" ht="15" customHeight="1" thickBot="1" x14ac:dyDescent="0.3">
      <c r="B11" s="387"/>
      <c r="C11" s="388"/>
      <c r="D11" s="388"/>
      <c r="E11" s="388"/>
      <c r="F11" s="388"/>
      <c r="G11" s="388"/>
      <c r="H11" s="388"/>
      <c r="I11" s="388"/>
    </row>
    <row r="12" spans="1:11" s="30" customFormat="1" ht="15" customHeight="1" thickBot="1" x14ac:dyDescent="0.3">
      <c r="B12" s="387"/>
      <c r="C12" s="394" t="s">
        <v>815</v>
      </c>
      <c r="D12" s="388"/>
      <c r="E12" s="394" t="s">
        <v>816</v>
      </c>
      <c r="F12" s="388"/>
      <c r="G12" s="394" t="s">
        <v>817</v>
      </c>
      <c r="H12" s="388"/>
      <c r="I12" s="394" t="s">
        <v>1039</v>
      </c>
    </row>
    <row r="13" spans="1:11" s="30" customFormat="1" ht="15" customHeight="1" x14ac:dyDescent="0.25">
      <c r="B13" s="389" t="s">
        <v>44</v>
      </c>
      <c r="C13" s="390">
        <f>'НЭВН нап.'!L3</f>
        <v>0</v>
      </c>
      <c r="D13" s="388"/>
      <c r="E13" s="390">
        <f>Конвекторы!L3</f>
        <v>0</v>
      </c>
      <c r="F13" s="388"/>
      <c r="G13" s="390" t="e">
        <f>#REF!</f>
        <v>#REF!</v>
      </c>
      <c r="H13" s="388"/>
      <c r="I13" s="390" t="e">
        <f>#REF!</f>
        <v>#REF!</v>
      </c>
    </row>
    <row r="14" spans="1:11" s="30" customFormat="1" ht="15" customHeight="1" x14ac:dyDescent="0.25">
      <c r="B14" s="389" t="s">
        <v>814</v>
      </c>
      <c r="C14" s="391">
        <f>'НЭВН нап.'!M3</f>
        <v>0</v>
      </c>
      <c r="D14" s="388"/>
      <c r="E14" s="391">
        <f>Конвекторы!M3</f>
        <v>0</v>
      </c>
      <c r="F14" s="388"/>
      <c r="G14" s="391" t="e">
        <f>#REF!</f>
        <v>#REF!</v>
      </c>
      <c r="H14" s="388"/>
      <c r="I14" s="391" t="e">
        <f>#REF!</f>
        <v>#REF!</v>
      </c>
    </row>
    <row r="15" spans="1:11" s="30" customFormat="1" ht="15" customHeight="1" thickBot="1" x14ac:dyDescent="0.3">
      <c r="B15" s="387"/>
      <c r="C15" s="388"/>
      <c r="D15" s="388"/>
      <c r="E15" s="388"/>
      <c r="F15" s="388"/>
      <c r="G15" s="388"/>
      <c r="H15" s="388"/>
      <c r="I15" s="388"/>
    </row>
    <row r="16" spans="1:11" s="30" customFormat="1" ht="15" customHeight="1" thickBot="1" x14ac:dyDescent="0.3">
      <c r="B16" s="387"/>
      <c r="C16" s="394" t="s">
        <v>818</v>
      </c>
      <c r="D16" s="388"/>
      <c r="E16" s="394" t="s">
        <v>755</v>
      </c>
      <c r="F16" s="388"/>
      <c r="G16" s="394" t="s">
        <v>717</v>
      </c>
      <c r="H16" s="388"/>
      <c r="I16" s="394" t="s">
        <v>819</v>
      </c>
    </row>
    <row r="17" spans="1:12" s="30" customFormat="1" ht="15" customHeight="1" x14ac:dyDescent="0.25">
      <c r="B17" s="389" t="s">
        <v>44</v>
      </c>
      <c r="C17" s="390">
        <f>КЭВН!L3</f>
        <v>0</v>
      </c>
      <c r="D17" s="388"/>
      <c r="E17" s="390" t="e">
        <f>#REF!</f>
        <v>#REF!</v>
      </c>
      <c r="F17" s="388"/>
      <c r="G17" s="390" t="e">
        <f>#REF!</f>
        <v>#REF!</v>
      </c>
      <c r="H17" s="388"/>
      <c r="I17" s="390" t="e">
        <f>#REF!</f>
        <v>#REF!</v>
      </c>
    </row>
    <row r="18" spans="1:12" s="30" customFormat="1" ht="15" customHeight="1" x14ac:dyDescent="0.25">
      <c r="B18" s="389" t="s">
        <v>814</v>
      </c>
      <c r="C18" s="391">
        <f>КЭВН!M3</f>
        <v>0</v>
      </c>
      <c r="D18" s="388"/>
      <c r="E18" s="391" t="e">
        <f>#REF!</f>
        <v>#REF!</v>
      </c>
      <c r="F18" s="388"/>
      <c r="G18" s="391" t="e">
        <f>#REF!</f>
        <v>#REF!</v>
      </c>
      <c r="H18" s="388"/>
      <c r="I18" s="391" t="e">
        <f>#REF!</f>
        <v>#REF!</v>
      </c>
    </row>
    <row r="19" spans="1:12" s="30" customFormat="1" ht="15" customHeight="1" thickBot="1" x14ac:dyDescent="0.3">
      <c r="B19" s="387"/>
      <c r="C19" s="388"/>
      <c r="D19" s="388"/>
      <c r="E19" s="388"/>
      <c r="F19" s="388"/>
      <c r="G19" s="388"/>
      <c r="H19" s="388"/>
      <c r="I19" s="388"/>
    </row>
    <row r="20" spans="1:12" s="30" customFormat="1" ht="15" customHeight="1" thickBot="1" x14ac:dyDescent="0.3">
      <c r="B20" s="387"/>
      <c r="C20" s="394" t="s">
        <v>820</v>
      </c>
      <c r="D20" s="388"/>
      <c r="E20" s="394" t="s">
        <v>821</v>
      </c>
      <c r="F20" s="388"/>
      <c r="G20" s="394" t="s">
        <v>1097</v>
      </c>
      <c r="H20" s="388"/>
    </row>
    <row r="21" spans="1:12" s="30" customFormat="1" ht="15" customHeight="1" x14ac:dyDescent="0.25">
      <c r="B21" s="389" t="s">
        <v>44</v>
      </c>
      <c r="C21" s="390">
        <f>ПЭВН!L3</f>
        <v>0</v>
      </c>
      <c r="D21" s="388"/>
      <c r="E21" s="390">
        <f>'Котлы эл.'!L3</f>
        <v>0</v>
      </c>
      <c r="F21" s="388"/>
      <c r="G21" s="390">
        <f>Термостаты!L3</f>
        <v>0</v>
      </c>
      <c r="H21" s="388"/>
    </row>
    <row r="22" spans="1:12" s="30" customFormat="1" ht="15" customHeight="1" x14ac:dyDescent="0.25">
      <c r="B22" s="389" t="s">
        <v>814</v>
      </c>
      <c r="C22" s="391">
        <f>ПЭВН!M3</f>
        <v>0</v>
      </c>
      <c r="D22" s="388"/>
      <c r="E22" s="391">
        <f>'Котлы эл.'!M3</f>
        <v>0</v>
      </c>
      <c r="F22" s="388"/>
      <c r="G22" s="391">
        <f>Термостаты!M3</f>
        <v>0</v>
      </c>
      <c r="H22" s="388"/>
    </row>
    <row r="23" spans="1:12" s="30" customFormat="1" ht="15" customHeight="1" thickBot="1" x14ac:dyDescent="0.3">
      <c r="B23" s="119"/>
      <c r="C23" s="123"/>
      <c r="E23" s="386"/>
      <c r="L23" s="596"/>
    </row>
    <row r="24" spans="1:12" s="30" customFormat="1" ht="15" customHeight="1" thickBot="1" x14ac:dyDescent="0.3">
      <c r="B24" s="401"/>
      <c r="C24" s="394" t="s">
        <v>712</v>
      </c>
    </row>
    <row r="25" spans="1:12" s="30" customFormat="1" ht="15" customHeight="1" x14ac:dyDescent="0.25">
      <c r="B25" s="389" t="s">
        <v>44</v>
      </c>
      <c r="C25" s="408" t="e">
        <f>'Печать Заказа'!D1</f>
        <v>#REF!</v>
      </c>
    </row>
    <row r="26" spans="1:12" s="30" customFormat="1" ht="15" customHeight="1" x14ac:dyDescent="0.25">
      <c r="B26" s="389" t="s">
        <v>814</v>
      </c>
      <c r="C26" s="408" t="e">
        <f>'Печать Заказа'!D2</f>
        <v>#REF!</v>
      </c>
    </row>
    <row r="27" spans="1:12" s="30" customFormat="1" ht="15" customHeight="1" x14ac:dyDescent="0.25">
      <c r="B27" s="119"/>
    </row>
    <row r="28" spans="1:12" s="30" customFormat="1" ht="15" customHeight="1" x14ac:dyDescent="0.25">
      <c r="B28" s="119"/>
      <c r="C28" s="123"/>
      <c r="E28" s="386"/>
    </row>
    <row r="29" spans="1:12" ht="15" customHeight="1" x14ac:dyDescent="0.25">
      <c r="A29"/>
      <c r="F29"/>
      <c r="G29"/>
      <c r="H29"/>
      <c r="I29"/>
      <c r="J29"/>
      <c r="K29"/>
    </row>
    <row r="30" spans="1:12" ht="15" customHeight="1" x14ac:dyDescent="0.25">
      <c r="B30" s="120"/>
      <c r="G30" s="120"/>
    </row>
    <row r="31" spans="1:12" ht="15" customHeight="1" x14ac:dyDescent="0.25">
      <c r="B31" s="464" t="s">
        <v>1191</v>
      </c>
      <c r="G31" s="116" t="s">
        <v>663</v>
      </c>
    </row>
    <row r="32" spans="1:12" ht="15" customHeight="1" x14ac:dyDescent="0.25">
      <c r="B32" s="464" t="s">
        <v>1189</v>
      </c>
      <c r="G32" s="116" t="s">
        <v>657</v>
      </c>
    </row>
    <row r="33" spans="2:7" ht="15" customHeight="1" x14ac:dyDescent="0.25">
      <c r="B33" s="464" t="s">
        <v>1172</v>
      </c>
      <c r="G33" s="116" t="s">
        <v>652</v>
      </c>
    </row>
    <row r="34" spans="2:7" ht="15" customHeight="1" x14ac:dyDescent="0.25">
      <c r="B34" s="464" t="s">
        <v>1138</v>
      </c>
      <c r="G34" s="116" t="s">
        <v>653</v>
      </c>
    </row>
    <row r="35" spans="2:7" ht="15" customHeight="1" x14ac:dyDescent="0.25">
      <c r="B35" s="464" t="s">
        <v>1139</v>
      </c>
      <c r="G35" s="116" t="s">
        <v>648</v>
      </c>
    </row>
    <row r="36" spans="2:7" ht="15" customHeight="1" x14ac:dyDescent="0.25">
      <c r="B36" s="464" t="s">
        <v>1140</v>
      </c>
      <c r="G36" s="116" t="s">
        <v>649</v>
      </c>
    </row>
    <row r="37" spans="2:7" ht="15" customHeight="1" x14ac:dyDescent="0.25">
      <c r="B37" s="464" t="s">
        <v>1141</v>
      </c>
      <c r="G37" s="116" t="s">
        <v>647</v>
      </c>
    </row>
    <row r="38" spans="2:7" ht="15" customHeight="1" x14ac:dyDescent="0.25">
      <c r="B38" s="464" t="s">
        <v>1142</v>
      </c>
      <c r="G38" s="116" t="s">
        <v>602</v>
      </c>
    </row>
    <row r="39" spans="2:7" ht="15" customHeight="1" x14ac:dyDescent="0.25">
      <c r="B39" s="464" t="s">
        <v>1137</v>
      </c>
      <c r="G39" s="116" t="s">
        <v>606</v>
      </c>
    </row>
    <row r="40" spans="2:7" ht="15" customHeight="1" x14ac:dyDescent="0.25">
      <c r="B40" s="464" t="s">
        <v>1117</v>
      </c>
      <c r="G40" s="116" t="s">
        <v>590</v>
      </c>
    </row>
    <row r="41" spans="2:7" ht="15" customHeight="1" x14ac:dyDescent="0.25">
      <c r="B41" s="464" t="s">
        <v>1105</v>
      </c>
      <c r="G41" s="116" t="s">
        <v>714</v>
      </c>
    </row>
    <row r="42" spans="2:7" ht="15" customHeight="1" x14ac:dyDescent="0.25">
      <c r="B42" s="464" t="s">
        <v>1096</v>
      </c>
    </row>
    <row r="43" spans="2:7" ht="15" customHeight="1" x14ac:dyDescent="0.25">
      <c r="B43" s="464" t="s">
        <v>1091</v>
      </c>
    </row>
    <row r="44" spans="2:7" ht="15" customHeight="1" x14ac:dyDescent="0.25">
      <c r="B44" s="464" t="s">
        <v>1080</v>
      </c>
    </row>
    <row r="45" spans="2:7" ht="15" customHeight="1" x14ac:dyDescent="0.25">
      <c r="B45" s="464" t="s">
        <v>1071</v>
      </c>
    </row>
    <row r="46" spans="2:7" ht="15" customHeight="1" x14ac:dyDescent="0.25">
      <c r="B46" s="464" t="s">
        <v>1065</v>
      </c>
    </row>
    <row r="47" spans="2:7" ht="15" customHeight="1" x14ac:dyDescent="0.25">
      <c r="B47" s="464" t="s">
        <v>1060</v>
      </c>
    </row>
    <row r="48" spans="2:7" ht="15" customHeight="1" x14ac:dyDescent="0.25">
      <c r="B48" s="464" t="s">
        <v>1068</v>
      </c>
    </row>
    <row r="49" spans="2:7" ht="15" customHeight="1" x14ac:dyDescent="0.25">
      <c r="B49" s="464" t="s">
        <v>1042</v>
      </c>
    </row>
    <row r="50" spans="2:7" ht="15" customHeight="1" x14ac:dyDescent="0.25">
      <c r="B50" s="464" t="s">
        <v>1041</v>
      </c>
    </row>
    <row r="51" spans="2:7" ht="15" customHeight="1" x14ac:dyDescent="0.25">
      <c r="B51" s="464" t="s">
        <v>1040</v>
      </c>
    </row>
    <row r="52" spans="2:7" ht="15" customHeight="1" x14ac:dyDescent="0.25">
      <c r="B52" s="464" t="s">
        <v>1024</v>
      </c>
      <c r="G52"/>
    </row>
    <row r="53" spans="2:7" ht="15" customHeight="1" x14ac:dyDescent="0.25">
      <c r="B53" s="464" t="s">
        <v>1022</v>
      </c>
      <c r="G53"/>
    </row>
    <row r="54" spans="2:7" ht="15" customHeight="1" x14ac:dyDescent="0.25">
      <c r="B54" s="464" t="s">
        <v>1014</v>
      </c>
    </row>
    <row r="55" spans="2:7" ht="15" customHeight="1" x14ac:dyDescent="0.25">
      <c r="B55" s="464" t="s">
        <v>1000</v>
      </c>
    </row>
    <row r="56" spans="2:7" ht="15" customHeight="1" x14ac:dyDescent="0.25">
      <c r="B56" s="464" t="s">
        <v>982</v>
      </c>
      <c r="G56"/>
    </row>
    <row r="57" spans="2:7" ht="15" customHeight="1" x14ac:dyDescent="0.25">
      <c r="B57" s="464" t="s">
        <v>981</v>
      </c>
    </row>
    <row r="58" spans="2:7" ht="15" customHeight="1" x14ac:dyDescent="0.25">
      <c r="B58" s="464" t="s">
        <v>971</v>
      </c>
    </row>
    <row r="59" spans="2:7" ht="15" customHeight="1" x14ac:dyDescent="0.25">
      <c r="B59" s="464" t="s">
        <v>970</v>
      </c>
    </row>
    <row r="60" spans="2:7" ht="15" customHeight="1" x14ac:dyDescent="0.25">
      <c r="B60" s="464" t="s">
        <v>963</v>
      </c>
    </row>
    <row r="61" spans="2:7" ht="15" customHeight="1" x14ac:dyDescent="0.25">
      <c r="B61" s="464" t="s">
        <v>955</v>
      </c>
    </row>
    <row r="62" spans="2:7" ht="15" customHeight="1" x14ac:dyDescent="0.25">
      <c r="B62" s="461" t="s">
        <v>950</v>
      </c>
    </row>
    <row r="63" spans="2:7" ht="15" customHeight="1" x14ac:dyDescent="0.25">
      <c r="B63" s="461" t="s">
        <v>945</v>
      </c>
    </row>
    <row r="64" spans="2:7" ht="15" customHeight="1" x14ac:dyDescent="0.25">
      <c r="B64" s="461" t="s">
        <v>931</v>
      </c>
    </row>
    <row r="65" spans="1:3" ht="15" customHeight="1" x14ac:dyDescent="0.25">
      <c r="B65" s="461" t="s">
        <v>930</v>
      </c>
    </row>
    <row r="66" spans="1:3" ht="15" customHeight="1" x14ac:dyDescent="0.25">
      <c r="B66" s="461" t="s">
        <v>916</v>
      </c>
    </row>
    <row r="67" spans="1:3" ht="15" customHeight="1" x14ac:dyDescent="0.25">
      <c r="B67" s="461" t="s">
        <v>915</v>
      </c>
    </row>
    <row r="68" spans="1:3" ht="15" customHeight="1" x14ac:dyDescent="0.25">
      <c r="B68" s="461" t="s">
        <v>914</v>
      </c>
    </row>
    <row r="69" spans="1:3" ht="15" customHeight="1" x14ac:dyDescent="0.25">
      <c r="B69" s="461" t="s">
        <v>887</v>
      </c>
    </row>
    <row r="70" spans="1:3" ht="15" customHeight="1" x14ac:dyDescent="0.25">
      <c r="B70" s="428" t="s">
        <v>875</v>
      </c>
    </row>
    <row r="71" spans="1:3" ht="15" customHeight="1" x14ac:dyDescent="0.25">
      <c r="B71" s="428" t="s">
        <v>866</v>
      </c>
    </row>
    <row r="72" spans="1:3" ht="15" customHeight="1" x14ac:dyDescent="0.25">
      <c r="B72" s="428" t="s">
        <v>864</v>
      </c>
    </row>
    <row r="73" spans="1:3" ht="15" customHeight="1" x14ac:dyDescent="0.25">
      <c r="B73" s="428" t="s">
        <v>858</v>
      </c>
    </row>
    <row r="74" spans="1:3" ht="15" customHeight="1" x14ac:dyDescent="0.25">
      <c r="B74" s="428" t="s">
        <v>837</v>
      </c>
    </row>
    <row r="75" spans="1:3" ht="15" customHeight="1" x14ac:dyDescent="0.25">
      <c r="B75" s="428" t="s">
        <v>824</v>
      </c>
    </row>
    <row r="76" spans="1:3" ht="15" customHeight="1" x14ac:dyDescent="0.25">
      <c r="B76" s="428" t="s">
        <v>784</v>
      </c>
    </row>
    <row r="77" spans="1:3" ht="15" customHeight="1" x14ac:dyDescent="0.25">
      <c r="B77" s="428" t="s">
        <v>770</v>
      </c>
    </row>
    <row r="78" spans="1:3" ht="15" customHeight="1" x14ac:dyDescent="0.25">
      <c r="B78" s="428" t="s">
        <v>766</v>
      </c>
    </row>
    <row r="79" spans="1:3" ht="15" customHeight="1" x14ac:dyDescent="0.25">
      <c r="B79" s="428" t="s">
        <v>752</v>
      </c>
    </row>
    <row r="80" spans="1:3" ht="15" customHeight="1" x14ac:dyDescent="0.25">
      <c r="A80" s="462"/>
      <c r="B80" s="428" t="s">
        <v>753</v>
      </c>
      <c r="C80" s="120"/>
    </row>
    <row r="81" spans="1:2" ht="15" customHeight="1" x14ac:dyDescent="0.25">
      <c r="A81" s="462"/>
      <c r="B81" s="461" t="s">
        <v>557</v>
      </c>
    </row>
    <row r="82" spans="1:2" ht="15" customHeight="1" x14ac:dyDescent="0.25">
      <c r="B82" s="461" t="s">
        <v>730</v>
      </c>
    </row>
    <row r="83" spans="1:2" ht="15" customHeight="1" x14ac:dyDescent="0.25">
      <c r="A83" s="120"/>
      <c r="B83" s="461" t="s">
        <v>713</v>
      </c>
    </row>
    <row r="84" spans="1:2" ht="15" customHeight="1" x14ac:dyDescent="0.25">
      <c r="B84" s="428" t="s">
        <v>715</v>
      </c>
    </row>
    <row r="85" spans="1:2" ht="15" customHeight="1" x14ac:dyDescent="0.25">
      <c r="B85" s="428" t="s">
        <v>716</v>
      </c>
    </row>
    <row r="86" spans="1:2" ht="15" customHeight="1" x14ac:dyDescent="0.25">
      <c r="B86" s="428" t="s">
        <v>746</v>
      </c>
    </row>
    <row r="87" spans="1:2" ht="15" customHeight="1" x14ac:dyDescent="0.25">
      <c r="B87" s="564" t="s">
        <v>748</v>
      </c>
    </row>
    <row r="88" spans="1:2" ht="15" customHeight="1" x14ac:dyDescent="0.25">
      <c r="B88" s="428" t="s">
        <v>727</v>
      </c>
    </row>
    <row r="89" spans="1:2" ht="15" customHeight="1" x14ac:dyDescent="0.25"/>
    <row r="90" spans="1:2" ht="15" customHeight="1" x14ac:dyDescent="0.25"/>
    <row r="91" spans="1:2" ht="15" customHeight="1" x14ac:dyDescent="0.25"/>
    <row r="92" spans="1:2" ht="15" customHeight="1" x14ac:dyDescent="0.25"/>
    <row r="93" spans="1:2" ht="15" customHeight="1" x14ac:dyDescent="0.25"/>
    <row r="94" spans="1:2" ht="15" customHeight="1" x14ac:dyDescent="0.25"/>
    <row r="95" spans="1:2" ht="15" customHeight="1" x14ac:dyDescent="0.25"/>
    <row r="96" spans="1:2" ht="15" customHeight="1" x14ac:dyDescent="0.25"/>
    <row r="97" spans="1:11" ht="15" customHeight="1" x14ac:dyDescent="0.25"/>
    <row r="98" spans="1:11" ht="15" customHeight="1" x14ac:dyDescent="0.25"/>
    <row r="99" spans="1:11" ht="15" customHeight="1" x14ac:dyDescent="0.25"/>
    <row r="100" spans="1:11" ht="15" customHeight="1" x14ac:dyDescent="0.25"/>
    <row r="101" spans="1:11" ht="15" customHeight="1" x14ac:dyDescent="0.25"/>
    <row r="102" spans="1:11" ht="15" customHeight="1" x14ac:dyDescent="0.25"/>
    <row r="103" spans="1:11" ht="15" customHeight="1" x14ac:dyDescent="0.25"/>
    <row r="104" spans="1:11" ht="15" customHeight="1" x14ac:dyDescent="0.25"/>
    <row r="105" spans="1:11" ht="15" customHeight="1" x14ac:dyDescent="0.25"/>
    <row r="106" spans="1:11" ht="15" customHeight="1" x14ac:dyDescent="0.25"/>
    <row r="107" spans="1:11" ht="15" customHeight="1" x14ac:dyDescent="0.25">
      <c r="H107"/>
      <c r="I107"/>
    </row>
    <row r="108" spans="1:11" ht="15" customHeight="1" x14ac:dyDescent="0.25">
      <c r="A108"/>
      <c r="F108"/>
      <c r="H108"/>
      <c r="I108"/>
      <c r="J108"/>
      <c r="K108"/>
    </row>
    <row r="109" spans="1:11" ht="15" customHeight="1" x14ac:dyDescent="0.25">
      <c r="A109"/>
      <c r="C109" s="120"/>
      <c r="J109"/>
      <c r="K109"/>
    </row>
    <row r="110" spans="1:11" ht="15" customHeight="1" x14ac:dyDescent="0.25">
      <c r="A110"/>
    </row>
    <row r="111" spans="1:11" ht="15" customHeight="1" x14ac:dyDescent="0.25">
      <c r="A111"/>
      <c r="C111" s="120"/>
      <c r="I111"/>
    </row>
    <row r="112" spans="1:11" ht="15" customHeight="1" x14ac:dyDescent="0.25">
      <c r="A112"/>
      <c r="E112"/>
    </row>
    <row r="113" spans="2:11" ht="15" customHeight="1" x14ac:dyDescent="0.25">
      <c r="J113"/>
      <c r="K113"/>
    </row>
    <row r="114" spans="2:11" ht="15" customHeight="1" x14ac:dyDescent="0.25">
      <c r="B114" s="462"/>
      <c r="J114"/>
      <c r="K114"/>
    </row>
    <row r="115" spans="2:11" ht="15" customHeight="1" x14ac:dyDescent="0.25">
      <c r="B115" s="462"/>
      <c r="J115"/>
      <c r="K115"/>
    </row>
    <row r="116" spans="2:11" ht="15" customHeight="1" x14ac:dyDescent="0.25">
      <c r="D116"/>
      <c r="J116"/>
      <c r="K116"/>
    </row>
    <row r="117" spans="2:11" ht="15" customHeight="1" x14ac:dyDescent="0.25">
      <c r="I117"/>
      <c r="J117"/>
      <c r="K117"/>
    </row>
    <row r="118" spans="2:11" ht="15" customHeight="1" x14ac:dyDescent="0.25">
      <c r="I118"/>
      <c r="J118"/>
      <c r="K118"/>
    </row>
    <row r="119" spans="2:11" ht="15" customHeight="1" x14ac:dyDescent="0.25">
      <c r="I119"/>
      <c r="J119"/>
      <c r="K119"/>
    </row>
    <row r="120" spans="2:11" ht="15" customHeight="1" x14ac:dyDescent="0.25">
      <c r="I120"/>
      <c r="J120"/>
      <c r="K120"/>
    </row>
    <row r="121" spans="2:11" x14ac:dyDescent="0.25">
      <c r="I121"/>
      <c r="J121"/>
      <c r="K121"/>
    </row>
    <row r="122" spans="2:11" x14ac:dyDescent="0.25">
      <c r="J122"/>
      <c r="K122"/>
    </row>
    <row r="123" spans="2:11" x14ac:dyDescent="0.25">
      <c r="C123"/>
      <c r="E123"/>
    </row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287" spans="5:5" x14ac:dyDescent="0.25">
      <c r="E287" s="30">
        <v>1290</v>
      </c>
    </row>
  </sheetData>
  <mergeCells count="1">
    <mergeCell ref="B1:B3"/>
  </mergeCells>
  <hyperlinks>
    <hyperlink ref="G40" location="GRIZZLY" display="Новинка электрический котел Thermex Grizzly"/>
    <hyperlink ref="G38" location="BAZOOKA" display="Новинка тепловые пушки Thermex Bazooka"/>
    <hyperlink ref="G39" location="RUBY" display="Новинка ПЭВН кран с функцией нагрева Thermex Ruby"/>
    <hyperlink ref="G37" location="Сменные_картриджы_фильтров_для_защиты_от_накипи" display="Новинка сменный картридж фильтра для защиты от накипи Thermex ION"/>
    <hyperlink ref="G35" location="STORM" display="Новинка тепловые пушки Thermex Storm"/>
    <hyperlink ref="G36" location="BRICK" display="Новинка тепловые пушки Thermex Brick"/>
    <hyperlink ref="G33" location="SMARTLINE" display="Новинка НЭВН Thermex Smartline"/>
    <hyperlink ref="G34" location="SKYLINE" display="Новинка НЭВН Thermex Skyline"/>
    <hyperlink ref="G32" location="EMERALD" display="Новинка ГПВН Thermex Emerald"/>
    <hyperlink ref="G31" location="COMBI_INOX_PRO___IRP__combi__PRO" display="Новинка НЭВН нап. Thermex Combi Inox Pro"/>
    <hyperlink ref="B82" location="ECO_GD" display="Новинка ГПВН Thermex ECO GD"/>
    <hyperlink ref="B83" location="SENSOR_ART" display="Новинка ГПВН Thermex Sensor Art"/>
    <hyperlink ref="B84" location="dLina_U" display="Новинка Трехходовой клапан THERMEX dLine U"/>
    <hyperlink ref="B85" location="Flat_Combi" display="Новинка Thermex Flat Combi"/>
    <hyperlink ref="B88" location="Tesla" display="Новинка Themex Tesla "/>
    <hyperlink ref="B81" location="Кран" display="Электрические проточные водонагреватели - смесители напорного типа"/>
    <hyperlink ref="B86" location="DOUBLE" display="Новинка Thermex Double"/>
    <hyperlink ref="B79" location="COSMO_E" display="Новинка Конвектор Thermex Cosmo E"/>
    <hyperlink ref="B80" location="SPOT_M" display="Новинка Конвектор Thermex Spot M"/>
    <hyperlink ref="B78" location="CIRCLE" display="Новинка НЭВН Thermex Circle"/>
    <hyperlink ref="B77" location="SKIF" display="Новинка Thermex Skif 5-12 Wi-Fi"/>
    <hyperlink ref="B76" location="LIMA_Wi_Fi" display="Новинка Thermex Lima Wi-Fi"/>
    <hyperlink ref="C8" location="Электрические_накопительные_водонагреватели_плоской_формы" display="НЭВН"/>
    <hyperlink ref="C12" location="Электрические_накопительные_водонагреватели_большого_объема" display="НЭВН нап."/>
    <hyperlink ref="C16" location="Электрические_накопительные_комбинированные_водонагреватели_большого_объема" display="КЭВН"/>
    <hyperlink ref="C20" location="Электрические_проточные_водонагреватели_напорного_типа" display="ПЭВН"/>
    <hyperlink ref="E8" location="газ" display="ГПВН"/>
    <hyperlink ref="E12" location="Конвекторы" display="Конвекторы"/>
    <hyperlink ref="E16" location="Электрические_тепловые_пушки" display="Тепловентиляторы"/>
    <hyperlink ref="E20" location="элкотлы" display="Котлы эл."/>
    <hyperlink ref="G12" location="фильтр" display="Фильтры"/>
    <hyperlink ref="G16" location="треххх" display="Трехходовые клапаны"/>
    <hyperlink ref="I16" location="Распродажа_" display="Распродажа"/>
    <hyperlink ref="C24" location="Печать_заказа_" display="Печать заказа"/>
    <hyperlink ref="C4" r:id="rId1"/>
    <hyperlink ref="B75" location="FORA" display="Новинка Thermex Fora"/>
    <hyperlink ref="I8" location="Воздухоочистители!A1" display="Воздухоочистители"/>
    <hyperlink ref="G41" location="ECO_PRO" display="Новинка ГПВН Thermex ECO Pro"/>
    <hyperlink ref="B74" location="FORTUNA" display="Новинка Thermex Fortuna 63"/>
    <hyperlink ref="B73" location="DION" display="Новинка Thermex Dion"/>
    <hyperlink ref="B72" location="DAY" display="Новинка Thermex Day"/>
    <hyperlink ref="B71" location="DUOMO" display="Новинка Thermex Duomo"/>
    <hyperlink ref="B70" location="ZULU" display="Новинка Thermex Zulu"/>
    <hyperlink ref="B69" location="COZY" display="Новинка Thermex Cozy"/>
    <hyperlink ref="B68" location="YONA" display="Новинеп Thermex Yona"/>
    <hyperlink ref="B67" location="GRIFFON" display="Новинка Thermex Griffon"/>
    <hyperlink ref="B66" location="ION_SL" display="Новинка Thermex Ion SL 10&quot;"/>
    <hyperlink ref="B65" location="NIXEN" display="Новинка Thermex Nixen"/>
    <hyperlink ref="B64" location="SOLAR_NEW" display="Новинка Edisson Solar"/>
    <hyperlink ref="B63" location="IRP_300" display="Новинка IRP 300 V (combi) PRO"/>
    <hyperlink ref="B62" location="AMBER" display="Новинка Thermex Amber 3000"/>
    <hyperlink ref="B61" location="TION" display="Новинка Thermex T 20 D"/>
    <hyperlink ref="B60" location="THERMEX_IRP_300_F" display="Новинка Thermex IRP 300 F"/>
    <hyperlink ref="B59" location="HUDSON" display="Новинка Thermex Hudson"/>
    <hyperlink ref="B58" location="ION_SL_10" display="Новинка Картридж фильтра THERMEX ION SL 10"/>
    <hyperlink ref="B57" location="OSCAR" display="Новинка Thermex Oscar"/>
    <hyperlink ref="B56" location="VIVERN" display="Новинка Thermex Vivern 500 Wi-Fi"/>
    <hyperlink ref="B55" location="MERA" display="Новинка Thermex Mera"/>
    <hyperlink ref="B54" location="HYGGE" display="Новинка Thermex Hygge"/>
    <hyperlink ref="B53" location="KELPIE" display="Новинка Thermex Kelpie"/>
    <hyperlink ref="B52" location="ARIS" display="Новинка Thermex Aris"/>
    <hyperlink ref="B51" location="GRETA" display="Новинка Thermex Greta 1200"/>
    <hyperlink ref="I12" location="ИК_обогреватели" display="ИК-обогреватели"/>
    <hyperlink ref="B50" location="V" display="Новинка Thermex V"/>
    <hyperlink ref="B49" location="SIRIUS" display="Новинка Thermex Sirius"/>
    <hyperlink ref="G8" location="Насосные_станции" display="Насосные станции"/>
    <hyperlink ref="B48" location="VARENNA" display="Новинка Thermex Varenna"/>
    <hyperlink ref="B47" location="ESPEJO" display="Новинка Thermex Espejo 900"/>
    <hyperlink ref="B46" location="DORIO" display="Новинка Thermex Dorio E"/>
    <hyperlink ref="B45" location="ALTO_Wi_Fi" display="Новинка Thermex Alto Wi-Fi"/>
    <hyperlink ref="B44" location="HITCH" display="Новинка Thermex Hitch"/>
    <hyperlink ref="B43" location="STERN" display="Новинка Thermex Stern"/>
    <hyperlink ref="B42" location="FREYA" display="Новинка Thermex Freya"/>
    <hyperlink ref="G20" location="Термостаты" display="Термостаты"/>
    <hyperlink ref="B87" location="Cube_Wi_Fi" display="Новинка комнатный термостат Thermex Cube Wi-Fi"/>
    <hyperlink ref="B41" location="AXIOMA_Wi_Fi" display="Новинка Thermex Axioma Wi-Fi"/>
    <hyperlink ref="B40" location="OCTAGON_Wi_Fi" display="Новинка Thermex Octagon Wi-Fi"/>
    <hyperlink ref="B39" location="FORA_PRO_Wi_Fi" display="Новинка Thermex Fora Pro Wi-Fi"/>
    <hyperlink ref="B38" location="BRUNI" display="Новинка Edisson Bruni"/>
    <hyperlink ref="B37" location="NORD" display="Новинка Thermex Nord"/>
    <hyperlink ref="B36" location="CORA" display="Новинка Edisson Cora"/>
    <hyperlink ref="B35" location="RUNA" display="Новинка Thermex Runa"/>
    <hyperlink ref="B34" location="TESORO" display="Новинка Thermex Tesoro"/>
    <hyperlink ref="B33" location="PLUS_pushka" display="Новинка Thermex Plus"/>
    <hyperlink ref="B32" location="LODI" display="Новинка Thermex Lodi"/>
    <hyperlink ref="B31" location="COMETA" display="Новинка Thermex Cometa 6-12 Wi-Fi"/>
  </hyperlinks>
  <pageMargins left="0.7" right="0.7" top="0.75" bottom="0.75" header="0.3" footer="0.3"/>
  <pageSetup paperSize="9" scale="42" orientation="portrait" horizontalDpi="4294967295" verticalDpi="4294967295" r:id="rId2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D549"/>
  <sheetViews>
    <sheetView zoomScale="85" zoomScaleNormal="85" workbookViewId="0">
      <pane ySplit="3" topLeftCell="A4" activePane="bottomLeft" state="frozenSplit"/>
      <selection activeCell="K76" sqref="K76"/>
      <selection pane="bottomLeft"/>
    </sheetView>
  </sheetViews>
  <sheetFormatPr defaultRowHeight="15" x14ac:dyDescent="0.25"/>
  <cols>
    <col min="1" max="1" width="57.42578125" customWidth="1"/>
    <col min="2" max="2" width="22.7109375" style="349" customWidth="1"/>
    <col min="3" max="3" width="7.7109375" style="131" customWidth="1"/>
    <col min="4" max="4" width="14.5703125" customWidth="1"/>
    <col min="5" max="5" width="13.140625" customWidth="1"/>
    <col min="6" max="6" width="11.28515625" style="30" customWidth="1"/>
    <col min="7" max="7" width="19.5703125" customWidth="1"/>
    <col min="8" max="8" width="19.85546875" customWidth="1"/>
    <col min="9" max="9" width="10" customWidth="1"/>
    <col min="10" max="10" width="3.85546875" customWidth="1"/>
    <col min="11" max="11" width="16.140625" style="30" customWidth="1"/>
    <col min="12" max="12" width="9.5703125" style="497" bestFit="1" customWidth="1"/>
    <col min="13" max="13" width="9.42578125" customWidth="1"/>
    <col min="14" max="14" width="11.5703125" hidden="1" customWidth="1"/>
    <col min="15" max="15" width="12.7109375" style="341" customWidth="1"/>
    <col min="16" max="16" width="24.5703125" style="341" bestFit="1" customWidth="1"/>
    <col min="17" max="17" width="20.85546875" customWidth="1"/>
    <col min="18" max="19" width="9.5703125" bestFit="1" customWidth="1"/>
  </cols>
  <sheetData>
    <row r="1" spans="1:17" ht="21.75" customHeight="1" thickBot="1" x14ac:dyDescent="0.3">
      <c r="A1" s="395" t="s">
        <v>77</v>
      </c>
      <c r="B1" s="365">
        <f>Title!E6</f>
        <v>0</v>
      </c>
      <c r="C1" s="129"/>
      <c r="D1" s="13" t="e">
        <f>SUM(C4:C8172)</f>
        <v>#REF!</v>
      </c>
      <c r="E1" s="12" t="s">
        <v>47</v>
      </c>
      <c r="F1" s="168"/>
      <c r="G1" s="394" t="s">
        <v>823</v>
      </c>
    </row>
    <row r="2" spans="1:17" ht="22.5" customHeight="1" thickBot="1" x14ac:dyDescent="0.3">
      <c r="A2" s="299" t="s">
        <v>712</v>
      </c>
      <c r="C2" s="129"/>
      <c r="D2" s="252" t="e">
        <f>SUM(D4:D8172)</f>
        <v>#REF!</v>
      </c>
      <c r="E2" s="12" t="s">
        <v>46</v>
      </c>
      <c r="F2" s="169"/>
    </row>
    <row r="3" spans="1:17" ht="30.75" thickBot="1" x14ac:dyDescent="0.3">
      <c r="A3" s="19" t="s">
        <v>45</v>
      </c>
      <c r="B3" s="20" t="s">
        <v>43</v>
      </c>
      <c r="C3" s="130" t="s">
        <v>44</v>
      </c>
      <c r="D3" s="21" t="s">
        <v>48</v>
      </c>
      <c r="E3" s="20" t="s">
        <v>64</v>
      </c>
      <c r="F3" s="170" t="s">
        <v>119</v>
      </c>
      <c r="G3" s="21" t="s">
        <v>71</v>
      </c>
      <c r="H3" s="21" t="s">
        <v>140</v>
      </c>
      <c r="I3" s="21" t="s">
        <v>292</v>
      </c>
      <c r="K3" s="439" t="s">
        <v>328</v>
      </c>
      <c r="L3" s="498" t="s">
        <v>329</v>
      </c>
      <c r="N3" s="261"/>
      <c r="O3" s="320"/>
      <c r="P3" s="320"/>
      <c r="Q3" s="320"/>
    </row>
    <row r="4" spans="1:17" ht="12" customHeight="1" x14ac:dyDescent="0.25">
      <c r="A4" s="14" t="str">
        <f>НЭВН!Q8</f>
        <v>THERMEX ID 30 V (pro) Wi-Fi</v>
      </c>
      <c r="B4" s="16" t="str">
        <f>НЭВН!R8</f>
        <v>ЭдЭБ01135</v>
      </c>
      <c r="C4" s="128">
        <f>VLOOKUP('Печать Заказа'!A4,НЭВН!$C:$P,10,FALSE)</f>
        <v>0</v>
      </c>
      <c r="D4" s="18">
        <f>VLOOKUP(A4,НЭВН!$C:$P,11,FALSE)</f>
        <v>0</v>
      </c>
      <c r="E4" s="17">
        <f>НЭВН!O8</f>
        <v>21490</v>
      </c>
      <c r="F4" s="17">
        <v>21490</v>
      </c>
      <c r="G4" s="15">
        <f>НЭВН!T8</f>
        <v>4670033313314</v>
      </c>
      <c r="H4" s="15">
        <f>НЭВН!S8</f>
        <v>151136</v>
      </c>
      <c r="I4" s="15" t="str">
        <f>НЭВН!E8</f>
        <v>У</v>
      </c>
      <c r="J4" s="167"/>
      <c r="K4" s="567"/>
      <c r="L4" s="381"/>
      <c r="N4" t="str">
        <f>IFERROR(VLOOKUP(B4,Сток!A:B,2,FALSE),"")</f>
        <v/>
      </c>
    </row>
    <row r="5" spans="1:17" ht="12" customHeight="1" x14ac:dyDescent="0.25">
      <c r="A5" s="14" t="str">
        <f>НЭВН!Q9</f>
        <v>THERMEX ID 50 V (pro) Wi-Fi</v>
      </c>
      <c r="B5" s="16" t="str">
        <f>НЭВН!R9</f>
        <v>ЭдЭБ01136</v>
      </c>
      <c r="C5" s="128">
        <f>VLOOKUP('Печать Заказа'!A5,НЭВН!$C:$P,10,FALSE)</f>
        <v>0</v>
      </c>
      <c r="D5" s="18">
        <f>VLOOKUP(A5,НЭВН!$C:$P,11,FALSE)</f>
        <v>0</v>
      </c>
      <c r="E5" s="17">
        <f>НЭВН!O9</f>
        <v>24290</v>
      </c>
      <c r="F5" s="17">
        <v>24290</v>
      </c>
      <c r="G5" s="15">
        <f>НЭВН!T9</f>
        <v>4670033313321</v>
      </c>
      <c r="H5" s="15">
        <f>НЭВН!S9</f>
        <v>151137</v>
      </c>
      <c r="I5" s="15" t="str">
        <f>НЭВН!E9</f>
        <v>У</v>
      </c>
      <c r="J5" s="167"/>
      <c r="K5" s="567"/>
      <c r="L5" s="381"/>
      <c r="N5" t="str">
        <f>IFERROR(VLOOKUP(B5,Сток!A:B,2,FALSE),"")</f>
        <v/>
      </c>
    </row>
    <row r="6" spans="1:17" ht="12" customHeight="1" x14ac:dyDescent="0.25">
      <c r="A6" s="14" t="str">
        <f>НЭВН!Q10</f>
        <v>THERMEX ID 80 V (pro) Wi-Fi</v>
      </c>
      <c r="B6" s="16" t="str">
        <f>НЭВН!R10</f>
        <v>ЭдЭБ01137</v>
      </c>
      <c r="C6" s="128">
        <f>VLOOKUP('Печать Заказа'!A6,НЭВН!$C:$P,10,FALSE)</f>
        <v>0</v>
      </c>
      <c r="D6" s="18">
        <f>VLOOKUP(A6,НЭВН!$C:$P,11,FALSE)</f>
        <v>0</v>
      </c>
      <c r="E6" s="17">
        <f>НЭВН!O10</f>
        <v>30290</v>
      </c>
      <c r="F6" s="17">
        <v>30290</v>
      </c>
      <c r="G6" s="15">
        <f>НЭВН!T10</f>
        <v>4670033313345</v>
      </c>
      <c r="H6" s="15">
        <f>НЭВН!S10</f>
        <v>151139</v>
      </c>
      <c r="I6" s="15" t="str">
        <f>НЭВН!E10</f>
        <v>У</v>
      </c>
      <c r="J6" s="167"/>
      <c r="K6" s="567"/>
      <c r="L6" s="381"/>
      <c r="N6" t="str">
        <f>IFERROR(VLOOKUP(B6,Сток!A:B,2,FALSE),"")</f>
        <v/>
      </c>
    </row>
    <row r="7" spans="1:17" ht="12" customHeight="1" x14ac:dyDescent="0.25">
      <c r="A7" s="14" t="str">
        <f>НЭВН!Q11</f>
        <v>THERMEX ID 100 V (pro) Wi-Fi</v>
      </c>
      <c r="B7" s="16" t="str">
        <f>НЭВН!R11</f>
        <v>ЭдЭБ01138</v>
      </c>
      <c r="C7" s="128">
        <f>VLOOKUP('Печать Заказа'!A7,НЭВН!$C:$P,10,FALSE)</f>
        <v>0</v>
      </c>
      <c r="D7" s="18">
        <f>VLOOKUP(A7,НЭВН!$C:$P,11,FALSE)</f>
        <v>0</v>
      </c>
      <c r="E7" s="17">
        <f>НЭВН!O11</f>
        <v>35190</v>
      </c>
      <c r="F7" s="17">
        <v>35190</v>
      </c>
      <c r="G7" s="15">
        <f>НЭВН!T11</f>
        <v>4670033313369</v>
      </c>
      <c r="H7" s="15">
        <f>НЭВН!S11</f>
        <v>151141</v>
      </c>
      <c r="I7" s="15" t="str">
        <f>НЭВН!E11</f>
        <v>У</v>
      </c>
      <c r="J7" s="167"/>
      <c r="K7" s="567"/>
      <c r="L7" s="381"/>
      <c r="N7" t="str">
        <f>IFERROR(VLOOKUP(B7,Сток!A:B,2,FALSE),"")</f>
        <v/>
      </c>
    </row>
    <row r="8" spans="1:17" ht="12" customHeight="1" x14ac:dyDescent="0.25">
      <c r="A8" s="14" t="str">
        <f>НЭВН!Q12</f>
        <v>THERMEX ID 50 H (pro) Wi-Fi</v>
      </c>
      <c r="B8" s="16" t="str">
        <f>НЭВН!R12</f>
        <v>ЭдЭБ01139</v>
      </c>
      <c r="C8" s="128">
        <f>VLOOKUP('Печать Заказа'!A8,НЭВН!$C:$P,10,FALSE)</f>
        <v>0</v>
      </c>
      <c r="D8" s="18">
        <f>VLOOKUP(A8,НЭВН!$C:$P,11,FALSE)</f>
        <v>0</v>
      </c>
      <c r="E8" s="17">
        <f>НЭВН!O12</f>
        <v>24990</v>
      </c>
      <c r="F8" s="17">
        <v>24990</v>
      </c>
      <c r="G8" s="15">
        <f>НЭВН!T12</f>
        <v>4670033313338</v>
      </c>
      <c r="H8" s="15">
        <f>НЭВН!S12</f>
        <v>151138</v>
      </c>
      <c r="I8" s="15" t="str">
        <f>НЭВН!E12</f>
        <v>У</v>
      </c>
      <c r="J8" s="167"/>
      <c r="K8" s="567"/>
      <c r="L8" s="381"/>
      <c r="N8" t="str">
        <f>IFERROR(VLOOKUP(B8,Сток!A:B,2,FALSE),"")</f>
        <v/>
      </c>
    </row>
    <row r="9" spans="1:17" ht="12" customHeight="1" x14ac:dyDescent="0.25">
      <c r="A9" s="14" t="str">
        <f>НЭВН!Q13</f>
        <v>THERMEX ID 80 H (pro) Wi-Fi</v>
      </c>
      <c r="B9" s="16" t="str">
        <f>НЭВН!R13</f>
        <v>ЭдЭБ01140</v>
      </c>
      <c r="C9" s="128">
        <f>VLOOKUP('Печать Заказа'!A9,НЭВН!$C:$P,10,FALSE)</f>
        <v>0</v>
      </c>
      <c r="D9" s="18">
        <f>VLOOKUP(A9,НЭВН!$C:$P,11,FALSE)</f>
        <v>0</v>
      </c>
      <c r="E9" s="17">
        <f>НЭВН!O13</f>
        <v>30990</v>
      </c>
      <c r="F9" s="17">
        <v>30990</v>
      </c>
      <c r="G9" s="15">
        <f>НЭВН!T13</f>
        <v>4670033313352</v>
      </c>
      <c r="H9" s="15">
        <f>НЭВН!S13</f>
        <v>151140</v>
      </c>
      <c r="I9" s="15" t="str">
        <f>НЭВН!E13</f>
        <v>У</v>
      </c>
      <c r="J9" s="167"/>
      <c r="K9" s="567"/>
      <c r="L9" s="381"/>
      <c r="N9" t="str">
        <f>IFERROR(VLOOKUP(B9,Сток!A:B,2,FALSE),"")</f>
        <v/>
      </c>
    </row>
    <row r="10" spans="1:17" ht="12" customHeight="1" x14ac:dyDescent="0.25">
      <c r="A10" s="14" t="str">
        <f>НЭВН!Q14</f>
        <v>THERMEX ID 100 H (pro) Wi-Fi</v>
      </c>
      <c r="B10" s="16" t="str">
        <f>НЭВН!R14</f>
        <v>ЭдЭБ01143</v>
      </c>
      <c r="C10" s="128">
        <f>VLOOKUP('Печать Заказа'!A10,НЭВН!$C:$P,10,FALSE)</f>
        <v>0</v>
      </c>
      <c r="D10" s="18">
        <f>VLOOKUP(A10,НЭВН!$C:$P,11,FALSE)</f>
        <v>0</v>
      </c>
      <c r="E10" s="17">
        <f>НЭВН!O14</f>
        <v>35890</v>
      </c>
      <c r="F10" s="17">
        <v>35890</v>
      </c>
      <c r="G10" s="15">
        <f>НЭВН!T14</f>
        <v>4670033313376</v>
      </c>
      <c r="H10" s="15">
        <f>НЭВН!S14</f>
        <v>151142</v>
      </c>
      <c r="I10" s="15" t="str">
        <f>НЭВН!E14</f>
        <v>У</v>
      </c>
      <c r="J10" s="167"/>
      <c r="K10" s="567"/>
      <c r="L10" s="381"/>
      <c r="N10" t="str">
        <f>IFERROR(VLOOKUP(B10,Сток!A:B,2,FALSE),"")</f>
        <v/>
      </c>
    </row>
    <row r="11" spans="1:17" ht="12" customHeight="1" x14ac:dyDescent="0.25">
      <c r="A11" s="14" t="str">
        <f>НЭВН!Q17</f>
        <v>THERMEX Fora 30 (pro) Wi-Fi</v>
      </c>
      <c r="B11" s="16" t="str">
        <f>НЭВН!R17</f>
        <v>ЭдЭБ04156</v>
      </c>
      <c r="C11" s="128">
        <f>VLOOKUP('Печать Заказа'!A11,НЭВН!$C:$P,10,FALSE)</f>
        <v>0</v>
      </c>
      <c r="D11" s="18">
        <f>VLOOKUP(A11,НЭВН!$C:$P,11,FALSE)</f>
        <v>0</v>
      </c>
      <c r="E11" s="17">
        <f>НЭВН!O17</f>
        <v>20090</v>
      </c>
      <c r="F11" s="17">
        <v>20090</v>
      </c>
      <c r="G11" s="15">
        <f>НЭВН!T17</f>
        <v>4670033316957</v>
      </c>
      <c r="H11" s="15">
        <f>НЭВН!S17</f>
        <v>151249</v>
      </c>
      <c r="I11" s="15" t="s">
        <v>294</v>
      </c>
      <c r="J11" s="167"/>
      <c r="K11" s="567"/>
      <c r="L11" s="381"/>
      <c r="N11" t="str">
        <f>IFERROR(VLOOKUP(B11,Сток!A:B,2,FALSE),"")</f>
        <v/>
      </c>
    </row>
    <row r="12" spans="1:17" ht="12" customHeight="1" x14ac:dyDescent="0.25">
      <c r="A12" s="14" t="str">
        <f>НЭВН!Q18</f>
        <v>THERMEX Fora 50 (pro) Wi-Fi</v>
      </c>
      <c r="B12" s="16" t="str">
        <f>НЭВН!R18</f>
        <v>ЭдЭБ04157</v>
      </c>
      <c r="C12" s="128">
        <f>VLOOKUP('Печать Заказа'!A12,НЭВН!$C:$P,10,FALSE)</f>
        <v>0</v>
      </c>
      <c r="D12" s="18">
        <f>VLOOKUP(A12,НЭВН!$C:$P,11,FALSE)</f>
        <v>0</v>
      </c>
      <c r="E12" s="17">
        <f>НЭВН!O18</f>
        <v>22690</v>
      </c>
      <c r="F12" s="17">
        <v>22690</v>
      </c>
      <c r="G12" s="15">
        <f>НЭВН!T18</f>
        <v>4670033316964</v>
      </c>
      <c r="H12" s="15">
        <f>НЭВН!S18</f>
        <v>151250</v>
      </c>
      <c r="I12" s="15" t="s">
        <v>294</v>
      </c>
      <c r="J12" s="167"/>
      <c r="K12" s="567"/>
      <c r="L12" s="381"/>
      <c r="N12" t="str">
        <f>IFERROR(VLOOKUP(B12,Сток!A:B,2,FALSE),"")</f>
        <v/>
      </c>
    </row>
    <row r="13" spans="1:17" ht="12" customHeight="1" x14ac:dyDescent="0.25">
      <c r="A13" s="14" t="str">
        <f>НЭВН!Q19</f>
        <v>THERMEX Fora 80 (pro) Wi-Fi</v>
      </c>
      <c r="B13" s="16" t="str">
        <f>НЭВН!R19</f>
        <v>ЭдЭБ04158</v>
      </c>
      <c r="C13" s="128">
        <f>VLOOKUP('Печать Заказа'!A13,НЭВН!$C:$P,10,FALSE)</f>
        <v>0</v>
      </c>
      <c r="D13" s="18">
        <f>VLOOKUP(A13,НЭВН!$C:$P,11,FALSE)</f>
        <v>0</v>
      </c>
      <c r="E13" s="17">
        <f>НЭВН!O19</f>
        <v>27790</v>
      </c>
      <c r="F13" s="17">
        <v>27790</v>
      </c>
      <c r="G13" s="15">
        <f>НЭВН!T19</f>
        <v>4670033316971</v>
      </c>
      <c r="H13" s="15">
        <f>НЭВН!S19</f>
        <v>151251</v>
      </c>
      <c r="I13" s="15" t="s">
        <v>294</v>
      </c>
      <c r="J13" s="167"/>
      <c r="K13" s="567"/>
      <c r="L13" s="381"/>
      <c r="N13" t="str">
        <f>IFERROR(VLOOKUP(B13,Сток!A:B,2,FALSE),"")</f>
        <v/>
      </c>
    </row>
    <row r="14" spans="1:17" ht="12" customHeight="1" x14ac:dyDescent="0.25">
      <c r="A14" s="14" t="str">
        <f>НЭВН!Q20</f>
        <v>THERMEX Fora 100 (pro) Wi-Fi</v>
      </c>
      <c r="B14" s="16" t="str">
        <f>НЭВН!R20</f>
        <v>ЭдЭБ04159</v>
      </c>
      <c r="C14" s="128">
        <f>VLOOKUP('Печать Заказа'!A14,НЭВН!$C:$P,10,FALSE)</f>
        <v>0</v>
      </c>
      <c r="D14" s="18">
        <f>VLOOKUP(A14,НЭВН!$C:$P,11,FALSE)</f>
        <v>0</v>
      </c>
      <c r="E14" s="17">
        <f>НЭВН!O20</f>
        <v>32090</v>
      </c>
      <c r="F14" s="17">
        <v>32090</v>
      </c>
      <c r="G14" s="15">
        <f>НЭВН!T20</f>
        <v>4670033316988</v>
      </c>
      <c r="H14" s="15">
        <f>НЭВН!S20</f>
        <v>151252</v>
      </c>
      <c r="I14" s="15" t="s">
        <v>294</v>
      </c>
      <c r="J14" s="167"/>
      <c r="K14" s="567"/>
      <c r="L14" s="381"/>
      <c r="N14" t="str">
        <f>IFERROR(VLOOKUP(B14,Сток!A:B,2,FALSE),"")</f>
        <v/>
      </c>
    </row>
    <row r="15" spans="1:17" ht="12" customHeight="1" x14ac:dyDescent="0.25">
      <c r="A15" s="181" t="str">
        <f>НЭВН!Q23</f>
        <v>THERMEX IF 30 V (pro) Wi-Fi</v>
      </c>
      <c r="B15" s="16" t="str">
        <f>НЭВН!R23</f>
        <v>ЭдЭБ00287</v>
      </c>
      <c r="C15" s="128">
        <f>VLOOKUP('Печать Заказа'!A15,НЭВН!$C:$P,10,FALSE)</f>
        <v>0</v>
      </c>
      <c r="D15" s="18">
        <f>VLOOKUP(A15,НЭВН!$C:$P,11,FALSE)</f>
        <v>0</v>
      </c>
      <c r="E15" s="17">
        <f>НЭВН!O23</f>
        <v>18690</v>
      </c>
      <c r="F15" s="17">
        <v>18690</v>
      </c>
      <c r="G15" s="15">
        <f>НЭВН!T23</f>
        <v>4670033310047</v>
      </c>
      <c r="H15" s="15">
        <f>НЭВН!F23</f>
        <v>151123</v>
      </c>
      <c r="I15" s="15" t="str">
        <f>НЭВН!E23</f>
        <v>У</v>
      </c>
      <c r="J15" s="167"/>
      <c r="K15" s="567"/>
      <c r="L15" s="381"/>
      <c r="N15" t="str">
        <f>IFERROR(VLOOKUP(B15,Сток!A:B,2,FALSE),"")</f>
        <v/>
      </c>
    </row>
    <row r="16" spans="1:17" ht="12" customHeight="1" x14ac:dyDescent="0.25">
      <c r="A16" s="181" t="str">
        <f>НЭВН!Q24</f>
        <v>THERMEX IF 50 V (pro) Wi-Fi</v>
      </c>
      <c r="B16" s="16" t="str">
        <f>НЭВН!R24</f>
        <v>ЭдЭБ00288</v>
      </c>
      <c r="C16" s="128">
        <f>VLOOKUP('Печать Заказа'!A16,НЭВН!$C:$P,10,FALSE)</f>
        <v>0</v>
      </c>
      <c r="D16" s="18">
        <f>VLOOKUP(A16,НЭВН!$C:$P,11,FALSE)</f>
        <v>0</v>
      </c>
      <c r="E16" s="17">
        <f>НЭВН!O24</f>
        <v>20990</v>
      </c>
      <c r="F16" s="17">
        <v>20990</v>
      </c>
      <c r="G16" s="15">
        <f>НЭВН!T24</f>
        <v>4670033310054</v>
      </c>
      <c r="H16" s="15">
        <f>НЭВН!F24</f>
        <v>151124</v>
      </c>
      <c r="I16" s="15" t="str">
        <f>НЭВН!E24</f>
        <v>У</v>
      </c>
      <c r="J16" s="167"/>
      <c r="K16" s="567"/>
      <c r="L16" s="381"/>
      <c r="N16" t="str">
        <f>IFERROR(VLOOKUP(B16,Сток!A:B,2,FALSE),"")</f>
        <v/>
      </c>
    </row>
    <row r="17" spans="1:14" ht="12" customHeight="1" x14ac:dyDescent="0.25">
      <c r="A17" s="181" t="str">
        <f>НЭВН!Q25</f>
        <v>THERMEX IF 80 V (pro) Wi-Fi</v>
      </c>
      <c r="B17" s="16" t="str">
        <f>НЭВН!R25</f>
        <v>ЭдЭБ00289</v>
      </c>
      <c r="C17" s="128">
        <f>VLOOKUP('Печать Заказа'!A17,НЭВН!$C:$P,10,FALSE)</f>
        <v>0</v>
      </c>
      <c r="D17" s="18">
        <f>VLOOKUP(A17,НЭВН!$C:$P,11,FALSE)</f>
        <v>0</v>
      </c>
      <c r="E17" s="17">
        <f>НЭВН!O25</f>
        <v>25290</v>
      </c>
      <c r="F17" s="17">
        <v>25290</v>
      </c>
      <c r="G17" s="15">
        <f>НЭВН!T25</f>
        <v>4670033310061</v>
      </c>
      <c r="H17" s="15">
        <f>НЭВН!F25</f>
        <v>151125</v>
      </c>
      <c r="I17" s="15" t="str">
        <f>НЭВН!E25</f>
        <v>У</v>
      </c>
      <c r="J17" s="167"/>
      <c r="K17" s="567"/>
      <c r="L17" s="381"/>
      <c r="N17" t="str">
        <f>IFERROR(VLOOKUP(B17,Сток!A:B,2,FALSE),"")</f>
        <v/>
      </c>
    </row>
    <row r="18" spans="1:14" ht="12" customHeight="1" x14ac:dyDescent="0.25">
      <c r="A18" s="181" t="str">
        <f>НЭВН!Q26</f>
        <v>THERMEX IF 100 V (pro) Wi-Fi</v>
      </c>
      <c r="B18" s="16" t="str">
        <f>НЭВН!R26</f>
        <v>ЭдЭБ00290</v>
      </c>
      <c r="C18" s="128">
        <f>VLOOKUP('Печать Заказа'!A18,НЭВН!$C:$P,10,FALSE)</f>
        <v>0</v>
      </c>
      <c r="D18" s="18">
        <f>VLOOKUP(A18,НЭВН!$C:$P,11,FALSE)</f>
        <v>0</v>
      </c>
      <c r="E18" s="17">
        <f>НЭВН!O26</f>
        <v>28990</v>
      </c>
      <c r="F18" s="17">
        <v>28990</v>
      </c>
      <c r="G18" s="15">
        <f>НЭВН!T26</f>
        <v>4670033310078</v>
      </c>
      <c r="H18" s="15">
        <f>НЭВН!F26</f>
        <v>151126</v>
      </c>
      <c r="I18" s="15" t="str">
        <f>НЭВН!E26</f>
        <v>У</v>
      </c>
      <c r="J18" s="167"/>
      <c r="K18" s="567"/>
      <c r="L18" s="381"/>
      <c r="N18" t="str">
        <f>IFERROR(VLOOKUP(B18,Сток!A:B,2,FALSE),"")</f>
        <v/>
      </c>
    </row>
    <row r="19" spans="1:14" ht="12" customHeight="1" x14ac:dyDescent="0.25">
      <c r="A19" s="181" t="str">
        <f>НЭВН!Q27</f>
        <v>THERMEX IF 50 H (pro) Wi-Fi</v>
      </c>
      <c r="B19" s="16" t="str">
        <f>НЭВН!R27</f>
        <v>ЭдЭБ00919</v>
      </c>
      <c r="C19" s="128">
        <f>VLOOKUP('Печать Заказа'!A19,НЭВН!$C:$P,10,FALSE)</f>
        <v>0</v>
      </c>
      <c r="D19" s="18">
        <f>VLOOKUP(A19,НЭВН!$C:$P,11,FALSE)</f>
        <v>0</v>
      </c>
      <c r="E19" s="17">
        <f>НЭВН!O27</f>
        <v>21590</v>
      </c>
      <c r="F19" s="17">
        <v>21590</v>
      </c>
      <c r="G19" s="15">
        <f>НЭВН!T27</f>
        <v>4670033310085</v>
      </c>
      <c r="H19" s="15">
        <f>НЭВН!F27</f>
        <v>151127</v>
      </c>
      <c r="I19" s="15" t="str">
        <f>НЭВН!E27</f>
        <v>У</v>
      </c>
      <c r="J19" s="167"/>
      <c r="K19" s="567"/>
      <c r="L19" s="381"/>
      <c r="N19" t="str">
        <f>IFERROR(VLOOKUP(B19,Сток!A:B,2,FALSE),"")</f>
        <v/>
      </c>
    </row>
    <row r="20" spans="1:14" ht="12" customHeight="1" x14ac:dyDescent="0.25">
      <c r="A20" s="181" t="str">
        <f>НЭВН!Q28</f>
        <v>THERMEX IF 80 H (pro) Wi-Fi</v>
      </c>
      <c r="B20" s="16" t="str">
        <f>НЭВН!R28</f>
        <v>ЭдЭБ00920</v>
      </c>
      <c r="C20" s="128">
        <f>VLOOKUP('Печать Заказа'!A20,НЭВН!$C:$P,10,FALSE)</f>
        <v>0</v>
      </c>
      <c r="D20" s="18">
        <f>VLOOKUP(A20,НЭВН!$C:$P,11,FALSE)</f>
        <v>0</v>
      </c>
      <c r="E20" s="17">
        <f>НЭВН!O28</f>
        <v>25890</v>
      </c>
      <c r="F20" s="17">
        <v>25890</v>
      </c>
      <c r="G20" s="15">
        <f>НЭВН!T28</f>
        <v>4670033310092</v>
      </c>
      <c r="H20" s="15">
        <f>НЭВН!F28</f>
        <v>151128</v>
      </c>
      <c r="I20" s="15" t="str">
        <f>НЭВН!E28</f>
        <v>У</v>
      </c>
      <c r="J20" s="167"/>
      <c r="K20" s="568"/>
      <c r="L20" s="381"/>
      <c r="N20" t="str">
        <f>IFERROR(VLOOKUP(B20,Сток!A:B,2,FALSE),"")</f>
        <v/>
      </c>
    </row>
    <row r="21" spans="1:14" ht="12" customHeight="1" x14ac:dyDescent="0.25">
      <c r="A21" s="181" t="str">
        <f>НЭВН!Q31</f>
        <v>THERMEX MS 30 V (pro)</v>
      </c>
      <c r="B21" s="16" t="str">
        <f>НЭВН!R31</f>
        <v>ЭдЭБ01918</v>
      </c>
      <c r="C21" s="128">
        <f>VLOOKUP('Печать Заказа'!A21,НЭВН!$C:$P,10,FALSE)</f>
        <v>0</v>
      </c>
      <c r="D21" s="18">
        <f>VLOOKUP(A21,НЭВН!$C:$P,11,FALSE)</f>
        <v>0</v>
      </c>
      <c r="E21" s="17">
        <f>НЭВН!O31</f>
        <v>15790</v>
      </c>
      <c r="F21" s="17">
        <v>15790</v>
      </c>
      <c r="G21" s="15">
        <f>НЭВН!T31</f>
        <v>4670033312386</v>
      </c>
      <c r="H21" s="15">
        <f>НЭВН!S31</f>
        <v>151162</v>
      </c>
      <c r="I21" s="15" t="str">
        <f>НЭВН!E31</f>
        <v>У</v>
      </c>
      <c r="J21" s="167"/>
      <c r="K21" s="567"/>
      <c r="L21" s="381"/>
      <c r="N21" t="str">
        <f>IFERROR(VLOOKUP(B21,Сток!A:B,2,FALSE),"")</f>
        <v/>
      </c>
    </row>
    <row r="22" spans="1:14" ht="12" customHeight="1" x14ac:dyDescent="0.25">
      <c r="A22" s="181" t="str">
        <f>НЭВН!Q32</f>
        <v>THERMEX MS 50 V (pro)</v>
      </c>
      <c r="B22" s="16" t="str">
        <f>НЭВН!R32</f>
        <v>ЭдЭБ01919</v>
      </c>
      <c r="C22" s="128">
        <f>VLOOKUP('Печать Заказа'!A22,НЭВН!$C:$P,10,FALSE)</f>
        <v>0</v>
      </c>
      <c r="D22" s="18">
        <f>VLOOKUP(A22,НЭВН!$C:$P,11,FALSE)</f>
        <v>0</v>
      </c>
      <c r="E22" s="17">
        <f>НЭВН!O32</f>
        <v>18990</v>
      </c>
      <c r="F22" s="17">
        <v>18990</v>
      </c>
      <c r="G22" s="15">
        <f>НЭВН!T32</f>
        <v>4670033312393</v>
      </c>
      <c r="H22" s="15">
        <f>НЭВН!S32</f>
        <v>151163</v>
      </c>
      <c r="I22" s="15" t="str">
        <f>НЭВН!E32</f>
        <v>У</v>
      </c>
      <c r="J22" s="167"/>
      <c r="K22" s="568"/>
      <c r="L22" s="381"/>
      <c r="N22" t="str">
        <f>IFERROR(VLOOKUP(B22,Сток!A:B,2,FALSE),"")</f>
        <v/>
      </c>
    </row>
    <row r="23" spans="1:14" ht="12" customHeight="1" x14ac:dyDescent="0.25">
      <c r="A23" s="181" t="str">
        <f>НЭВН!Q33</f>
        <v>THERMEX MS 80 V (pro)</v>
      </c>
      <c r="B23" s="16" t="str">
        <f>НЭВН!R33</f>
        <v>ЭдЭБ01920</v>
      </c>
      <c r="C23" s="128">
        <f>VLOOKUP('Печать Заказа'!A23,НЭВН!$C:$P,10,FALSE)</f>
        <v>0</v>
      </c>
      <c r="D23" s="18">
        <f>VLOOKUP(A23,НЭВН!$C:$P,11,FALSE)</f>
        <v>0</v>
      </c>
      <c r="E23" s="17">
        <f>НЭВН!O33</f>
        <v>22490</v>
      </c>
      <c r="F23" s="17">
        <v>22490</v>
      </c>
      <c r="G23" s="15">
        <f>НЭВН!T33</f>
        <v>4670033312409</v>
      </c>
      <c r="H23" s="15">
        <f>НЭВН!S33</f>
        <v>151164</v>
      </c>
      <c r="I23" s="15" t="str">
        <f>НЭВН!E33</f>
        <v>У</v>
      </c>
      <c r="J23" s="167"/>
      <c r="K23" s="568"/>
      <c r="L23" s="381"/>
      <c r="N23" t="str">
        <f>IFERROR(VLOOKUP(B23,Сток!A:B,2,FALSE),"")</f>
        <v/>
      </c>
    </row>
    <row r="24" spans="1:14" ht="12" customHeight="1" x14ac:dyDescent="0.25">
      <c r="A24" s="181" t="str">
        <f>НЭВН!Q34</f>
        <v>THERMEX MS 100 V (pro)</v>
      </c>
      <c r="B24" s="16" t="str">
        <f>НЭВН!R34</f>
        <v>ЭдЭБ01921</v>
      </c>
      <c r="C24" s="128">
        <f>VLOOKUP('Печать Заказа'!A24,НЭВН!$C:$P,10,FALSE)</f>
        <v>0</v>
      </c>
      <c r="D24" s="18">
        <f>VLOOKUP(A24,НЭВН!$C:$P,11,FALSE)</f>
        <v>0</v>
      </c>
      <c r="E24" s="17">
        <f>НЭВН!O34</f>
        <v>26690</v>
      </c>
      <c r="F24" s="17">
        <v>26690</v>
      </c>
      <c r="G24" s="15">
        <f>НЭВН!T34</f>
        <v>4670033312416</v>
      </c>
      <c r="H24" s="15">
        <f>НЭВН!S34</f>
        <v>151165</v>
      </c>
      <c r="I24" s="15" t="str">
        <f>НЭВН!E34</f>
        <v>У</v>
      </c>
      <c r="J24" s="167"/>
      <c r="K24" s="568"/>
      <c r="L24" s="381"/>
      <c r="N24" t="str">
        <f>IFERROR(VLOOKUP(B24,Сток!A:B,2,FALSE),"")</f>
        <v/>
      </c>
    </row>
    <row r="25" spans="1:14" ht="12" customHeight="1" x14ac:dyDescent="0.25">
      <c r="A25" s="181" t="str">
        <f>НЭВН!Q43</f>
        <v>THERMEX IF 30 V (pro)</v>
      </c>
      <c r="B25" s="16" t="str">
        <f>НЭВН!R43</f>
        <v>ЭдЭБ00243</v>
      </c>
      <c r="C25" s="128">
        <f>VLOOKUP('Печать Заказа'!A25,НЭВН!$C:$P,10,FALSE)</f>
        <v>0</v>
      </c>
      <c r="D25" s="18">
        <f>VLOOKUP(A25,НЭВН!$C:$P,11,FALSE)</f>
        <v>0</v>
      </c>
      <c r="E25" s="17">
        <f>НЭВН!O43</f>
        <v>15290</v>
      </c>
      <c r="F25" s="17">
        <v>15290</v>
      </c>
      <c r="G25" s="15">
        <f>НЭВН!T43</f>
        <v>4670007715571</v>
      </c>
      <c r="H25" s="15">
        <f>НЭВН!F43</f>
        <v>151022</v>
      </c>
      <c r="I25" s="15" t="str">
        <f>НЭВН!E43</f>
        <v>У</v>
      </c>
      <c r="J25" s="167"/>
      <c r="K25" s="568"/>
      <c r="L25" s="381"/>
      <c r="N25" t="str">
        <f>IFERROR(VLOOKUP(B25,Сток!A:B,2,FALSE),"")</f>
        <v/>
      </c>
    </row>
    <row r="26" spans="1:14" ht="12" customHeight="1" x14ac:dyDescent="0.25">
      <c r="A26" s="181" t="str">
        <f>НЭВН!Q44</f>
        <v>THERMEX IF 50 V (pro)</v>
      </c>
      <c r="B26" s="16" t="str">
        <f>НЭВН!R44</f>
        <v>ЭдЭБ00245</v>
      </c>
      <c r="C26" s="128">
        <f>VLOOKUP('Печать Заказа'!A26,НЭВН!$C:$P,10,FALSE)</f>
        <v>0</v>
      </c>
      <c r="D26" s="18">
        <f>VLOOKUP(A26,НЭВН!$C:$P,11,FALSE)</f>
        <v>0</v>
      </c>
      <c r="E26" s="17">
        <f>НЭВН!O44</f>
        <v>18490</v>
      </c>
      <c r="F26" s="17">
        <v>18490</v>
      </c>
      <c r="G26" s="15">
        <f>НЭВН!T44</f>
        <v>4670007715588</v>
      </c>
      <c r="H26" s="15">
        <f>НЭВН!F44</f>
        <v>151023</v>
      </c>
      <c r="I26" s="15" t="str">
        <f>НЭВН!E44</f>
        <v>У</v>
      </c>
      <c r="J26" s="167"/>
      <c r="K26" s="568"/>
      <c r="L26" s="381"/>
      <c r="N26" t="str">
        <f>IFERROR(VLOOKUP(B26,Сток!A:B,2,FALSE),"")</f>
        <v/>
      </c>
    </row>
    <row r="27" spans="1:14" ht="12" customHeight="1" x14ac:dyDescent="0.25">
      <c r="A27" s="181" t="str">
        <f>НЭВН!Q45</f>
        <v>THERMEX IF 80 V (pro)</v>
      </c>
      <c r="B27" s="16" t="str">
        <f>НЭВН!R45</f>
        <v>ЭдЭБ00246</v>
      </c>
      <c r="C27" s="128">
        <f>VLOOKUP('Печать Заказа'!A27,НЭВН!$C:$P,10,FALSE)</f>
        <v>0</v>
      </c>
      <c r="D27" s="18">
        <f>VLOOKUP(A27,НЭВН!$C:$P,11,FALSE)</f>
        <v>0</v>
      </c>
      <c r="E27" s="17">
        <f>НЭВН!O45</f>
        <v>22390</v>
      </c>
      <c r="F27" s="17">
        <v>22390</v>
      </c>
      <c r="G27" s="15">
        <f>НЭВН!T45</f>
        <v>4670007715595</v>
      </c>
      <c r="H27" s="15">
        <f>НЭВН!F45</f>
        <v>151024</v>
      </c>
      <c r="I27" s="15" t="str">
        <f>НЭВН!E45</f>
        <v>У</v>
      </c>
      <c r="J27" s="167"/>
      <c r="K27" s="568"/>
      <c r="L27" s="381"/>
      <c r="N27" t="str">
        <f>IFERROR(VLOOKUP(B27,Сток!A:B,2,FALSE),"")</f>
        <v/>
      </c>
    </row>
    <row r="28" spans="1:14" ht="12" customHeight="1" x14ac:dyDescent="0.25">
      <c r="A28" s="181" t="str">
        <f>НЭВН!Q46</f>
        <v>THERMEX IF 100 V (pro)</v>
      </c>
      <c r="B28" s="16" t="str">
        <f>НЭВН!R46</f>
        <v>ЭдЭБ00247</v>
      </c>
      <c r="C28" s="128">
        <f>VLOOKUP('Печать Заказа'!A28,НЭВН!$C:$P,10,FALSE)</f>
        <v>0</v>
      </c>
      <c r="D28" s="18">
        <f>VLOOKUP(A28,НЭВН!$C:$P,11,FALSE)</f>
        <v>0</v>
      </c>
      <c r="E28" s="17">
        <f>НЭВН!O46</f>
        <v>26090</v>
      </c>
      <c r="F28" s="17">
        <v>26090</v>
      </c>
      <c r="G28" s="15">
        <f>НЭВН!T46</f>
        <v>4670007715601</v>
      </c>
      <c r="H28" s="15">
        <f>НЭВН!F46</f>
        <v>151025</v>
      </c>
      <c r="I28" s="15" t="str">
        <f>НЭВН!E46</f>
        <v>У</v>
      </c>
      <c r="J28" s="167"/>
      <c r="K28" s="568"/>
      <c r="L28" s="381"/>
      <c r="N28" t="str">
        <f>IFERROR(VLOOKUP(B28,Сток!A:B,2,FALSE),"")</f>
        <v/>
      </c>
    </row>
    <row r="29" spans="1:14" ht="12" customHeight="1" x14ac:dyDescent="0.25">
      <c r="A29" s="181" t="str">
        <f>НЭВН!Q47</f>
        <v>THERMEX IF 50 H (pro)</v>
      </c>
      <c r="B29" s="16" t="str">
        <f>НЭВН!R47</f>
        <v>ЭдЭБ00322</v>
      </c>
      <c r="C29" s="128">
        <f>VLOOKUP('Печать Заказа'!A29,НЭВН!$C:$P,10,FALSE)</f>
        <v>0</v>
      </c>
      <c r="D29" s="18">
        <f>VLOOKUP(A29,НЭВН!$C:$P,11,FALSE)</f>
        <v>0</v>
      </c>
      <c r="E29" s="17">
        <f>НЭВН!O47</f>
        <v>18990</v>
      </c>
      <c r="F29" s="17">
        <v>18990</v>
      </c>
      <c r="G29" s="15">
        <f>НЭВН!T47</f>
        <v>4670007715809</v>
      </c>
      <c r="H29" s="15">
        <f>НЭВН!F47</f>
        <v>151030</v>
      </c>
      <c r="I29" s="15" t="str">
        <f>НЭВН!E47</f>
        <v>У</v>
      </c>
      <c r="J29" s="167"/>
      <c r="K29" s="568"/>
      <c r="L29" s="381"/>
      <c r="N29" t="str">
        <f>IFERROR(VLOOKUP(B29,Сток!A:B,2,FALSE),"")</f>
        <v/>
      </c>
    </row>
    <row r="30" spans="1:14" ht="12" customHeight="1" x14ac:dyDescent="0.25">
      <c r="A30" s="181" t="str">
        <f>НЭВН!Q48</f>
        <v>THERMEX IF 80 H (pro)</v>
      </c>
      <c r="B30" s="16" t="str">
        <f>НЭВН!R48</f>
        <v>ЭдЭБ00323</v>
      </c>
      <c r="C30" s="128">
        <f>VLOOKUP('Печать Заказа'!A30,НЭВН!$C:$P,10,FALSE)</f>
        <v>0</v>
      </c>
      <c r="D30" s="18">
        <f>VLOOKUP(A30,НЭВН!$C:$P,11,FALSE)</f>
        <v>0</v>
      </c>
      <c r="E30" s="17">
        <f>НЭВН!O48</f>
        <v>22990</v>
      </c>
      <c r="F30" s="17">
        <v>22990</v>
      </c>
      <c r="G30" s="15">
        <f>НЭВН!T48</f>
        <v>4670007715816</v>
      </c>
      <c r="H30" s="15">
        <f>НЭВН!F48</f>
        <v>151031</v>
      </c>
      <c r="I30" s="15" t="str">
        <f>НЭВН!E48</f>
        <v>У</v>
      </c>
      <c r="J30" s="167"/>
      <c r="K30" s="568"/>
      <c r="L30" s="381"/>
      <c r="N30" t="str">
        <f>IFERROR(VLOOKUP(B30,Сток!A:B,2,FALSE),"")</f>
        <v/>
      </c>
    </row>
    <row r="31" spans="1:14" ht="12" customHeight="1" x14ac:dyDescent="0.25">
      <c r="A31" s="181" t="str">
        <f>НЭВН!Q51</f>
        <v>THERMEX Dream 30</v>
      </c>
      <c r="B31" s="16" t="str">
        <f>НЭВН!R51</f>
        <v>ЭдЭБ03294</v>
      </c>
      <c r="C31" s="128">
        <f>VLOOKUP('Печать Заказа'!A31,НЭВН!$C:$P,10,FALSE)</f>
        <v>0</v>
      </c>
      <c r="D31" s="18">
        <f>VLOOKUP(A31,НЭВН!$C:$P,11,FALSE)</f>
        <v>0</v>
      </c>
      <c r="E31" s="99">
        <f>НЭВН!O51</f>
        <v>14790</v>
      </c>
      <c r="F31" s="380">
        <v>14790</v>
      </c>
      <c r="G31" s="15">
        <f>НЭВН!T51</f>
        <v>4670033315424</v>
      </c>
      <c r="H31" s="15">
        <f>НЭВН!S51</f>
        <v>151216</v>
      </c>
      <c r="I31" s="15" t="s">
        <v>294</v>
      </c>
      <c r="J31" s="167"/>
      <c r="K31" s="568"/>
      <c r="L31" s="381"/>
      <c r="N31" t="str">
        <f>IFERROR(VLOOKUP(B31,Сток!A:B,2,FALSE),"")</f>
        <v/>
      </c>
    </row>
    <row r="32" spans="1:14" ht="12" customHeight="1" x14ac:dyDescent="0.25">
      <c r="A32" s="181" t="str">
        <f>НЭВН!Q52</f>
        <v>THERMEX Dream 50</v>
      </c>
      <c r="B32" s="16" t="str">
        <f>НЭВН!R52</f>
        <v>ЭдЭБ03296</v>
      </c>
      <c r="C32" s="128">
        <f>VLOOKUP('Печать Заказа'!A32,НЭВН!$C:$P,10,FALSE)</f>
        <v>0</v>
      </c>
      <c r="D32" s="18">
        <f>VLOOKUP(A32,НЭВН!$C:$P,11,FALSE)</f>
        <v>0</v>
      </c>
      <c r="E32" s="99">
        <f>НЭВН!O52</f>
        <v>17890</v>
      </c>
      <c r="F32" s="380">
        <v>17890</v>
      </c>
      <c r="G32" s="15">
        <f>НЭВН!T52</f>
        <v>4670033315431</v>
      </c>
      <c r="H32" s="15">
        <f>НЭВН!S52</f>
        <v>151217</v>
      </c>
      <c r="I32" s="15" t="s">
        <v>294</v>
      </c>
      <c r="J32" s="167"/>
      <c r="K32" s="568"/>
      <c r="L32" s="381"/>
      <c r="N32" t="str">
        <f>IFERROR(VLOOKUP(B32,Сток!A:B,2,FALSE),"")</f>
        <v/>
      </c>
    </row>
    <row r="33" spans="1:14" ht="12" customHeight="1" x14ac:dyDescent="0.25">
      <c r="A33" s="181" t="str">
        <f>НЭВН!Q53</f>
        <v>THERMEX Dream 80</v>
      </c>
      <c r="B33" s="16" t="str">
        <f>НЭВН!R53</f>
        <v>ЭдЭБ03297</v>
      </c>
      <c r="C33" s="128">
        <f>VLOOKUP('Печать Заказа'!A33,НЭВН!$C:$P,10,FALSE)</f>
        <v>0</v>
      </c>
      <c r="D33" s="18">
        <f>VLOOKUP(A33,НЭВН!$C:$P,11,FALSE)</f>
        <v>0</v>
      </c>
      <c r="E33" s="99">
        <f>НЭВН!O53</f>
        <v>21890</v>
      </c>
      <c r="F33" s="380">
        <v>21890</v>
      </c>
      <c r="G33" s="15">
        <f>НЭВН!T53</f>
        <v>4670033315448</v>
      </c>
      <c r="H33" s="15">
        <f>НЭВН!S53</f>
        <v>151218</v>
      </c>
      <c r="I33" s="15" t="s">
        <v>294</v>
      </c>
      <c r="J33" s="167"/>
      <c r="K33" s="568"/>
      <c r="L33" s="381"/>
      <c r="N33" t="str">
        <f>IFERROR(VLOOKUP(B33,Сток!A:B,2,FALSE),"")</f>
        <v/>
      </c>
    </row>
    <row r="34" spans="1:14" ht="12" customHeight="1" x14ac:dyDescent="0.25">
      <c r="A34" s="181" t="str">
        <f>НЭВН!Q54</f>
        <v>THERMEX Dream 100</v>
      </c>
      <c r="B34" s="16" t="str">
        <f>НЭВН!R54</f>
        <v>ЭдЭБ03298</v>
      </c>
      <c r="C34" s="128">
        <f>VLOOKUP('Печать Заказа'!A34,НЭВН!$C:$P,10,FALSE)</f>
        <v>0</v>
      </c>
      <c r="D34" s="18">
        <f>VLOOKUP(A34,НЭВН!$C:$P,11,FALSE)</f>
        <v>0</v>
      </c>
      <c r="E34" s="99">
        <f>НЭВН!O54</f>
        <v>25690</v>
      </c>
      <c r="F34" s="380">
        <v>25690</v>
      </c>
      <c r="G34" s="15">
        <f>НЭВН!T54</f>
        <v>4670033315455</v>
      </c>
      <c r="H34" s="15">
        <f>НЭВН!S54</f>
        <v>151219</v>
      </c>
      <c r="I34" s="15" t="s">
        <v>294</v>
      </c>
      <c r="J34" s="167"/>
      <c r="K34" s="568"/>
      <c r="L34" s="381"/>
      <c r="N34" t="str">
        <f>IFERROR(VLOOKUP(B34,Сток!A:B,2,FALSE),"")</f>
        <v/>
      </c>
    </row>
    <row r="35" spans="1:14" ht="12" customHeight="1" x14ac:dyDescent="0.25">
      <c r="A35" s="181" t="e">
        <f>#REF!</f>
        <v>#REF!</v>
      </c>
      <c r="B35" s="16" t="e">
        <f>#REF!</f>
        <v>#REF!</v>
      </c>
      <c r="C35" s="128" t="e">
        <f>VLOOKUP('Печать Заказа'!A35,#REF!,10,FALSE)</f>
        <v>#REF!</v>
      </c>
      <c r="D35" s="18" t="e">
        <f>VLOOKUP(A35,#REF!,11,FALSE)</f>
        <v>#REF!</v>
      </c>
      <c r="E35" s="31">
        <v>10590</v>
      </c>
      <c r="F35" s="17" t="s">
        <v>68</v>
      </c>
      <c r="G35" s="15" t="e">
        <f>#REF!</f>
        <v>#REF!</v>
      </c>
      <c r="H35" s="15" t="e">
        <f>#REF!</f>
        <v>#REF!</v>
      </c>
      <c r="I35" s="15" t="s">
        <v>294</v>
      </c>
      <c r="J35" s="167"/>
      <c r="K35" s="568"/>
      <c r="L35" s="381"/>
      <c r="N35" t="str">
        <f>IFERROR(VLOOKUP(B35,Сток!A:B,2,FALSE),"")</f>
        <v/>
      </c>
    </row>
    <row r="36" spans="1:14" ht="12" customHeight="1" x14ac:dyDescent="0.25">
      <c r="A36" s="181" t="e">
        <f>#REF!</f>
        <v>#REF!</v>
      </c>
      <c r="B36" s="16" t="e">
        <f>#REF!</f>
        <v>#REF!</v>
      </c>
      <c r="C36" s="128" t="e">
        <f>VLOOKUP('Печать Заказа'!A36,#REF!,10,FALSE)</f>
        <v>#REF!</v>
      </c>
      <c r="D36" s="18" t="e">
        <f>VLOOKUP(A36,#REF!,11,FALSE)</f>
        <v>#REF!</v>
      </c>
      <c r="E36" s="31">
        <v>12790</v>
      </c>
      <c r="F36" s="17" t="s">
        <v>68</v>
      </c>
      <c r="G36" s="15" t="e">
        <f>#REF!</f>
        <v>#REF!</v>
      </c>
      <c r="H36" s="15" t="e">
        <f>#REF!</f>
        <v>#REF!</v>
      </c>
      <c r="I36" s="15" t="s">
        <v>294</v>
      </c>
      <c r="J36" s="167"/>
      <c r="K36" s="568"/>
      <c r="L36" s="381"/>
      <c r="N36" t="str">
        <f>IFERROR(VLOOKUP(B36,Сток!A:B,2,FALSE),"")</f>
        <v/>
      </c>
    </row>
    <row r="37" spans="1:14" ht="12" customHeight="1" x14ac:dyDescent="0.25">
      <c r="A37" s="181" t="e">
        <f>#REF!</f>
        <v>#REF!</v>
      </c>
      <c r="B37" s="16" t="e">
        <f>#REF!</f>
        <v>#REF!</v>
      </c>
      <c r="C37" s="128" t="e">
        <f>VLOOKUP('Печать Заказа'!A37,#REF!,10,FALSE)</f>
        <v>#REF!</v>
      </c>
      <c r="D37" s="18" t="e">
        <f>VLOOKUP(A37,#REF!,11,FALSE)</f>
        <v>#REF!</v>
      </c>
      <c r="E37" s="31">
        <v>16190</v>
      </c>
      <c r="F37" s="17" t="s">
        <v>68</v>
      </c>
      <c r="G37" s="15" t="e">
        <f>#REF!</f>
        <v>#REF!</v>
      </c>
      <c r="H37" s="15" t="e">
        <f>#REF!</f>
        <v>#REF!</v>
      </c>
      <c r="I37" s="15" t="s">
        <v>294</v>
      </c>
      <c r="J37" s="167"/>
      <c r="K37" s="568"/>
      <c r="L37" s="381"/>
      <c r="N37" t="str">
        <f>IFERROR(VLOOKUP(B37,Сток!A:B,2,FALSE),"")</f>
        <v/>
      </c>
    </row>
    <row r="38" spans="1:14" ht="12" customHeight="1" x14ac:dyDescent="0.25">
      <c r="A38" s="181" t="e">
        <f>#REF!</f>
        <v>#REF!</v>
      </c>
      <c r="B38" s="16" t="e">
        <f>#REF!</f>
        <v>#REF!</v>
      </c>
      <c r="C38" s="128" t="e">
        <f>VLOOKUP('Печать Заказа'!A38,#REF!,10,FALSE)</f>
        <v>#REF!</v>
      </c>
      <c r="D38" s="18" t="e">
        <f>VLOOKUP(A38,#REF!,11,FALSE)</f>
        <v>#REF!</v>
      </c>
      <c r="E38" s="31">
        <v>18190</v>
      </c>
      <c r="F38" s="17" t="s">
        <v>68</v>
      </c>
      <c r="G38" s="15" t="e">
        <f>#REF!</f>
        <v>#REF!</v>
      </c>
      <c r="H38" s="15" t="e">
        <f>#REF!</f>
        <v>#REF!</v>
      </c>
      <c r="I38" s="15" t="s">
        <v>294</v>
      </c>
      <c r="J38" s="167"/>
      <c r="K38" s="568"/>
      <c r="L38" s="381"/>
      <c r="N38" t="str">
        <f>IFERROR(VLOOKUP(B38,Сток!A:B,2,FALSE),"")</f>
        <v/>
      </c>
    </row>
    <row r="39" spans="1:14" ht="12" customHeight="1" x14ac:dyDescent="0.25">
      <c r="A39" s="181" t="str">
        <f>НЭВН!C97</f>
        <v>THERMEX Aris 30</v>
      </c>
      <c r="B39" s="16" t="str">
        <f>НЭВН!R97</f>
        <v>ЭдЭБ04014</v>
      </c>
      <c r="C39" s="128">
        <f>VLOOKUP('Печать Заказа'!A39,НЭВН!$C:$P,10,FALSE)</f>
        <v>0</v>
      </c>
      <c r="D39" s="18">
        <f>VLOOKUP(A39,НЭВН!$C:$P,11,FALSE)</f>
        <v>0</v>
      </c>
      <c r="E39" s="17">
        <f>НЭВН!O97</f>
        <v>13890</v>
      </c>
      <c r="F39" s="17">
        <v>13890</v>
      </c>
      <c r="G39" s="15">
        <f>НЭВН!T97</f>
        <v>4670033316780</v>
      </c>
      <c r="H39" s="15">
        <f>НЭВН!S97</f>
        <v>111266</v>
      </c>
      <c r="I39" s="15" t="s">
        <v>294</v>
      </c>
      <c r="J39" s="167"/>
      <c r="K39" s="568"/>
      <c r="L39" s="381"/>
      <c r="N39" t="str">
        <f>IFERROR(VLOOKUP(B39,Сток!A:B,2,FALSE),"")</f>
        <v/>
      </c>
    </row>
    <row r="40" spans="1:14" ht="12" customHeight="1" x14ac:dyDescent="0.25">
      <c r="A40" s="181" t="str">
        <f>НЭВН!C98</f>
        <v>THERMEX Aris 50</v>
      </c>
      <c r="B40" s="16" t="str">
        <f>НЭВН!R98</f>
        <v>ЭдЭБ04015</v>
      </c>
      <c r="C40" s="128">
        <f>VLOOKUP('Печать Заказа'!A40,НЭВН!$C:$P,10,FALSE)</f>
        <v>0</v>
      </c>
      <c r="D40" s="18">
        <f>VLOOKUP(A40,НЭВН!$C:$P,11,FALSE)</f>
        <v>0</v>
      </c>
      <c r="E40" s="17">
        <f>НЭВН!O98</f>
        <v>16790</v>
      </c>
      <c r="F40" s="17">
        <v>16790</v>
      </c>
      <c r="G40" s="15">
        <f>НЭВН!T98</f>
        <v>4670033316797</v>
      </c>
      <c r="H40" s="15">
        <f>НЭВН!S98</f>
        <v>111267</v>
      </c>
      <c r="I40" s="15" t="s">
        <v>294</v>
      </c>
      <c r="J40" s="167"/>
      <c r="K40" s="568"/>
      <c r="L40" s="381"/>
      <c r="N40" t="str">
        <f>IFERROR(VLOOKUP(B40,Сток!A:B,2,FALSE),"")</f>
        <v/>
      </c>
    </row>
    <row r="41" spans="1:14" ht="12" customHeight="1" x14ac:dyDescent="0.25">
      <c r="A41" s="181" t="str">
        <f>НЭВН!C99</f>
        <v>THERMEX Aris 80</v>
      </c>
      <c r="B41" s="16" t="str">
        <f>НЭВН!R99</f>
        <v>ЭдЭБ04016</v>
      </c>
      <c r="C41" s="128">
        <f>VLOOKUP('Печать Заказа'!A41,НЭВН!$C:$P,10,FALSE)</f>
        <v>0</v>
      </c>
      <c r="D41" s="18">
        <f>VLOOKUP(A41,НЭВН!$C:$P,11,FALSE)</f>
        <v>0</v>
      </c>
      <c r="E41" s="17">
        <f>НЭВН!O99</f>
        <v>21190</v>
      </c>
      <c r="F41" s="17">
        <v>21190</v>
      </c>
      <c r="G41" s="15">
        <f>НЭВН!T99</f>
        <v>4670033316803</v>
      </c>
      <c r="H41" s="15">
        <f>НЭВН!S99</f>
        <v>111268</v>
      </c>
      <c r="I41" s="15" t="s">
        <v>294</v>
      </c>
      <c r="J41" s="167"/>
      <c r="K41" s="568"/>
      <c r="L41" s="381"/>
      <c r="N41" t="str">
        <f>IFERROR(VLOOKUP(B41,Сток!A:B,2,FALSE),"")</f>
        <v/>
      </c>
    </row>
    <row r="42" spans="1:14" ht="12" customHeight="1" x14ac:dyDescent="0.25">
      <c r="A42" s="181" t="str">
        <f>НЭВН!C100</f>
        <v>THERMEX Aris 100</v>
      </c>
      <c r="B42" s="16" t="str">
        <f>НЭВН!R100</f>
        <v>ЭдЭБ04017</v>
      </c>
      <c r="C42" s="128">
        <f>VLOOKUP('Печать Заказа'!A42,НЭВН!$C:$P,10,FALSE)</f>
        <v>0</v>
      </c>
      <c r="D42" s="18">
        <f>VLOOKUP(A42,НЭВН!$C:$P,11,FALSE)</f>
        <v>0</v>
      </c>
      <c r="E42" s="17">
        <f>НЭВН!O100</f>
        <v>23890</v>
      </c>
      <c r="F42" s="17">
        <v>23890</v>
      </c>
      <c r="G42" s="15">
        <f>НЭВН!T100</f>
        <v>4670033316810</v>
      </c>
      <c r="H42" s="15">
        <f>НЭВН!S100</f>
        <v>111269</v>
      </c>
      <c r="I42" s="15" t="s">
        <v>294</v>
      </c>
      <c r="J42" s="167"/>
      <c r="K42" s="568"/>
      <c r="L42" s="381"/>
      <c r="N42" t="str">
        <f>IFERROR(VLOOKUP(B42,Сток!A:B,2,FALSE),"")</f>
        <v/>
      </c>
    </row>
    <row r="43" spans="1:14" ht="12" customHeight="1" x14ac:dyDescent="0.25">
      <c r="A43" s="181" t="str">
        <f>НЭВН!Q37</f>
        <v>THERMEX Fora 30</v>
      </c>
      <c r="B43" s="16" t="str">
        <f>НЭВН!R37</f>
        <v>ЭдЭБ03557</v>
      </c>
      <c r="C43" s="128">
        <f>VLOOKUP('Печать Заказа'!A43,НЭВН!$C:$P,10,FALSE)</f>
        <v>0</v>
      </c>
      <c r="D43" s="18">
        <f>VLOOKUP(A43,НЭВН!$C:$P,11,FALSE)</f>
        <v>0</v>
      </c>
      <c r="E43" s="17">
        <f>НЭВН!O37</f>
        <v>15790</v>
      </c>
      <c r="F43" s="17">
        <v>15790</v>
      </c>
      <c r="G43" s="15">
        <f>НЭВН!T37</f>
        <v>4670033316087</v>
      </c>
      <c r="H43" s="15">
        <f>НЭВН!S37</f>
        <v>151228</v>
      </c>
      <c r="I43" s="15" t="str">
        <f>НЭВН!E37</f>
        <v>-</v>
      </c>
      <c r="J43" s="167"/>
      <c r="K43" s="568"/>
      <c r="L43" s="381"/>
      <c r="N43" t="str">
        <f>IFERROR(VLOOKUP(B43,Сток!A:B,2,FALSE),"")</f>
        <v/>
      </c>
    </row>
    <row r="44" spans="1:14" ht="12" customHeight="1" x14ac:dyDescent="0.25">
      <c r="A44" s="181" t="str">
        <f>НЭВН!Q38</f>
        <v>THERMEX Fora 50</v>
      </c>
      <c r="B44" s="16" t="str">
        <f>НЭВН!R38</f>
        <v>ЭдЭБ03556</v>
      </c>
      <c r="C44" s="128">
        <f>VLOOKUP('Печать Заказа'!A44,НЭВН!$C:$P,10,FALSE)</f>
        <v>0</v>
      </c>
      <c r="D44" s="18">
        <f>VLOOKUP(A44,НЭВН!$C:$P,11,FALSE)</f>
        <v>0</v>
      </c>
      <c r="E44" s="17">
        <f>НЭВН!O38</f>
        <v>18990</v>
      </c>
      <c r="F44" s="17">
        <v>18990</v>
      </c>
      <c r="G44" s="15">
        <f>НЭВН!T38</f>
        <v>4670033316094</v>
      </c>
      <c r="H44" s="15">
        <f>НЭВН!S38</f>
        <v>151227</v>
      </c>
      <c r="I44" s="15" t="str">
        <f>НЭВН!E38</f>
        <v>-</v>
      </c>
      <c r="J44" s="167"/>
      <c r="K44" s="568"/>
      <c r="L44" s="381"/>
      <c r="N44" t="str">
        <f>IFERROR(VLOOKUP(B44,Сток!A:B,2,FALSE),"")</f>
        <v/>
      </c>
    </row>
    <row r="45" spans="1:14" ht="12" customHeight="1" x14ac:dyDescent="0.25">
      <c r="A45" s="181" t="str">
        <f>НЭВН!Q39</f>
        <v>THERMEX Fora 80</v>
      </c>
      <c r="B45" s="16" t="str">
        <f>НЭВН!R39</f>
        <v>ЭдЭБ03555</v>
      </c>
      <c r="C45" s="128">
        <f>VLOOKUP('Печать Заказа'!A45,НЭВН!$C:$P,10,FALSE)</f>
        <v>0</v>
      </c>
      <c r="D45" s="18">
        <f>VLOOKUP(A45,НЭВН!$C:$P,11,FALSE)</f>
        <v>0</v>
      </c>
      <c r="E45" s="17">
        <f>НЭВН!O39</f>
        <v>22490</v>
      </c>
      <c r="F45" s="17">
        <v>22490</v>
      </c>
      <c r="G45" s="15">
        <f>НЭВН!T39</f>
        <v>4670033316100</v>
      </c>
      <c r="H45" s="15">
        <f>НЭВН!S39</f>
        <v>151226</v>
      </c>
      <c r="I45" s="15" t="str">
        <f>НЭВН!E39</f>
        <v>-</v>
      </c>
      <c r="J45" s="167"/>
      <c r="K45" s="568"/>
      <c r="L45" s="381"/>
      <c r="N45" t="str">
        <f>IFERROR(VLOOKUP(B45,Сток!A:B,2,FALSE),"")</f>
        <v/>
      </c>
    </row>
    <row r="46" spans="1:14" ht="12" customHeight="1" x14ac:dyDescent="0.25">
      <c r="A46" s="181" t="str">
        <f>НЭВН!Q40</f>
        <v>THERMEX Fora 100</v>
      </c>
      <c r="B46" s="16" t="str">
        <f>НЭВН!R40</f>
        <v>ЭдЭБ03554</v>
      </c>
      <c r="C46" s="128">
        <f>VLOOKUP('Печать Заказа'!A46,НЭВН!$C:$P,10,FALSE)</f>
        <v>0</v>
      </c>
      <c r="D46" s="18">
        <f>VLOOKUP(A46,НЭВН!$C:$P,11,FALSE)</f>
        <v>0</v>
      </c>
      <c r="E46" s="17">
        <f>НЭВН!O40</f>
        <v>26790</v>
      </c>
      <c r="F46" s="17">
        <v>26790</v>
      </c>
      <c r="G46" s="15">
        <f>НЭВН!T40</f>
        <v>4670033316124</v>
      </c>
      <c r="H46" s="15">
        <f>НЭВН!S40</f>
        <v>151225</v>
      </c>
      <c r="I46" s="15" t="str">
        <f>НЭВН!E40</f>
        <v>-</v>
      </c>
      <c r="J46" s="167"/>
      <c r="K46" s="568"/>
      <c r="L46" s="381"/>
      <c r="N46" t="str">
        <f>IFERROR(VLOOKUP(B46,Сток!A:B,2,FALSE),"")</f>
        <v/>
      </c>
    </row>
    <row r="47" spans="1:14" ht="12" customHeight="1" x14ac:dyDescent="0.25">
      <c r="A47" s="181" t="str">
        <f>НЭВН!Q72</f>
        <v>Garanterm Flat 30 V</v>
      </c>
      <c r="B47" s="16" t="str">
        <f>НЭВН!R72</f>
        <v>ЭдЭБ01585</v>
      </c>
      <c r="C47" s="128">
        <f>VLOOKUP('Печать Заказа'!A47,НЭВН!$C:$P,10,FALSE)</f>
        <v>0</v>
      </c>
      <c r="D47" s="18">
        <f>VLOOKUP(A47,НЭВН!$C:$P,11,FALSE)</f>
        <v>0</v>
      </c>
      <c r="E47" s="17">
        <f>НЭВН!O72</f>
        <v>11290</v>
      </c>
      <c r="F47" s="17">
        <v>11290</v>
      </c>
      <c r="G47" s="15">
        <f>НЭВН!T72</f>
        <v>4670033311778</v>
      </c>
      <c r="H47" s="15">
        <f>НЭВН!S72</f>
        <v>156020</v>
      </c>
      <c r="I47" s="15" t="str">
        <f>НЭВН!E72</f>
        <v>-</v>
      </c>
      <c r="J47" s="167"/>
      <c r="K47" s="568"/>
      <c r="L47" s="381"/>
      <c r="N47" t="str">
        <f>IFERROR(VLOOKUP(B47,Сток!A:B,2,FALSE),"")</f>
        <v/>
      </c>
    </row>
    <row r="48" spans="1:14" ht="12" customHeight="1" x14ac:dyDescent="0.25">
      <c r="A48" s="181" t="str">
        <f>НЭВН!Q73</f>
        <v>Garanterm Flat 50 V</v>
      </c>
      <c r="B48" s="16" t="str">
        <f>НЭВН!R73</f>
        <v>ЭдЭБ01586</v>
      </c>
      <c r="C48" s="128">
        <f>VLOOKUP('Печать Заказа'!A48,НЭВН!$C:$P,10,FALSE)</f>
        <v>0</v>
      </c>
      <c r="D48" s="18">
        <f>VLOOKUP(A48,НЭВН!$C:$P,11,FALSE)</f>
        <v>0</v>
      </c>
      <c r="E48" s="17">
        <f>НЭВН!O73</f>
        <v>13390</v>
      </c>
      <c r="F48" s="17">
        <v>13390</v>
      </c>
      <c r="G48" s="15">
        <f>НЭВН!T73</f>
        <v>4670033311785</v>
      </c>
      <c r="H48" s="15">
        <f>НЭВН!S73</f>
        <v>156021</v>
      </c>
      <c r="I48" s="15" t="str">
        <f>НЭВН!E73</f>
        <v>-</v>
      </c>
      <c r="J48" s="167"/>
      <c r="K48" s="568"/>
      <c r="L48" s="381"/>
      <c r="N48" t="str">
        <f>IFERROR(VLOOKUP(B48,Сток!A:B,2,FALSE),"")</f>
        <v/>
      </c>
    </row>
    <row r="49" spans="1:14" ht="12" customHeight="1" x14ac:dyDescent="0.25">
      <c r="A49" s="181" t="str">
        <f>НЭВН!Q74</f>
        <v>Garanterm Flat 80 V</v>
      </c>
      <c r="B49" s="16" t="str">
        <f>НЭВН!R74</f>
        <v>ЭдЭБ01587</v>
      </c>
      <c r="C49" s="128">
        <f>VLOOKUP('Печать Заказа'!A49,НЭВН!$C:$P,10,FALSE)</f>
        <v>0</v>
      </c>
      <c r="D49" s="18">
        <f>VLOOKUP(A49,НЭВН!$C:$P,11,FALSE)</f>
        <v>0</v>
      </c>
      <c r="E49" s="17">
        <f>НЭВН!O74</f>
        <v>17390</v>
      </c>
      <c r="F49" s="17">
        <v>17390</v>
      </c>
      <c r="G49" s="15">
        <f>НЭВН!T74</f>
        <v>4670033311792</v>
      </c>
      <c r="H49" s="15">
        <f>НЭВН!S74</f>
        <v>156022</v>
      </c>
      <c r="I49" s="15" t="str">
        <f>НЭВН!E74</f>
        <v>-</v>
      </c>
      <c r="J49" s="167"/>
      <c r="K49" s="568"/>
      <c r="L49" s="381"/>
      <c r="N49" t="str">
        <f>IFERROR(VLOOKUP(B49,Сток!A:B,2,FALSE),"")</f>
        <v/>
      </c>
    </row>
    <row r="50" spans="1:14" ht="12" customHeight="1" x14ac:dyDescent="0.25">
      <c r="A50" s="181" t="str">
        <f>НЭВН!Q75</f>
        <v>Garanterm Flat 100 V</v>
      </c>
      <c r="B50" s="16" t="str">
        <f>НЭВН!R75</f>
        <v>ЭдЭБ01588</v>
      </c>
      <c r="C50" s="128">
        <f>VLOOKUP('Печать Заказа'!A50,НЭВН!$C:$P,10,FALSE)</f>
        <v>0</v>
      </c>
      <c r="D50" s="18">
        <f>VLOOKUP(A50,НЭВН!$C:$P,11,FALSE)</f>
        <v>0</v>
      </c>
      <c r="E50" s="17">
        <f>НЭВН!O75</f>
        <v>20090</v>
      </c>
      <c r="F50" s="17">
        <v>20090</v>
      </c>
      <c r="G50" s="15">
        <f>НЭВН!T75</f>
        <v>4670033311808</v>
      </c>
      <c r="H50" s="15">
        <f>НЭВН!S75</f>
        <v>156023</v>
      </c>
      <c r="I50" s="15" t="str">
        <f>НЭВН!E75</f>
        <v>-</v>
      </c>
      <c r="J50" s="167"/>
      <c r="K50" s="568"/>
      <c r="L50" s="381"/>
      <c r="N50" t="str">
        <f>IFERROR(VLOOKUP(B50,Сток!A:B,2,FALSE),"")</f>
        <v/>
      </c>
    </row>
    <row r="51" spans="1:14" ht="12" customHeight="1" x14ac:dyDescent="0.25">
      <c r="A51" s="181" t="str">
        <f>НЭВН!Q109</f>
        <v>THERMEX Ceramik 30 V</v>
      </c>
      <c r="B51" s="16" t="str">
        <f>НЭВН!R109</f>
        <v>ЭдЭ001633</v>
      </c>
      <c r="C51" s="128">
        <f>VLOOKUP('Печать Заказа'!A51,НЭВН!$C:$P,10,FALSE)</f>
        <v>0</v>
      </c>
      <c r="D51" s="18">
        <f>VLOOKUP(A51,НЭВН!$C:$P,11,FALSE)</f>
        <v>0</v>
      </c>
      <c r="E51" s="17">
        <f>НЭВН!O109</f>
        <v>11990</v>
      </c>
      <c r="F51" s="17">
        <v>11990</v>
      </c>
      <c r="G51" s="15">
        <f>НЭВН!T109</f>
        <v>4670033311099</v>
      </c>
      <c r="H51" s="15">
        <f>НЭВН!S109</f>
        <v>111101</v>
      </c>
      <c r="I51" s="15" t="str">
        <f>НЭВН!E109</f>
        <v>У</v>
      </c>
      <c r="J51" s="167"/>
      <c r="K51" s="568"/>
      <c r="L51" s="381"/>
      <c r="N51" t="str">
        <f>IFERROR(VLOOKUP(B51,Сток!A:B,2,FALSE),"")</f>
        <v/>
      </c>
    </row>
    <row r="52" spans="1:14" ht="12" customHeight="1" x14ac:dyDescent="0.25">
      <c r="A52" s="181" t="str">
        <f>НЭВН!Q110</f>
        <v>THERMEX Ceramik 50 V</v>
      </c>
      <c r="B52" s="16" t="str">
        <f>НЭВН!R110</f>
        <v>ЭдЭ001634</v>
      </c>
      <c r="C52" s="128">
        <f>VLOOKUP('Печать Заказа'!A52,НЭВН!$C:$P,10,FALSE)</f>
        <v>0</v>
      </c>
      <c r="D52" s="18">
        <f>VLOOKUP(A52,НЭВН!$C:$P,11,FALSE)</f>
        <v>0</v>
      </c>
      <c r="E52" s="17">
        <f>НЭВН!O110</f>
        <v>13590</v>
      </c>
      <c r="F52" s="17">
        <v>13590</v>
      </c>
      <c r="G52" s="15">
        <f>НЭВН!T110</f>
        <v>4670033311105</v>
      </c>
      <c r="H52" s="15">
        <f>НЭВН!S110</f>
        <v>111102</v>
      </c>
      <c r="I52" s="15" t="str">
        <f>НЭВН!E110</f>
        <v>У</v>
      </c>
      <c r="J52" s="167"/>
      <c r="K52" s="567"/>
      <c r="L52" s="381"/>
      <c r="N52" t="str">
        <f>IFERROR(VLOOKUP(B52,Сток!A:B,2,FALSE),"")</f>
        <v/>
      </c>
    </row>
    <row r="53" spans="1:14" ht="12" customHeight="1" x14ac:dyDescent="0.25">
      <c r="A53" s="181" t="str">
        <f>НЭВН!Q111</f>
        <v>THERMEX Ceramik 80 V</v>
      </c>
      <c r="B53" s="16" t="str">
        <f>НЭВН!R111</f>
        <v>ЭдЭ001635</v>
      </c>
      <c r="C53" s="128">
        <f>VLOOKUP('Печать Заказа'!A53,НЭВН!$C:$P,10,FALSE)</f>
        <v>0</v>
      </c>
      <c r="D53" s="18">
        <f>VLOOKUP(A53,НЭВН!$C:$P,11,FALSE)</f>
        <v>0</v>
      </c>
      <c r="E53" s="17">
        <f>НЭВН!O111</f>
        <v>18190</v>
      </c>
      <c r="F53" s="17">
        <v>18190</v>
      </c>
      <c r="G53" s="15">
        <f>НЭВН!T111</f>
        <v>4670033311112</v>
      </c>
      <c r="H53" s="15">
        <f>НЭВН!S111</f>
        <v>111103</v>
      </c>
      <c r="I53" s="15" t="str">
        <f>НЭВН!E111</f>
        <v>У</v>
      </c>
      <c r="J53" s="167"/>
      <c r="K53" s="568"/>
      <c r="L53" s="381"/>
      <c r="N53" t="str">
        <f>IFERROR(VLOOKUP(B53,Сток!A:B,2,FALSE),"")</f>
        <v/>
      </c>
    </row>
    <row r="54" spans="1:14" ht="12" customHeight="1" x14ac:dyDescent="0.25">
      <c r="A54" s="181" t="str">
        <f>НЭВН!Q112</f>
        <v>THERMEX Ceramik 100 V</v>
      </c>
      <c r="B54" s="16" t="str">
        <f>НЭВН!R112</f>
        <v>ЭдЭ001636</v>
      </c>
      <c r="C54" s="128">
        <f>VLOOKUP('Печать Заказа'!A54,НЭВН!$C:$P,10,FALSE)</f>
        <v>0</v>
      </c>
      <c r="D54" s="18">
        <f>VLOOKUP(A54,НЭВН!$C:$P,11,FALSE)</f>
        <v>0</v>
      </c>
      <c r="E54" s="17">
        <f>НЭВН!O112</f>
        <v>20590</v>
      </c>
      <c r="F54" s="17">
        <v>20590</v>
      </c>
      <c r="G54" s="15">
        <f>НЭВН!T112</f>
        <v>4670033311129</v>
      </c>
      <c r="H54" s="15">
        <f>НЭВН!S112</f>
        <v>111104</v>
      </c>
      <c r="I54" s="15" t="str">
        <f>НЭВН!E112</f>
        <v>У</v>
      </c>
      <c r="J54" s="167"/>
      <c r="K54" s="568"/>
      <c r="L54" s="381"/>
      <c r="N54" t="str">
        <f>IFERROR(VLOOKUP(B54,Сток!A:B,2,FALSE),"")</f>
        <v/>
      </c>
    </row>
    <row r="55" spans="1:14" ht="12" customHeight="1" x14ac:dyDescent="0.25">
      <c r="A55" s="181" t="str">
        <f>НЭВН!Q113</f>
        <v>THERMEX Ceramik 50 H</v>
      </c>
      <c r="B55" s="16" t="str">
        <f>НЭВН!R113</f>
        <v>ЭдЭБ01540</v>
      </c>
      <c r="C55" s="128">
        <f>VLOOKUP('Печать Заказа'!A55,НЭВН!$C:$P,10,FALSE)</f>
        <v>0</v>
      </c>
      <c r="D55" s="18">
        <f>VLOOKUP(A55,НЭВН!$C:$P,11,FALSE)</f>
        <v>0</v>
      </c>
      <c r="E55" s="17">
        <f>НЭВН!O113</f>
        <v>14790</v>
      </c>
      <c r="F55" s="17">
        <v>14790</v>
      </c>
      <c r="G55" s="15">
        <f>НЭВН!T113</f>
        <v>4670033312133</v>
      </c>
      <c r="H55" s="15">
        <f>НЭВН!S113</f>
        <v>111105</v>
      </c>
      <c r="I55" s="15" t="str">
        <f>НЭВН!E113</f>
        <v>У</v>
      </c>
      <c r="J55" s="167"/>
      <c r="K55" s="568"/>
      <c r="L55" s="381"/>
      <c r="N55" t="str">
        <f>IFERROR(VLOOKUP(B55,Сток!A:B,2,FALSE),"")</f>
        <v/>
      </c>
    </row>
    <row r="56" spans="1:14" ht="12" customHeight="1" x14ac:dyDescent="0.25">
      <c r="A56" s="181" t="str">
        <f>НЭВН!Q114</f>
        <v>THERMEX Ceramik 80 H</v>
      </c>
      <c r="B56" s="16" t="str">
        <f>НЭВН!R114</f>
        <v>ЭдЭБ01541</v>
      </c>
      <c r="C56" s="128">
        <f>VLOOKUP('Печать Заказа'!A56,НЭВН!$C:$P,10,FALSE)</f>
        <v>0</v>
      </c>
      <c r="D56" s="18">
        <f>VLOOKUP(A56,НЭВН!$C:$P,11,FALSE)</f>
        <v>0</v>
      </c>
      <c r="E56" s="17">
        <f>НЭВН!O114</f>
        <v>19190</v>
      </c>
      <c r="F56" s="17">
        <v>19190</v>
      </c>
      <c r="G56" s="15">
        <f>НЭВН!T114</f>
        <v>4670033312140</v>
      </c>
      <c r="H56" s="15">
        <f>НЭВН!S114</f>
        <v>111106</v>
      </c>
      <c r="I56" s="15" t="str">
        <f>НЭВН!E114</f>
        <v>У</v>
      </c>
      <c r="J56" s="167"/>
      <c r="K56" s="568"/>
      <c r="L56" s="381"/>
      <c r="N56" t="str">
        <f>IFERROR(VLOOKUP(B56,Сток!A:B,2,FALSE),"")</f>
        <v/>
      </c>
    </row>
    <row r="57" spans="1:14" ht="12" customHeight="1" x14ac:dyDescent="0.25">
      <c r="A57" s="181" t="str">
        <f>НЭВН!Q103</f>
        <v>THERMEX Dion 30 V</v>
      </c>
      <c r="B57" s="16" t="str">
        <f>НЭВН!R103</f>
        <v>ЭдЭБ03623</v>
      </c>
      <c r="C57" s="128">
        <f>VLOOKUP('Печать Заказа'!A57,НЭВН!$C:$P,10,FALSE)</f>
        <v>0</v>
      </c>
      <c r="D57" s="18">
        <f>VLOOKUP(A57,НЭВН!$C:$P,11,FALSE)</f>
        <v>0</v>
      </c>
      <c r="E57" s="17">
        <f>НЭВН!O103</f>
        <v>12590</v>
      </c>
      <c r="F57" s="17">
        <v>12590</v>
      </c>
      <c r="G57" s="15">
        <f>НЭВН!T103</f>
        <v>4670033316117</v>
      </c>
      <c r="H57" s="15">
        <f>НЭВН!S103</f>
        <v>111247</v>
      </c>
      <c r="I57" s="15" t="s">
        <v>294</v>
      </c>
      <c r="J57" s="167"/>
      <c r="K57" s="568"/>
      <c r="L57" s="381"/>
      <c r="N57" t="str">
        <f>IFERROR(VLOOKUP(B57,Сток!A:B,2,FALSE),"")</f>
        <v/>
      </c>
    </row>
    <row r="58" spans="1:14" ht="12" customHeight="1" x14ac:dyDescent="0.25">
      <c r="A58" s="181" t="str">
        <f>НЭВН!Q104</f>
        <v>THERMEX Dion 50 V</v>
      </c>
      <c r="B58" s="16" t="str">
        <f>НЭВН!R104</f>
        <v>ЭдЭБ03624</v>
      </c>
      <c r="C58" s="128">
        <f>VLOOKUP('Печать Заказа'!A58,НЭВН!$C:$P,10,FALSE)</f>
        <v>0</v>
      </c>
      <c r="D58" s="18">
        <f>VLOOKUP(A58,НЭВН!$C:$P,11,FALSE)</f>
        <v>0</v>
      </c>
      <c r="E58" s="17">
        <f>НЭВН!O104</f>
        <v>14190</v>
      </c>
      <c r="F58" s="17">
        <v>14190</v>
      </c>
      <c r="G58" s="15">
        <f>НЭВН!T104</f>
        <v>4670033316155</v>
      </c>
      <c r="H58" s="15">
        <f>НЭВН!S104</f>
        <v>111248</v>
      </c>
      <c r="I58" s="15" t="s">
        <v>294</v>
      </c>
      <c r="J58" s="167"/>
      <c r="K58" s="568"/>
      <c r="L58" s="381"/>
      <c r="N58" t="str">
        <f>IFERROR(VLOOKUP(B58,Сток!A:B,2,FALSE),"")</f>
        <v/>
      </c>
    </row>
    <row r="59" spans="1:14" ht="12" customHeight="1" x14ac:dyDescent="0.25">
      <c r="A59" s="181" t="str">
        <f>НЭВН!Q105</f>
        <v>THERMEX Dion 80 V</v>
      </c>
      <c r="B59" s="16" t="str">
        <f>НЭВН!R105</f>
        <v>ЭдЭБ03625</v>
      </c>
      <c r="C59" s="128">
        <f>VLOOKUP('Печать Заказа'!A59,НЭВН!$C:$P,10,FALSE)</f>
        <v>0</v>
      </c>
      <c r="D59" s="18">
        <f>VLOOKUP(A59,НЭВН!$C:$P,11,FALSE)</f>
        <v>0</v>
      </c>
      <c r="E59" s="17">
        <f>НЭВН!O105</f>
        <v>18890</v>
      </c>
      <c r="F59" s="17">
        <v>18890</v>
      </c>
      <c r="G59" s="15">
        <f>НЭВН!T105</f>
        <v>4670033316162</v>
      </c>
      <c r="H59" s="15">
        <f>НЭВН!S105</f>
        <v>111249</v>
      </c>
      <c r="I59" s="15" t="s">
        <v>294</v>
      </c>
      <c r="J59" s="167"/>
      <c r="K59" s="568"/>
      <c r="L59" s="381"/>
      <c r="N59" t="str">
        <f>IFERROR(VLOOKUP(B59,Сток!A:B,2,FALSE),"")</f>
        <v/>
      </c>
    </row>
    <row r="60" spans="1:14" ht="12" customHeight="1" x14ac:dyDescent="0.25">
      <c r="A60" s="181" t="str">
        <f>НЭВН!Q106</f>
        <v>THERMEX Dion 100 V</v>
      </c>
      <c r="B60" s="16" t="str">
        <f>НЭВН!R106</f>
        <v>ЭдЭБ03626</v>
      </c>
      <c r="C60" s="128">
        <f>VLOOKUP('Печать Заказа'!A60,НЭВН!$C:$P,10,FALSE)</f>
        <v>0</v>
      </c>
      <c r="D60" s="18">
        <f>VLOOKUP(A60,НЭВН!$C:$P,11,FALSE)</f>
        <v>0</v>
      </c>
      <c r="E60" s="17">
        <f>НЭВН!O106</f>
        <v>21190</v>
      </c>
      <c r="F60" s="17">
        <v>21190</v>
      </c>
      <c r="G60" s="15">
        <f>НЭВН!T106</f>
        <v>4670033316179</v>
      </c>
      <c r="H60" s="15">
        <f>НЭВН!S106</f>
        <v>111250</v>
      </c>
      <c r="I60" s="15" t="s">
        <v>294</v>
      </c>
      <c r="J60" s="167"/>
      <c r="K60" s="568"/>
      <c r="L60" s="381"/>
      <c r="N60" t="str">
        <f>IFERROR(VLOOKUP(B60,Сток!A:B,2,FALSE),"")</f>
        <v/>
      </c>
    </row>
    <row r="61" spans="1:14" ht="12" customHeight="1" x14ac:dyDescent="0.25">
      <c r="A61" s="181" t="str">
        <f>НЭВН!Q63</f>
        <v>THERMEX MK 30 V</v>
      </c>
      <c r="B61" s="16" t="str">
        <f>НЭВН!R63</f>
        <v>ЭдЭ001692</v>
      </c>
      <c r="C61" s="128">
        <f>VLOOKUP('Печать Заказа'!A61,НЭВН!$C:$P,10,FALSE)</f>
        <v>0</v>
      </c>
      <c r="D61" s="18">
        <f>VLOOKUP(A61,НЭВН!$C:$P,11,FALSE)</f>
        <v>0</v>
      </c>
      <c r="E61" s="17">
        <f>НЭВН!O63</f>
        <v>12890</v>
      </c>
      <c r="F61" s="17">
        <v>12890</v>
      </c>
      <c r="G61" s="15">
        <f>НЭВН!T63</f>
        <v>4670007714208</v>
      </c>
      <c r="H61" s="15">
        <v>151001</v>
      </c>
      <c r="I61" s="15" t="str">
        <f>НЭВН!E63</f>
        <v>У</v>
      </c>
      <c r="J61" s="167"/>
      <c r="K61" s="568"/>
      <c r="L61" s="381"/>
      <c r="N61" t="str">
        <f>IFERROR(VLOOKUP(B61,Сток!A:B,2,FALSE),"")</f>
        <v/>
      </c>
    </row>
    <row r="62" spans="1:14" ht="12" customHeight="1" x14ac:dyDescent="0.25">
      <c r="A62" s="181" t="str">
        <f>НЭВН!Q64</f>
        <v>THERMEX MK 50 V</v>
      </c>
      <c r="B62" s="16" t="str">
        <f>НЭВН!R64</f>
        <v>ЭдЭ001693</v>
      </c>
      <c r="C62" s="128">
        <f>VLOOKUP('Печать Заказа'!A62,НЭВН!$C:$P,10,FALSE)</f>
        <v>0</v>
      </c>
      <c r="D62" s="18">
        <f>VLOOKUP(A62,НЭВН!$C:$P,11,FALSE)</f>
        <v>0</v>
      </c>
      <c r="E62" s="17">
        <f>НЭВН!O64</f>
        <v>15990</v>
      </c>
      <c r="F62" s="17">
        <v>15990</v>
      </c>
      <c r="G62" s="15">
        <f>НЭВН!T64</f>
        <v>4670007714215</v>
      </c>
      <c r="H62" s="15">
        <v>151002</v>
      </c>
      <c r="I62" s="15" t="str">
        <f>НЭВН!E64</f>
        <v>У</v>
      </c>
      <c r="J62" s="167"/>
      <c r="K62" s="568"/>
      <c r="L62" s="381"/>
      <c r="N62" t="str">
        <f>IFERROR(VLOOKUP(B62,Сток!A:B,2,FALSE),"")</f>
        <v/>
      </c>
    </row>
    <row r="63" spans="1:14" ht="12" customHeight="1" x14ac:dyDescent="0.25">
      <c r="A63" s="181" t="str">
        <f>НЭВН!Q65</f>
        <v>THERMEX MK 80 V</v>
      </c>
      <c r="B63" s="16" t="str">
        <f>НЭВН!R65</f>
        <v>ЭдЭ001694</v>
      </c>
      <c r="C63" s="128">
        <f>VLOOKUP('Печать Заказа'!A63,НЭВН!$C:$P,10,FALSE)</f>
        <v>0</v>
      </c>
      <c r="D63" s="18">
        <f>VLOOKUP(A63,НЭВН!$C:$P,11,FALSE)</f>
        <v>0</v>
      </c>
      <c r="E63" s="17">
        <f>НЭВН!O65</f>
        <v>19790</v>
      </c>
      <c r="F63" s="17">
        <v>19790</v>
      </c>
      <c r="G63" s="15">
        <f>НЭВН!T65</f>
        <v>4670007714222</v>
      </c>
      <c r="H63" s="15">
        <v>151003</v>
      </c>
      <c r="I63" s="15" t="str">
        <f>НЭВН!E65</f>
        <v>У</v>
      </c>
      <c r="J63" s="167"/>
      <c r="K63" s="568"/>
      <c r="L63" s="381"/>
      <c r="N63" t="str">
        <f>IFERROR(VLOOKUP(B63,Сток!A:B,2,FALSE),"")</f>
        <v/>
      </c>
    </row>
    <row r="64" spans="1:14" ht="12" customHeight="1" x14ac:dyDescent="0.25">
      <c r="A64" s="181" t="str">
        <f>НЭВН!Q66</f>
        <v>THERMEX MK 100 V</v>
      </c>
      <c r="B64" s="16" t="str">
        <f>НЭВН!R66</f>
        <v>ЭдЭ001695</v>
      </c>
      <c r="C64" s="128">
        <f>VLOOKUP('Печать Заказа'!A64,НЭВН!$C:$P,10,FALSE)</f>
        <v>0</v>
      </c>
      <c r="D64" s="18">
        <f>VLOOKUP(A64,НЭВН!$C:$P,11,FALSE)</f>
        <v>0</v>
      </c>
      <c r="E64" s="17">
        <f>НЭВН!O66</f>
        <v>22690</v>
      </c>
      <c r="F64" s="17">
        <v>22690</v>
      </c>
      <c r="G64" s="15">
        <f>НЭВН!T66</f>
        <v>4670007714239</v>
      </c>
      <c r="H64" s="15">
        <v>151004</v>
      </c>
      <c r="I64" s="15" t="str">
        <f>НЭВН!E66</f>
        <v>У</v>
      </c>
      <c r="J64" s="167"/>
      <c r="K64" s="568"/>
      <c r="L64" s="381"/>
      <c r="N64" t="str">
        <f>IFERROR(VLOOKUP(B64,Сток!A:B,2,FALSE),"")</f>
        <v/>
      </c>
    </row>
    <row r="65" spans="1:30" ht="12" customHeight="1" x14ac:dyDescent="0.25">
      <c r="A65" s="181" t="str">
        <f>НЭВН!Q67</f>
        <v>THERMEX MK 50 H</v>
      </c>
      <c r="B65" s="16" t="str">
        <f>НЭВН!R67</f>
        <v>ЭдЭБ01325</v>
      </c>
      <c r="C65" s="128">
        <f>VLOOKUP('Печать Заказа'!A65,НЭВН!$C:$P,10,FALSE)</f>
        <v>0</v>
      </c>
      <c r="D65" s="18">
        <f>VLOOKUP(A65,НЭВН!$C:$P,11,FALSE)</f>
        <v>0</v>
      </c>
      <c r="E65" s="17">
        <f>НЭВН!O67</f>
        <v>16490</v>
      </c>
      <c r="F65" s="17">
        <v>16490</v>
      </c>
      <c r="G65" s="15">
        <f>НЭВН!T67</f>
        <v>4670033310221</v>
      </c>
      <c r="H65" s="15">
        <f>НЭВН!S67</f>
        <v>151151</v>
      </c>
      <c r="I65" s="15" t="str">
        <f>НЭВН!E67</f>
        <v>У</v>
      </c>
      <c r="J65" s="167"/>
      <c r="K65" s="568"/>
      <c r="L65" s="381"/>
      <c r="N65" t="str">
        <f>IFERROR(VLOOKUP(B65,Сток!A:B,2,FALSE),"")</f>
        <v/>
      </c>
    </row>
    <row r="66" spans="1:30" ht="12" customHeight="1" x14ac:dyDescent="0.25">
      <c r="A66" s="181" t="str">
        <f>НЭВН!Q68</f>
        <v>THERMEX MK 80 H</v>
      </c>
      <c r="B66" s="16" t="str">
        <f>НЭВН!R68</f>
        <v>ЭдЭБ01326</v>
      </c>
      <c r="C66" s="128">
        <f>VLOOKUP('Печать Заказа'!A66,НЭВН!$C:$P,10,FALSE)</f>
        <v>0</v>
      </c>
      <c r="D66" s="18">
        <f>VLOOKUP(A66,НЭВН!$C:$P,11,FALSE)</f>
        <v>0</v>
      </c>
      <c r="E66" s="17">
        <f>НЭВН!O68</f>
        <v>20290</v>
      </c>
      <c r="F66" s="17">
        <v>20290</v>
      </c>
      <c r="G66" s="15">
        <f>НЭВН!T68</f>
        <v>4670033310238</v>
      </c>
      <c r="H66" s="15">
        <f>НЭВН!S68</f>
        <v>151152</v>
      </c>
      <c r="I66" s="15" t="str">
        <f>НЭВН!E68</f>
        <v>У</v>
      </c>
      <c r="J66" s="167"/>
      <c r="K66" s="568"/>
      <c r="L66" s="381"/>
      <c r="N66" t="str">
        <f>IFERROR(VLOOKUP(B66,Сток!A:B,2,FALSE),"")</f>
        <v/>
      </c>
    </row>
    <row r="67" spans="1:30" ht="12" customHeight="1" x14ac:dyDescent="0.25">
      <c r="A67" s="181" t="str">
        <f>НЭВН!Q69</f>
        <v>THERMEX MK 100 H</v>
      </c>
      <c r="B67" s="16" t="str">
        <f>НЭВН!R69</f>
        <v>ЭдЭБ01327</v>
      </c>
      <c r="C67" s="128">
        <f>VLOOKUP('Печать Заказа'!A67,НЭВН!$C:$P,10,FALSE)</f>
        <v>0</v>
      </c>
      <c r="D67" s="18">
        <f>VLOOKUP(A67,НЭВН!$C:$P,11,FALSE)</f>
        <v>0</v>
      </c>
      <c r="E67" s="17">
        <f>НЭВН!O69</f>
        <v>23190</v>
      </c>
      <c r="F67" s="17">
        <v>23190</v>
      </c>
      <c r="G67" s="15">
        <f>НЭВН!T69</f>
        <v>4670033310245</v>
      </c>
      <c r="H67" s="15">
        <f>НЭВН!S69</f>
        <v>151153</v>
      </c>
      <c r="I67" s="15" t="str">
        <f>НЭВН!E69</f>
        <v>У</v>
      </c>
      <c r="J67" s="167"/>
      <c r="K67" s="568"/>
      <c r="L67" s="381"/>
      <c r="N67" t="str">
        <f>IFERROR(VLOOKUP(B67,Сток!A:B,2,FALSE),"")</f>
        <v/>
      </c>
    </row>
    <row r="68" spans="1:30" ht="12" customHeight="1" x14ac:dyDescent="0.25">
      <c r="A68" s="181" t="str">
        <f>НЭВН!C57</f>
        <v>THERMEX Double 30</v>
      </c>
      <c r="B68" s="16" t="s">
        <v>737</v>
      </c>
      <c r="C68" s="128">
        <f>VLOOKUP('Печать Заказа'!A68,НЭВН!$C:$P,10,FALSE)</f>
        <v>0</v>
      </c>
      <c r="D68" s="18">
        <f>VLOOKUP(A68,НЭВН!$C:$P,11,FALSE)</f>
        <v>0</v>
      </c>
      <c r="E68" s="17">
        <f>НЭВН!O57</f>
        <v>13590</v>
      </c>
      <c r="F68" s="17">
        <v>13590</v>
      </c>
      <c r="G68" s="15">
        <v>4670033314816</v>
      </c>
      <c r="H68" s="15">
        <v>151198</v>
      </c>
      <c r="I68" s="15" t="str">
        <f>НЭВН!E57</f>
        <v>У</v>
      </c>
      <c r="J68" s="167"/>
      <c r="K68" s="568"/>
      <c r="L68" s="381"/>
      <c r="N68" t="str">
        <f>IFERROR(VLOOKUP(B68,Сток!A:B,2,FALSE),"")</f>
        <v/>
      </c>
    </row>
    <row r="69" spans="1:30" ht="12" customHeight="1" x14ac:dyDescent="0.25">
      <c r="A69" s="181" t="str">
        <f>НЭВН!C58</f>
        <v>THERMEX Double 50</v>
      </c>
      <c r="B69" s="16" t="s">
        <v>738</v>
      </c>
      <c r="C69" s="128">
        <f>VLOOKUP('Печать Заказа'!A69,НЭВН!$C:$P,10,FALSE)</f>
        <v>0</v>
      </c>
      <c r="D69" s="18">
        <f>VLOOKUP(A69,НЭВН!$C:$P,11,FALSE)</f>
        <v>0</v>
      </c>
      <c r="E69" s="17">
        <f>НЭВН!O58</f>
        <v>16690</v>
      </c>
      <c r="F69" s="17">
        <v>16690</v>
      </c>
      <c r="G69" s="15">
        <v>4670033314823</v>
      </c>
      <c r="H69" s="15">
        <v>151199</v>
      </c>
      <c r="I69" s="15" t="str">
        <f>НЭВН!E58</f>
        <v>У</v>
      </c>
      <c r="J69" s="167"/>
      <c r="K69" s="568"/>
      <c r="L69" s="381"/>
      <c r="N69" t="str">
        <f>IFERROR(VLOOKUP(B69,Сток!A:B,2,FALSE),"")</f>
        <v/>
      </c>
    </row>
    <row r="70" spans="1:30" ht="12" customHeight="1" x14ac:dyDescent="0.25">
      <c r="A70" s="181" t="str">
        <f>НЭВН!C59</f>
        <v>THERMEX Double 80</v>
      </c>
      <c r="B70" s="16" t="s">
        <v>739</v>
      </c>
      <c r="C70" s="128">
        <f>VLOOKUP('Печать Заказа'!A70,НЭВН!$C:$P,10,FALSE)</f>
        <v>0</v>
      </c>
      <c r="D70" s="18">
        <f>VLOOKUP(A70,НЭВН!$C:$P,11,FALSE)</f>
        <v>0</v>
      </c>
      <c r="E70" s="17">
        <f>НЭВН!O59</f>
        <v>20490</v>
      </c>
      <c r="F70" s="17">
        <v>20490</v>
      </c>
      <c r="G70" s="15">
        <v>4670033314830</v>
      </c>
      <c r="H70" s="15">
        <v>151200</v>
      </c>
      <c r="I70" s="15" t="str">
        <f>НЭВН!E59</f>
        <v>У</v>
      </c>
      <c r="J70" s="167"/>
      <c r="K70" s="568"/>
      <c r="L70" s="381"/>
      <c r="N70" t="str">
        <f>IFERROR(VLOOKUP(B70,Сток!A:B,2,FALSE),"")</f>
        <v/>
      </c>
    </row>
    <row r="71" spans="1:30" ht="12" customHeight="1" x14ac:dyDescent="0.25">
      <c r="A71" s="181" t="str">
        <f>НЭВН!C60</f>
        <v>THERMEX Double 100</v>
      </c>
      <c r="B71" s="16" t="s">
        <v>740</v>
      </c>
      <c r="C71" s="128">
        <f>VLOOKUP('Печать Заказа'!A71,НЭВН!$C:$P,10,FALSE)</f>
        <v>0</v>
      </c>
      <c r="D71" s="18">
        <f>VLOOKUP(A71,НЭВН!$C:$P,11,FALSE)</f>
        <v>0</v>
      </c>
      <c r="E71" s="17">
        <f>НЭВН!O60</f>
        <v>23190</v>
      </c>
      <c r="F71" s="17">
        <v>23190</v>
      </c>
      <c r="G71" s="15">
        <v>4670033314809</v>
      </c>
      <c r="H71" s="15">
        <v>151201</v>
      </c>
      <c r="I71" s="15" t="str">
        <f>НЭВН!E60</f>
        <v>У</v>
      </c>
      <c r="J71" s="167"/>
      <c r="K71" s="568"/>
      <c r="L71" s="381"/>
      <c r="N71" t="str">
        <f>IFERROR(VLOOKUP(B71,Сток!A:B,2,FALSE),"")</f>
        <v/>
      </c>
    </row>
    <row r="72" spans="1:30" ht="12" customHeight="1" x14ac:dyDescent="0.25">
      <c r="A72" s="181" t="str">
        <f>НЭВН!C78</f>
        <v>Garanterm Eco 30 V</v>
      </c>
      <c r="B72" s="338" t="str">
        <f>НЭВН!R78</f>
        <v>ЭдЭБ00632</v>
      </c>
      <c r="C72" s="128">
        <f>VLOOKUP('Печать Заказа'!A72,НЭВН!$C:$P,10,FALSE)</f>
        <v>0</v>
      </c>
      <c r="D72" s="18">
        <f>VLOOKUP(A72,НЭВН!$C:$P,11,FALSE)</f>
        <v>0</v>
      </c>
      <c r="E72" s="31">
        <v>8490</v>
      </c>
      <c r="F72" s="17" t="s">
        <v>68</v>
      </c>
      <c r="G72" s="15">
        <f>НЭВН!T78</f>
        <v>4670007717735</v>
      </c>
      <c r="H72" s="15">
        <f>НЭВН!S78</f>
        <v>156015</v>
      </c>
      <c r="I72" s="15" t="str">
        <f>НЭВН!E78</f>
        <v>-</v>
      </c>
      <c r="J72" s="167"/>
      <c r="K72" s="569"/>
      <c r="L72" s="381"/>
      <c r="N72" t="str">
        <f>IFERROR(VLOOKUP(B72,Сток!A:B,2,FALSE),"")</f>
        <v/>
      </c>
    </row>
    <row r="73" spans="1:30" ht="12" customHeight="1" x14ac:dyDescent="0.25">
      <c r="A73" s="181" t="str">
        <f>НЭВН!C79</f>
        <v>Garanterm Eco 50 V</v>
      </c>
      <c r="B73" s="338" t="str">
        <f>НЭВН!R79</f>
        <v>ЭдЭБ00633</v>
      </c>
      <c r="C73" s="128">
        <f>VLOOKUP('Печать Заказа'!A73,НЭВН!$C:$P,10,FALSE)</f>
        <v>0</v>
      </c>
      <c r="D73" s="18">
        <f>VLOOKUP(A73,НЭВН!$C:$P,11,FALSE)</f>
        <v>0</v>
      </c>
      <c r="E73" s="31">
        <v>11290</v>
      </c>
      <c r="F73" s="17" t="s">
        <v>68</v>
      </c>
      <c r="G73" s="15">
        <f>НЭВН!T79</f>
        <v>4670007717742</v>
      </c>
      <c r="H73" s="15">
        <f>НЭВН!S79</f>
        <v>156016</v>
      </c>
      <c r="I73" s="15" t="str">
        <f>НЭВН!E79</f>
        <v>-</v>
      </c>
      <c r="J73" s="167"/>
      <c r="K73" s="569"/>
      <c r="L73" s="381"/>
      <c r="N73" t="str">
        <f>IFERROR(VLOOKUP(B73,Сток!A:B,2,FALSE),"")</f>
        <v/>
      </c>
    </row>
    <row r="74" spans="1:30" ht="12" customHeight="1" x14ac:dyDescent="0.25">
      <c r="A74" s="181" t="str">
        <f>НЭВН!C80</f>
        <v>Garanterm Eco 80 V</v>
      </c>
      <c r="B74" s="338" t="str">
        <f>НЭВН!R80</f>
        <v>ЭдЭБ00634</v>
      </c>
      <c r="C74" s="128">
        <f>VLOOKUP('Печать Заказа'!A74,НЭВН!$C:$P,10,FALSE)</f>
        <v>0</v>
      </c>
      <c r="D74" s="18">
        <f>VLOOKUP(A74,НЭВН!$C:$P,11,FALSE)</f>
        <v>0</v>
      </c>
      <c r="E74" s="31">
        <v>13890</v>
      </c>
      <c r="F74" s="17" t="s">
        <v>68</v>
      </c>
      <c r="G74" s="15">
        <f>НЭВН!T80</f>
        <v>4670007717759</v>
      </c>
      <c r="H74" s="15">
        <f>НЭВН!S80</f>
        <v>156017</v>
      </c>
      <c r="I74" s="15" t="str">
        <f>НЭВН!E80</f>
        <v>-</v>
      </c>
      <c r="J74" s="167"/>
      <c r="K74" s="569"/>
      <c r="L74" s="381"/>
      <c r="N74" t="str">
        <f>IFERROR(VLOOKUP(B74,Сток!A:B,2,FALSE),"")</f>
        <v/>
      </c>
    </row>
    <row r="75" spans="1:30" ht="12" customHeight="1" x14ac:dyDescent="0.25">
      <c r="A75" s="181" t="str">
        <f>НЭВН!C81</f>
        <v>Garanterm Eco 100 V</v>
      </c>
      <c r="B75" s="338" t="str">
        <f>НЭВН!R81</f>
        <v>ЭдЭБ00635</v>
      </c>
      <c r="C75" s="128">
        <f>VLOOKUP('Печать Заказа'!A75,НЭВН!$C:$P,10,FALSE)</f>
        <v>0</v>
      </c>
      <c r="D75" s="18">
        <f>VLOOKUP(A75,НЭВН!$C:$P,11,FALSE)</f>
        <v>0</v>
      </c>
      <c r="E75" s="31">
        <v>16590</v>
      </c>
      <c r="F75" s="17" t="s">
        <v>68</v>
      </c>
      <c r="G75" s="15">
        <f>НЭВН!T81</f>
        <v>4670007717766</v>
      </c>
      <c r="H75" s="15">
        <f>НЭВН!S81</f>
        <v>156018</v>
      </c>
      <c r="I75" s="15" t="str">
        <f>НЭВН!E81</f>
        <v>-</v>
      </c>
      <c r="J75" s="167"/>
      <c r="K75" s="569"/>
      <c r="L75" s="381"/>
      <c r="N75" t="str">
        <f>IFERROR(VLOOKUP(B75,Сток!A:B,2,FALSE),"")</f>
        <v/>
      </c>
    </row>
    <row r="76" spans="1:30" s="453" customFormat="1" ht="12" customHeight="1" x14ac:dyDescent="0.25">
      <c r="A76" s="340" t="str">
        <f>НЭВН!Q84</f>
        <v>EDISSON Solar 30 V</v>
      </c>
      <c r="B76" s="447" t="str">
        <f>НЭВН!R84</f>
        <v>ЭдЭБ03841</v>
      </c>
      <c r="C76" s="448">
        <f>VLOOKUP('Печать Заказа'!A76,НЭВН!$C:$P,10,FALSE)</f>
        <v>0</v>
      </c>
      <c r="D76" s="449">
        <f>VLOOKUP(A76,НЭВН!$C:$P,11,FALSE)</f>
        <v>0</v>
      </c>
      <c r="E76" s="31">
        <v>8190</v>
      </c>
      <c r="F76" s="450" t="s">
        <v>68</v>
      </c>
      <c r="G76" s="451">
        <f>НЭВН!T84</f>
        <v>4670033316582</v>
      </c>
      <c r="H76" s="451">
        <f>НЭВН!S84</f>
        <v>161011</v>
      </c>
      <c r="I76" s="451"/>
      <c r="J76" s="452"/>
      <c r="K76" s="569"/>
      <c r="L76" s="381"/>
      <c r="M76"/>
      <c r="N76" t="str">
        <f>IFERROR(VLOOKUP(B76,Сток!A:B,2,FALSE),"")</f>
        <v/>
      </c>
      <c r="O76" s="341"/>
      <c r="P76" s="341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30" s="453" customFormat="1" ht="12" customHeight="1" x14ac:dyDescent="0.25">
      <c r="A77" s="340" t="str">
        <f>НЭВН!Q85</f>
        <v>EDISSON Solar 50 V</v>
      </c>
      <c r="B77" s="447" t="str">
        <f>НЭВН!R85</f>
        <v>ЭдЭБ03842</v>
      </c>
      <c r="C77" s="448">
        <f>VLOOKUP('Печать Заказа'!A77,НЭВН!$C:$P,10,FALSE)</f>
        <v>0</v>
      </c>
      <c r="D77" s="449">
        <f>VLOOKUP(A77,НЭВН!$C:$P,11,FALSE)</f>
        <v>0</v>
      </c>
      <c r="E77" s="31">
        <v>9690</v>
      </c>
      <c r="F77" s="450" t="s">
        <v>68</v>
      </c>
      <c r="G77" s="451">
        <f>НЭВН!T85</f>
        <v>4670033316599</v>
      </c>
      <c r="H77" s="451">
        <f>НЭВН!S85</f>
        <v>161012</v>
      </c>
      <c r="I77" s="451"/>
      <c r="J77" s="452"/>
      <c r="K77" s="569"/>
      <c r="L77" s="381"/>
      <c r="M77"/>
      <c r="N77" t="str">
        <f>IFERROR(VLOOKUP(B77,Сток!A:B,2,FALSE),"")</f>
        <v/>
      </c>
      <c r="O77" s="341"/>
      <c r="P77" s="341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1:30" s="453" customFormat="1" ht="12" customHeight="1" x14ac:dyDescent="0.25">
      <c r="A78" s="340" t="str">
        <f>НЭВН!Q86</f>
        <v>EDISSON Solar 80 V</v>
      </c>
      <c r="B78" s="447" t="str">
        <f>НЭВН!R86</f>
        <v>ЭдЭБ03844</v>
      </c>
      <c r="C78" s="448">
        <f>VLOOKUP('Печать Заказа'!A78,НЭВН!$C:$P,10,FALSE)</f>
        <v>0</v>
      </c>
      <c r="D78" s="449">
        <f>VLOOKUP(A78,НЭВН!$C:$P,11,FALSE)</f>
        <v>0</v>
      </c>
      <c r="E78" s="31">
        <v>12190</v>
      </c>
      <c r="F78" s="450" t="s">
        <v>68</v>
      </c>
      <c r="G78" s="451">
        <f>НЭВН!T86</f>
        <v>4670033316605</v>
      </c>
      <c r="H78" s="451">
        <f>НЭВН!S86</f>
        <v>161013</v>
      </c>
      <c r="I78" s="451"/>
      <c r="J78" s="452"/>
      <c r="K78" s="569"/>
      <c r="L78" s="381"/>
      <c r="M78"/>
      <c r="N78" t="str">
        <f>IFERROR(VLOOKUP(B78,Сток!A:B,2,FALSE),"")</f>
        <v/>
      </c>
      <c r="O78" s="341"/>
      <c r="P78" s="341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1:30" s="453" customFormat="1" ht="12" customHeight="1" x14ac:dyDescent="0.25">
      <c r="A79" s="340" t="str">
        <f>НЭВН!Q87</f>
        <v>EDISSON Solar 100 V</v>
      </c>
      <c r="B79" s="447" t="str">
        <f>НЭВН!R87</f>
        <v>ЭдЭБ03846</v>
      </c>
      <c r="C79" s="448">
        <f>VLOOKUP('Печать Заказа'!A79,НЭВН!$C:$P,10,FALSE)</f>
        <v>0</v>
      </c>
      <c r="D79" s="449">
        <f>VLOOKUP(A79,НЭВН!$C:$P,11,FALSE)</f>
        <v>0</v>
      </c>
      <c r="E79" s="31">
        <v>13790</v>
      </c>
      <c r="F79" s="450" t="s">
        <v>68</v>
      </c>
      <c r="G79" s="451">
        <f>НЭВН!T87</f>
        <v>4670033316612</v>
      </c>
      <c r="H79" s="451">
        <f>НЭВН!S87</f>
        <v>161014</v>
      </c>
      <c r="I79" s="451"/>
      <c r="J79" s="452"/>
      <c r="K79" s="569"/>
      <c r="L79" s="381"/>
      <c r="M79"/>
      <c r="N79" t="str">
        <f>IFERROR(VLOOKUP(B79,Сток!A:B,2,FALSE),"")</f>
        <v/>
      </c>
      <c r="O79" s="341"/>
      <c r="P79" s="341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1:30" ht="12" customHeight="1" x14ac:dyDescent="0.25">
      <c r="A80" s="181" t="str">
        <f>НЭВН!Q90</f>
        <v>EDISSON King 30 V</v>
      </c>
      <c r="B80" s="16" t="str">
        <f>НЭВН!R90</f>
        <v>ЭдЭБ02084</v>
      </c>
      <c r="C80" s="128">
        <f>VLOOKUP('Печать Заказа'!A80,НЭВН!$C:$P,10,FALSE)</f>
        <v>0</v>
      </c>
      <c r="D80" s="18">
        <f>VLOOKUP(A80,НЭВН!$C:$P,11,FALSE)</f>
        <v>0</v>
      </c>
      <c r="E80" s="31">
        <v>7790</v>
      </c>
      <c r="F80" s="17" t="s">
        <v>68</v>
      </c>
      <c r="G80" s="15">
        <f>НЭВН!T90</f>
        <v>4670033312959</v>
      </c>
      <c r="H80" s="15">
        <f>НЭВН!S90</f>
        <v>161007</v>
      </c>
      <c r="I80" s="15" t="str">
        <f>НЭВН!E90</f>
        <v>-</v>
      </c>
      <c r="J80" s="167"/>
      <c r="K80" s="569"/>
      <c r="L80" s="381"/>
      <c r="N80" t="str">
        <f>IFERROR(VLOOKUP(B80,Сток!A:B,2,FALSE),"")</f>
        <v/>
      </c>
    </row>
    <row r="81" spans="1:14" ht="12" customHeight="1" x14ac:dyDescent="0.25">
      <c r="A81" s="181" t="str">
        <f>НЭВН!Q91</f>
        <v>EDISSON King 50 V</v>
      </c>
      <c r="B81" s="16" t="str">
        <f>НЭВН!R91</f>
        <v>ЭдЭБ02087</v>
      </c>
      <c r="C81" s="128">
        <f>VLOOKUP('Печать Заказа'!A81,НЭВН!$C:$P,10,FALSE)</f>
        <v>0</v>
      </c>
      <c r="D81" s="18">
        <f>VLOOKUP(A81,НЭВН!$C:$P,11,FALSE)</f>
        <v>0</v>
      </c>
      <c r="E81" s="31">
        <v>9190</v>
      </c>
      <c r="F81" s="17" t="s">
        <v>68</v>
      </c>
      <c r="G81" s="15">
        <f>НЭВН!T91</f>
        <v>4670033312966</v>
      </c>
      <c r="H81" s="15">
        <f>НЭВН!S91</f>
        <v>161008</v>
      </c>
      <c r="I81" s="15" t="str">
        <f>НЭВН!E91</f>
        <v>-</v>
      </c>
      <c r="J81" s="167"/>
      <c r="K81" s="569"/>
      <c r="L81" s="381"/>
      <c r="N81" t="str">
        <f>IFERROR(VLOOKUP(B81,Сток!A:B,2,FALSE),"")</f>
        <v/>
      </c>
    </row>
    <row r="82" spans="1:14" ht="12" customHeight="1" x14ac:dyDescent="0.25">
      <c r="A82" s="181" t="str">
        <f>НЭВН!Q92</f>
        <v>EDISSON King 80 V</v>
      </c>
      <c r="B82" s="16" t="str">
        <f>НЭВН!R92</f>
        <v>ЭдЭБ02088</v>
      </c>
      <c r="C82" s="128">
        <f>VLOOKUP('Печать Заказа'!A82,НЭВН!$C:$P,10,FALSE)</f>
        <v>0</v>
      </c>
      <c r="D82" s="18">
        <f>VLOOKUP(A82,НЭВН!$C:$P,11,FALSE)</f>
        <v>0</v>
      </c>
      <c r="E82" s="31">
        <v>11690</v>
      </c>
      <c r="F82" s="17" t="s">
        <v>68</v>
      </c>
      <c r="G82" s="15">
        <f>НЭВН!T92</f>
        <v>4670033312973</v>
      </c>
      <c r="H82" s="15">
        <f>НЭВН!S92</f>
        <v>161009</v>
      </c>
      <c r="I82" s="15" t="str">
        <f>НЭВН!E92</f>
        <v>-</v>
      </c>
      <c r="J82" s="167"/>
      <c r="K82" s="569"/>
      <c r="L82" s="381"/>
      <c r="N82" t="str">
        <f>IFERROR(VLOOKUP(B82,Сток!A:B,2,FALSE),"")</f>
        <v/>
      </c>
    </row>
    <row r="83" spans="1:14" ht="12" customHeight="1" x14ac:dyDescent="0.25">
      <c r="A83" s="181" t="str">
        <f>НЭВН!Q93</f>
        <v>EDISSON King 100 V</v>
      </c>
      <c r="B83" s="16" t="str">
        <f>НЭВН!R93</f>
        <v>ЭдЭБ02089</v>
      </c>
      <c r="C83" s="128">
        <f>VLOOKUP('Печать Заказа'!A83,НЭВН!$C:$P,10,FALSE)</f>
        <v>0</v>
      </c>
      <c r="D83" s="18">
        <f>VLOOKUP(A83,НЭВН!$C:$P,11,FALSE)</f>
        <v>0</v>
      </c>
      <c r="E83" s="31">
        <v>13290</v>
      </c>
      <c r="F83" s="17" t="s">
        <v>68</v>
      </c>
      <c r="G83" s="15">
        <f>НЭВН!T93</f>
        <v>4670033312980</v>
      </c>
      <c r="H83" s="15">
        <f>НЭВН!S93</f>
        <v>161010</v>
      </c>
      <c r="I83" s="15" t="str">
        <f>НЭВН!E93</f>
        <v>-</v>
      </c>
      <c r="J83" s="167"/>
      <c r="K83" s="569"/>
      <c r="L83" s="381"/>
      <c r="N83" t="str">
        <f>IFERROR(VLOOKUP(B83,Сток!A:B,2,FALSE),"")</f>
        <v/>
      </c>
    </row>
    <row r="84" spans="1:14" ht="12" customHeight="1" x14ac:dyDescent="0.25">
      <c r="A84" s="181" t="str">
        <f>НЭВН!Q119</f>
        <v>THERMEX Smart 30 V</v>
      </c>
      <c r="B84" s="16" t="str">
        <f>НЭВН!R119</f>
        <v>ЭдЭБ00861</v>
      </c>
      <c r="C84" s="128">
        <f>VLOOKUP('Печать Заказа'!A84,НЭВН!$C:$P,10,FALSE)</f>
        <v>0</v>
      </c>
      <c r="D84" s="18">
        <f>VLOOKUP(A84,НЭВН!$C:$P,11,FALSE)</f>
        <v>0</v>
      </c>
      <c r="E84" s="17">
        <f>НЭВН!O119</f>
        <v>14290</v>
      </c>
      <c r="F84" s="17">
        <v>14290</v>
      </c>
      <c r="G84" s="15">
        <f>НЭВН!T119</f>
        <v>4670033310450</v>
      </c>
      <c r="H84" s="15">
        <f>НЭВН!S119</f>
        <v>151116</v>
      </c>
      <c r="I84" s="15" t="str">
        <f>НЭВН!E119</f>
        <v>У</v>
      </c>
      <c r="J84" s="167"/>
      <c r="K84" s="568"/>
      <c r="L84" s="381"/>
      <c r="N84" t="str">
        <f>IFERROR(VLOOKUP(B84,Сток!A:B,2,FALSE),"")</f>
        <v/>
      </c>
    </row>
    <row r="85" spans="1:14" ht="12" customHeight="1" x14ac:dyDescent="0.25">
      <c r="A85" s="181" t="str">
        <f>НЭВН!Q120</f>
        <v>THERMEX Smart 50 V</v>
      </c>
      <c r="B85" s="16" t="str">
        <f>НЭВН!R120</f>
        <v>ЭдЭБ00862</v>
      </c>
      <c r="C85" s="128">
        <f>VLOOKUP('Печать Заказа'!A85,НЭВН!$C:$P,10,FALSE)</f>
        <v>0</v>
      </c>
      <c r="D85" s="18">
        <f>VLOOKUP(A85,НЭВН!$C:$P,11,FALSE)</f>
        <v>0</v>
      </c>
      <c r="E85" s="17">
        <f>НЭВН!O120</f>
        <v>17090</v>
      </c>
      <c r="F85" s="17">
        <v>17090</v>
      </c>
      <c r="G85" s="15">
        <f>НЭВН!T120</f>
        <v>4670033310467</v>
      </c>
      <c r="H85" s="15">
        <f>НЭВН!S120</f>
        <v>151117</v>
      </c>
      <c r="I85" s="15" t="str">
        <f>НЭВН!E120</f>
        <v>У</v>
      </c>
      <c r="J85" s="167"/>
      <c r="K85" s="568"/>
      <c r="L85" s="381"/>
      <c r="N85" t="str">
        <f>IFERROR(VLOOKUP(B85,Сток!A:B,2,FALSE),"")</f>
        <v/>
      </c>
    </row>
    <row r="86" spans="1:14" ht="12" customHeight="1" x14ac:dyDescent="0.25">
      <c r="A86" s="181" t="str">
        <f>НЭВН!Q121</f>
        <v>THERMEX Smart 80 V</v>
      </c>
      <c r="B86" s="16" t="str">
        <f>НЭВН!R121</f>
        <v>ЭдЭБ00863</v>
      </c>
      <c r="C86" s="128">
        <f>VLOOKUP('Печать Заказа'!A86,НЭВН!$C:$P,10,FALSE)</f>
        <v>0</v>
      </c>
      <c r="D86" s="18">
        <f>VLOOKUP(A86,НЭВН!$C:$P,11,FALSE)</f>
        <v>0</v>
      </c>
      <c r="E86" s="17">
        <f>НЭВН!O121</f>
        <v>19590</v>
      </c>
      <c r="F86" s="17">
        <v>19590</v>
      </c>
      <c r="G86" s="15">
        <f>НЭВН!T121</f>
        <v>4670033310474</v>
      </c>
      <c r="H86" s="15">
        <f>НЭВН!S121</f>
        <v>151118</v>
      </c>
      <c r="I86" s="15" t="str">
        <f>НЭВН!E121</f>
        <v>У</v>
      </c>
      <c r="J86" s="167"/>
      <c r="K86" s="568"/>
      <c r="L86" s="381"/>
      <c r="N86" t="str">
        <f>IFERROR(VLOOKUP(B86,Сток!A:B,2,FALSE),"")</f>
        <v/>
      </c>
    </row>
    <row r="87" spans="1:14" ht="12" customHeight="1" x14ac:dyDescent="0.25">
      <c r="A87" s="181" t="str">
        <f>НЭВН!Q122</f>
        <v>THERMEX Smart 100 V</v>
      </c>
      <c r="B87" s="16" t="str">
        <f>НЭВН!R122</f>
        <v>ЭдЭБ00864</v>
      </c>
      <c r="C87" s="128">
        <f>VLOOKUP('Печать Заказа'!A87,НЭВН!$C:$P,10,FALSE)</f>
        <v>0</v>
      </c>
      <c r="D87" s="18">
        <f>VLOOKUP(A87,НЭВН!$C:$P,11,FALSE)</f>
        <v>0</v>
      </c>
      <c r="E87" s="17">
        <f>НЭВН!O122</f>
        <v>22790</v>
      </c>
      <c r="F87" s="17">
        <v>22790</v>
      </c>
      <c r="G87" s="15">
        <f>НЭВН!T122</f>
        <v>4670033310481</v>
      </c>
      <c r="H87" s="15">
        <f>НЭВН!S122</f>
        <v>151119</v>
      </c>
      <c r="I87" s="15" t="str">
        <f>НЭВН!E122</f>
        <v>У</v>
      </c>
      <c r="J87" s="167"/>
      <c r="K87" s="568"/>
      <c r="L87" s="381"/>
      <c r="N87" t="str">
        <f>IFERROR(VLOOKUP(B87,Сток!A:B,2,FALSE),"")</f>
        <v/>
      </c>
    </row>
    <row r="88" spans="1:14" ht="12" customHeight="1" x14ac:dyDescent="0.25">
      <c r="A88" s="181" t="str">
        <f>НЭВН!C125</f>
        <v>THERMEX Lima 50 V Wi-Fi</v>
      </c>
      <c r="B88" s="361" t="str">
        <f>НЭВН!R125</f>
        <v>ЭдЭБ02799</v>
      </c>
      <c r="C88" s="128">
        <f>VLOOKUP('Печать Заказа'!A88,НЭВН!$C:$P,10,FALSE)</f>
        <v>0</v>
      </c>
      <c r="D88" s="18">
        <f>VLOOKUP(A88,НЭВН!$C:$P,11,FALSE)</f>
        <v>0</v>
      </c>
      <c r="E88" s="17">
        <f>НЭВН!O125</f>
        <v>16590</v>
      </c>
      <c r="F88" s="17">
        <v>16590</v>
      </c>
      <c r="G88" s="15">
        <f>НЭВН!T125</f>
        <v>4670033314861</v>
      </c>
      <c r="H88" s="15">
        <f>НЭВН!S125</f>
        <v>151187</v>
      </c>
      <c r="I88" s="15" t="str">
        <f>НЭВН!$E$125</f>
        <v>У</v>
      </c>
      <c r="J88" s="167"/>
      <c r="K88" s="567"/>
      <c r="L88" s="381"/>
      <c r="N88" t="str">
        <f>IFERROR(VLOOKUP(B88,Сток!A:B,2,FALSE),"")</f>
        <v/>
      </c>
    </row>
    <row r="89" spans="1:14" ht="12" customHeight="1" x14ac:dyDescent="0.25">
      <c r="A89" s="181" t="str">
        <f>НЭВН!C126</f>
        <v>THERMEX Lima 80 V Wi-Fi</v>
      </c>
      <c r="B89" s="361" t="str">
        <f>НЭВН!R126</f>
        <v>ЭдЭБ02800</v>
      </c>
      <c r="C89" s="128">
        <f>VLOOKUP('Печать Заказа'!A89,НЭВН!$C:$P,10,FALSE)</f>
        <v>0</v>
      </c>
      <c r="D89" s="18">
        <f>VLOOKUP(A89,НЭВН!$C:$P,11,FALSE)</f>
        <v>0</v>
      </c>
      <c r="E89" s="17">
        <f>НЭВН!O126</f>
        <v>20390</v>
      </c>
      <c r="F89" s="17">
        <v>20390</v>
      </c>
      <c r="G89" s="15">
        <f>НЭВН!T126</f>
        <v>4670033314878</v>
      </c>
      <c r="H89" s="15">
        <f>НЭВН!S126</f>
        <v>151188</v>
      </c>
      <c r="I89" s="15" t="str">
        <f>НЭВН!$E$125</f>
        <v>У</v>
      </c>
      <c r="J89" s="167"/>
      <c r="K89" s="567"/>
      <c r="L89" s="381"/>
      <c r="N89" t="str">
        <f>IFERROR(VLOOKUP(B89,Сток!A:B,2,FALSE),"")</f>
        <v/>
      </c>
    </row>
    <row r="90" spans="1:14" ht="12" customHeight="1" x14ac:dyDescent="0.25">
      <c r="A90" s="181" t="str">
        <f>НЭВН!C127</f>
        <v>THERMEX Lima 100 V Wi-Fi</v>
      </c>
      <c r="B90" s="361" t="str">
        <f>НЭВН!R127</f>
        <v>ЭдЭБ02801</v>
      </c>
      <c r="C90" s="128">
        <f>VLOOKUP('Печать Заказа'!A90,НЭВН!$C:$P,10,FALSE)</f>
        <v>0</v>
      </c>
      <c r="D90" s="18">
        <f>VLOOKUP(A90,НЭВН!$C:$P,11,FALSE)</f>
        <v>0</v>
      </c>
      <c r="E90" s="17">
        <f>НЭВН!O127</f>
        <v>24490</v>
      </c>
      <c r="F90" s="17">
        <v>24490</v>
      </c>
      <c r="G90" s="15">
        <f>НЭВН!T127</f>
        <v>4670033314847</v>
      </c>
      <c r="H90" s="15">
        <f>НЭВН!S127</f>
        <v>151189</v>
      </c>
      <c r="I90" s="15" t="str">
        <f>НЭВН!$E$125</f>
        <v>У</v>
      </c>
      <c r="J90" s="167"/>
      <c r="K90" s="567"/>
      <c r="L90" s="381"/>
      <c r="N90" t="str">
        <f>IFERROR(VLOOKUP(B90,Сток!A:B,2,FALSE),"")</f>
        <v/>
      </c>
    </row>
    <row r="91" spans="1:14" ht="12" customHeight="1" x14ac:dyDescent="0.25">
      <c r="A91" s="181" t="str">
        <f>НЭВН!Q143</f>
        <v>THERMEX IU 30 V</v>
      </c>
      <c r="B91" s="16" t="str">
        <f>НЭВН!R143</f>
        <v>SpT070826</v>
      </c>
      <c r="C91" s="128">
        <f>VLOOKUP('Печать Заказа'!A91,НЭВН!$C:$P,10,FALSE)</f>
        <v>0</v>
      </c>
      <c r="D91" s="18">
        <f>VLOOKUP(A91,НЭВН!$C:$P,11,FALSE)</f>
        <v>0</v>
      </c>
      <c r="E91" s="17">
        <f>НЭВН!O143</f>
        <v>11290</v>
      </c>
      <c r="F91" s="17">
        <v>11290</v>
      </c>
      <c r="G91" s="15">
        <f>НЭВН!T143</f>
        <v>4670007710309</v>
      </c>
      <c r="H91" s="15">
        <v>151047</v>
      </c>
      <c r="I91" s="15" t="str">
        <f>НЭВН!E143</f>
        <v>-</v>
      </c>
      <c r="J91" s="167"/>
      <c r="K91" s="568"/>
      <c r="L91" s="381"/>
      <c r="N91" t="str">
        <f>IFERROR(VLOOKUP(B91,Сток!A:B,2,FALSE),"")</f>
        <v/>
      </c>
    </row>
    <row r="92" spans="1:14" ht="12" customHeight="1" x14ac:dyDescent="0.25">
      <c r="A92" s="181" t="str">
        <f>НЭВН!Q144</f>
        <v>THERMEX IU 50 V</v>
      </c>
      <c r="B92" s="16" t="str">
        <f>НЭВН!R144</f>
        <v>SpT070828</v>
      </c>
      <c r="C92" s="128">
        <f>VLOOKUP('Печать Заказа'!A92,НЭВН!$C:$P,10,FALSE)</f>
        <v>0</v>
      </c>
      <c r="D92" s="18">
        <f>VLOOKUP(A92,НЭВН!$C:$P,11,FALSE)</f>
        <v>0</v>
      </c>
      <c r="E92" s="17">
        <f>НЭВН!O144</f>
        <v>13790</v>
      </c>
      <c r="F92" s="17">
        <v>13790</v>
      </c>
      <c r="G92" s="15">
        <f>НЭВН!T144</f>
        <v>4670007710323</v>
      </c>
      <c r="H92" s="15">
        <v>151049</v>
      </c>
      <c r="I92" s="15" t="str">
        <f>НЭВН!E144</f>
        <v>-</v>
      </c>
      <c r="J92" s="167"/>
      <c r="K92" s="568"/>
      <c r="L92" s="381"/>
      <c r="N92" t="str">
        <f>IFERROR(VLOOKUP(B92,Сток!A:B,2,FALSE),"")</f>
        <v/>
      </c>
    </row>
    <row r="93" spans="1:14" ht="12" customHeight="1" x14ac:dyDescent="0.25">
      <c r="A93" s="181" t="str">
        <f>НЭВН!Q130</f>
        <v>THERMEX Solo 30 V</v>
      </c>
      <c r="B93" s="16" t="str">
        <f>НЭВН!R130</f>
        <v>ЭдЭБ00413</v>
      </c>
      <c r="C93" s="128">
        <f>VLOOKUP('Печать Заказа'!A93,НЭВН!$C:$P,10,FALSE)</f>
        <v>0</v>
      </c>
      <c r="D93" s="18">
        <f>VLOOKUP(A93,НЭВН!$C:$P,11,FALSE)</f>
        <v>0</v>
      </c>
      <c r="E93" s="17">
        <f>НЭВН!O130</f>
        <v>13090</v>
      </c>
      <c r="F93" s="17">
        <v>13090</v>
      </c>
      <c r="G93" s="15">
        <f>НЭВН!T130</f>
        <v>4670007716677</v>
      </c>
      <c r="H93" s="15">
        <f>НЭВН!S130</f>
        <v>151076</v>
      </c>
      <c r="I93" s="15" t="str">
        <f>НЭВН!E130</f>
        <v>У</v>
      </c>
      <c r="J93" s="167"/>
      <c r="K93" s="568"/>
      <c r="L93" s="381"/>
      <c r="N93" t="str">
        <f>IFERROR(VLOOKUP(B93,Сток!A:B,2,FALSE),"")</f>
        <v/>
      </c>
    </row>
    <row r="94" spans="1:14" ht="12" customHeight="1" x14ac:dyDescent="0.25">
      <c r="A94" s="181" t="str">
        <f>НЭВН!Q131</f>
        <v>THERMEX Solo 50 V</v>
      </c>
      <c r="B94" s="16" t="str">
        <f>НЭВН!R131</f>
        <v>ЭдЭБ00414</v>
      </c>
      <c r="C94" s="128">
        <f>VLOOKUP('Печать Заказа'!A94,НЭВН!$C:$P,10,FALSE)</f>
        <v>0</v>
      </c>
      <c r="D94" s="18">
        <f>VLOOKUP(A94,НЭВН!$C:$P,11,FALSE)</f>
        <v>0</v>
      </c>
      <c r="E94" s="17">
        <f>НЭВН!O131</f>
        <v>14390</v>
      </c>
      <c r="F94" s="17">
        <v>14390</v>
      </c>
      <c r="G94" s="15">
        <f>НЭВН!T131</f>
        <v>4670007716684</v>
      </c>
      <c r="H94" s="15">
        <f>НЭВН!S131</f>
        <v>151077</v>
      </c>
      <c r="I94" s="15" t="str">
        <f>НЭВН!E131</f>
        <v>У</v>
      </c>
      <c r="J94" s="167"/>
      <c r="K94" s="568"/>
      <c r="L94" s="381"/>
      <c r="N94" t="str">
        <f>IFERROR(VLOOKUP(B94,Сток!A:B,2,FALSE),"")</f>
        <v/>
      </c>
    </row>
    <row r="95" spans="1:14" ht="12" customHeight="1" x14ac:dyDescent="0.25">
      <c r="A95" s="181" t="str">
        <f>НЭВН!Q132</f>
        <v>THERMEX Solo 80 V</v>
      </c>
      <c r="B95" s="16" t="str">
        <f>НЭВН!R132</f>
        <v>ЭдЭБ00415</v>
      </c>
      <c r="C95" s="128">
        <f>VLOOKUP('Печать Заказа'!A95,НЭВН!$C:$P,10,FALSE)</f>
        <v>0</v>
      </c>
      <c r="D95" s="18">
        <f>VLOOKUP(A95,НЭВН!$C:$P,11,FALSE)</f>
        <v>0</v>
      </c>
      <c r="E95" s="17">
        <f>НЭВН!O132</f>
        <v>17790</v>
      </c>
      <c r="F95" s="17">
        <v>17790</v>
      </c>
      <c r="G95" s="15">
        <f>НЭВН!T132</f>
        <v>4670007716691</v>
      </c>
      <c r="H95" s="15">
        <f>НЭВН!S132</f>
        <v>151078</v>
      </c>
      <c r="I95" s="15" t="str">
        <f>НЭВН!E132</f>
        <v>У</v>
      </c>
      <c r="J95" s="167"/>
      <c r="K95" s="568"/>
      <c r="L95" s="381"/>
      <c r="N95" t="str">
        <f>IFERROR(VLOOKUP(B95,Сток!A:B,2,FALSE),"")</f>
        <v/>
      </c>
    </row>
    <row r="96" spans="1:14" ht="12" customHeight="1" x14ac:dyDescent="0.25">
      <c r="A96" s="181" t="str">
        <f>НЭВН!Q133</f>
        <v>THERMEX Solo 100 V</v>
      </c>
      <c r="B96" s="16" t="str">
        <f>НЭВН!R133</f>
        <v>ЭдЭБ00416</v>
      </c>
      <c r="C96" s="128">
        <f>VLOOKUP('Печать Заказа'!A96,НЭВН!$C:$P,10,FALSE)</f>
        <v>0</v>
      </c>
      <c r="D96" s="18">
        <f>VLOOKUP(A96,НЭВН!$C:$P,11,FALSE)</f>
        <v>0</v>
      </c>
      <c r="E96" s="17">
        <f>НЭВН!O133</f>
        <v>19890</v>
      </c>
      <c r="F96" s="17">
        <v>19890</v>
      </c>
      <c r="G96" s="15">
        <f>НЭВН!T133</f>
        <v>4670007716707</v>
      </c>
      <c r="H96" s="15">
        <f>НЭВН!S133</f>
        <v>151079</v>
      </c>
      <c r="I96" s="15" t="str">
        <f>НЭВН!E133</f>
        <v>У</v>
      </c>
      <c r="J96" s="167"/>
      <c r="K96" s="568"/>
      <c r="L96" s="381"/>
      <c r="N96" t="str">
        <f>IFERROR(VLOOKUP(B96,Сток!A:B,2,FALSE),"")</f>
        <v/>
      </c>
    </row>
    <row r="97" spans="1:14" ht="12" customHeight="1" x14ac:dyDescent="0.25">
      <c r="A97" s="340" t="str">
        <f>НЭВН!Q136</f>
        <v>THERMEX Praktik 30 V Slim</v>
      </c>
      <c r="B97" s="16" t="str">
        <f>НЭВН!R136</f>
        <v>ЭдЭ001638</v>
      </c>
      <c r="C97" s="128">
        <f>VLOOKUP('Печать Заказа'!A97,НЭВН!$C:$P,10,FALSE)</f>
        <v>0</v>
      </c>
      <c r="D97" s="18">
        <f>VLOOKUP(A97,НЭВН!$C:$P,11,FALSE)</f>
        <v>0</v>
      </c>
      <c r="E97" s="17">
        <f>НЭВН!O136</f>
        <v>12390</v>
      </c>
      <c r="F97" s="17">
        <v>12390</v>
      </c>
      <c r="G97" s="15">
        <f>НЭВН!T136</f>
        <v>4670007714628</v>
      </c>
      <c r="H97" s="15">
        <v>151005</v>
      </c>
      <c r="I97" s="15" t="str">
        <f>НЭВН!E136</f>
        <v>-</v>
      </c>
      <c r="J97" s="167"/>
      <c r="K97" s="568"/>
      <c r="L97" s="381"/>
      <c r="N97" t="str">
        <f>IFERROR(VLOOKUP(B97,Сток!A:B,2,FALSE),"")</f>
        <v/>
      </c>
    </row>
    <row r="98" spans="1:14" ht="12" customHeight="1" x14ac:dyDescent="0.25">
      <c r="A98" s="340" t="str">
        <f>НЭВН!Q137</f>
        <v>THERMEX Praktik 50 V Slim</v>
      </c>
      <c r="B98" s="16" t="str">
        <f>НЭВН!R137</f>
        <v>ЭдЭ001639</v>
      </c>
      <c r="C98" s="128">
        <f>VLOOKUP('Печать Заказа'!A98,НЭВН!$C:$P,10,FALSE)</f>
        <v>0</v>
      </c>
      <c r="D98" s="18">
        <f>VLOOKUP(A98,НЭВН!$C:$P,11,FALSE)</f>
        <v>0</v>
      </c>
      <c r="E98" s="17">
        <f>НЭВН!O137</f>
        <v>14190</v>
      </c>
      <c r="F98" s="17">
        <v>14190</v>
      </c>
      <c r="G98" s="15">
        <f>НЭВН!T137</f>
        <v>4670007714635</v>
      </c>
      <c r="H98" s="15">
        <v>151006</v>
      </c>
      <c r="I98" s="15" t="str">
        <f>НЭВН!E137</f>
        <v>-</v>
      </c>
      <c r="J98" s="167"/>
      <c r="K98" s="568"/>
      <c r="L98" s="381"/>
      <c r="N98" t="str">
        <f>IFERROR(VLOOKUP(B98,Сток!A:B,2,FALSE),"")</f>
        <v/>
      </c>
    </row>
    <row r="99" spans="1:14" ht="12" customHeight="1" x14ac:dyDescent="0.25">
      <c r="A99" s="340" t="str">
        <f>НЭВН!C138</f>
        <v xml:space="preserve">THERMEX Praktik 80 V </v>
      </c>
      <c r="B99" s="16" t="str">
        <f>НЭВН!R138</f>
        <v>ЭдЭ001640</v>
      </c>
      <c r="C99" s="128">
        <f>VLOOKUP('Печать Заказа'!A99,НЭВН!$C:$P,10,FALSE)</f>
        <v>0</v>
      </c>
      <c r="D99" s="18">
        <f>VLOOKUP(A99,НЭВН!$C:$P,11,FALSE)</f>
        <v>0</v>
      </c>
      <c r="E99" s="17">
        <f>НЭВН!O138</f>
        <v>17990</v>
      </c>
      <c r="F99" s="17">
        <v>17990</v>
      </c>
      <c r="G99" s="15">
        <f>НЭВН!T138</f>
        <v>4670007714642</v>
      </c>
      <c r="H99" s="15">
        <v>151007</v>
      </c>
      <c r="I99" s="15" t="str">
        <f>НЭВН!E138</f>
        <v>-</v>
      </c>
      <c r="J99" s="167"/>
      <c r="K99" s="568"/>
      <c r="L99" s="381"/>
      <c r="N99" t="str">
        <f>IFERROR(VLOOKUP(B99,Сток!A:B,2,FALSE),"")</f>
        <v/>
      </c>
    </row>
    <row r="100" spans="1:14" ht="12" customHeight="1" x14ac:dyDescent="0.25">
      <c r="A100" s="340" t="str">
        <f>НЭВН!C139</f>
        <v>THERMEX Praktik 100 V</v>
      </c>
      <c r="B100" s="16" t="str">
        <f>НЭВН!R139</f>
        <v>ЭдЭ001641</v>
      </c>
      <c r="C100" s="128">
        <f>VLOOKUP('Печать Заказа'!A100,НЭВН!$C:$P,10,FALSE)</f>
        <v>0</v>
      </c>
      <c r="D100" s="18">
        <f>VLOOKUP(A100,НЭВН!$C:$P,11,FALSE)</f>
        <v>0</v>
      </c>
      <c r="E100" s="17">
        <f>НЭВН!O139</f>
        <v>19890</v>
      </c>
      <c r="F100" s="17">
        <v>19890</v>
      </c>
      <c r="G100" s="15">
        <f>НЭВН!T139</f>
        <v>4670007714659</v>
      </c>
      <c r="H100" s="15">
        <v>151008</v>
      </c>
      <c r="I100" s="15" t="str">
        <f>НЭВН!E139</f>
        <v>-</v>
      </c>
      <c r="J100" s="167"/>
      <c r="K100" s="568"/>
      <c r="L100" s="381"/>
      <c r="N100" t="str">
        <f>IFERROR(VLOOKUP(B100,Сток!A:B,2,FALSE),"")</f>
        <v/>
      </c>
    </row>
    <row r="101" spans="1:14" ht="12" customHeight="1" x14ac:dyDescent="0.25">
      <c r="A101" s="340" t="str">
        <f>НЭВН!C140</f>
        <v xml:space="preserve">THERMEX Praktik 150 V </v>
      </c>
      <c r="B101" s="16" t="str">
        <f>НЭВН!R140</f>
        <v>ЭдЭ001812</v>
      </c>
      <c r="C101" s="128">
        <f>VLOOKUP('Печать Заказа'!A101,НЭВН!$C:$P,10,FALSE)</f>
        <v>0</v>
      </c>
      <c r="D101" s="18">
        <f>VLOOKUP(A101,НЭВН!$C:$P,11,FALSE)</f>
        <v>0</v>
      </c>
      <c r="E101" s="17">
        <f>НЭВН!O140</f>
        <v>25190</v>
      </c>
      <c r="F101" s="17">
        <v>25190</v>
      </c>
      <c r="G101" s="15">
        <f>НЭВН!T140</f>
        <v>4670007714666</v>
      </c>
      <c r="H101" s="15">
        <v>151009</v>
      </c>
      <c r="I101" s="15" t="str">
        <f>НЭВН!E140</f>
        <v>-</v>
      </c>
      <c r="J101" s="167"/>
      <c r="K101" s="568"/>
      <c r="L101" s="381"/>
      <c r="N101" t="str">
        <f>IFERROR(VLOOKUP(B101,Сток!A:B,2,FALSE),"")</f>
        <v/>
      </c>
    </row>
    <row r="102" spans="1:14" ht="12" customHeight="1" x14ac:dyDescent="0.25">
      <c r="A102" s="181" t="str">
        <f>НЭВН!Q147</f>
        <v>THERMEX Fusion 30 V</v>
      </c>
      <c r="B102" s="16" t="str">
        <f>НЭВН!R147</f>
        <v>ЭдЭБ00395</v>
      </c>
      <c r="C102" s="128">
        <f>VLOOKUP('Печать Заказа'!A102,НЭВН!$C:$P,10,FALSE)</f>
        <v>0</v>
      </c>
      <c r="D102" s="18">
        <f>VLOOKUP(A102,НЭВН!$C:$P,11,FALSE)</f>
        <v>0</v>
      </c>
      <c r="E102" s="17">
        <f>НЭВН!O147</f>
        <v>10490</v>
      </c>
      <c r="F102" s="17">
        <v>10490</v>
      </c>
      <c r="G102" s="15">
        <f>НЭВН!T147</f>
        <v>4670007716608</v>
      </c>
      <c r="H102" s="15">
        <f>НЭВН!S147</f>
        <v>151062</v>
      </c>
      <c r="I102" s="15" t="str">
        <f>НЭВН!E147</f>
        <v>-</v>
      </c>
      <c r="J102" s="167"/>
      <c r="K102" s="568"/>
      <c r="L102" s="381"/>
      <c r="N102" t="str">
        <f>IFERROR(VLOOKUP(B102,Сток!A:B,2,FALSE),"")</f>
        <v/>
      </c>
    </row>
    <row r="103" spans="1:14" ht="12" customHeight="1" x14ac:dyDescent="0.25">
      <c r="A103" s="181" t="str">
        <f>НЭВН!Q148</f>
        <v>THERMEX Fusion 50 V</v>
      </c>
      <c r="B103" s="16" t="str">
        <f>НЭВН!R148</f>
        <v>ЭдЭБ00396</v>
      </c>
      <c r="C103" s="128">
        <f>VLOOKUP('Печать Заказа'!A103,НЭВН!$C:$P,10,FALSE)</f>
        <v>0</v>
      </c>
      <c r="D103" s="18">
        <f>VLOOKUP(A103,НЭВН!$C:$P,11,FALSE)</f>
        <v>0</v>
      </c>
      <c r="E103" s="17">
        <f>НЭВН!O148</f>
        <v>11990</v>
      </c>
      <c r="F103" s="17">
        <v>11990</v>
      </c>
      <c r="G103" s="15">
        <f>НЭВН!T148</f>
        <v>4670007716615</v>
      </c>
      <c r="H103" s="15">
        <f>НЭВН!S148</f>
        <v>151063</v>
      </c>
      <c r="I103" s="15" t="str">
        <f>НЭВН!E148</f>
        <v>-</v>
      </c>
      <c r="J103" s="167"/>
      <c r="K103" s="568"/>
      <c r="L103" s="381"/>
      <c r="N103" t="str">
        <f>IFERROR(VLOOKUP(B103,Сток!A:B,2,FALSE),"")</f>
        <v/>
      </c>
    </row>
    <row r="104" spans="1:14" ht="12" customHeight="1" x14ac:dyDescent="0.25">
      <c r="A104" s="181" t="str">
        <f>НЭВН!Q149</f>
        <v>THERMEX Fusion 80 V</v>
      </c>
      <c r="B104" s="16" t="str">
        <f>НЭВН!R149</f>
        <v>ЭдЭБ00397</v>
      </c>
      <c r="C104" s="128">
        <f>VLOOKUP('Печать Заказа'!A104,НЭВН!$C:$P,10,FALSE)</f>
        <v>0</v>
      </c>
      <c r="D104" s="18">
        <f>VLOOKUP(A104,НЭВН!$C:$P,11,FALSE)</f>
        <v>0</v>
      </c>
      <c r="E104" s="17">
        <f>НЭВН!O149</f>
        <v>14490</v>
      </c>
      <c r="F104" s="17">
        <v>14490</v>
      </c>
      <c r="G104" s="15">
        <f>НЭВН!T149</f>
        <v>4670007716622</v>
      </c>
      <c r="H104" s="15">
        <f>НЭВН!S149</f>
        <v>151064</v>
      </c>
      <c r="I104" s="15" t="str">
        <f>НЭВН!E149</f>
        <v>-</v>
      </c>
      <c r="J104" s="167"/>
      <c r="K104" s="568"/>
      <c r="L104" s="381"/>
      <c r="N104" t="str">
        <f>IFERROR(VLOOKUP(B104,Сток!A:B,2,FALSE),"")</f>
        <v/>
      </c>
    </row>
    <row r="105" spans="1:14" ht="12" customHeight="1" x14ac:dyDescent="0.25">
      <c r="A105" s="181" t="str">
        <f>НЭВН!Q150</f>
        <v>THERMEX Fusion 100 V</v>
      </c>
      <c r="B105" s="16" t="str">
        <f>НЭВН!R150</f>
        <v>ЭдЭБ00398</v>
      </c>
      <c r="C105" s="128">
        <f>VLOOKUP('Печать Заказа'!A105,НЭВН!$C:$P,10,FALSE)</f>
        <v>0</v>
      </c>
      <c r="D105" s="18">
        <f>VLOOKUP(A105,НЭВН!$C:$P,11,FALSE)</f>
        <v>0</v>
      </c>
      <c r="E105" s="17">
        <f>НЭВН!O150</f>
        <v>17590</v>
      </c>
      <c r="F105" s="17">
        <v>17590</v>
      </c>
      <c r="G105" s="15">
        <f>НЭВН!T150</f>
        <v>4670007716639</v>
      </c>
      <c r="H105" s="15">
        <f>НЭВН!S150</f>
        <v>151065</v>
      </c>
      <c r="I105" s="15" t="str">
        <f>НЭВН!E150</f>
        <v>-</v>
      </c>
      <c r="J105" s="167"/>
      <c r="K105" s="568"/>
      <c r="L105" s="381"/>
      <c r="N105" t="str">
        <f>IFERROR(VLOOKUP(B105,Сток!A:B,2,FALSE),"")</f>
        <v/>
      </c>
    </row>
    <row r="106" spans="1:14" ht="12" customHeight="1" x14ac:dyDescent="0.25">
      <c r="A106" s="181" t="str">
        <f>НЭВН!Q154</f>
        <v>THERMEX ESD 50 V (pro)</v>
      </c>
      <c r="B106" s="16" t="str">
        <f>НЭВН!R154</f>
        <v>ЭдЭБ00643</v>
      </c>
      <c r="C106" s="128">
        <f>VLOOKUP('Печать Заказа'!A106,НЭВН!$C:$P,10,FALSE)</f>
        <v>0</v>
      </c>
      <c r="D106" s="18">
        <f>VLOOKUP(A106,НЭВН!$C:$P,11,FALSE)</f>
        <v>0</v>
      </c>
      <c r="E106" s="17">
        <f>НЭВН!O154</f>
        <v>12690</v>
      </c>
      <c r="F106" s="17">
        <v>12690</v>
      </c>
      <c r="G106" s="15">
        <f>НЭВН!T154</f>
        <v>4670007717926</v>
      </c>
      <c r="H106" s="15">
        <f>НЭВН!S154</f>
        <v>111056</v>
      </c>
      <c r="I106" s="15" t="s">
        <v>294</v>
      </c>
      <c r="J106" s="167"/>
      <c r="K106" s="568"/>
      <c r="L106" s="381"/>
      <c r="N106" t="str">
        <f>IFERROR(VLOOKUP(B106,Сток!A:B,2,FALSE),"")</f>
        <v/>
      </c>
    </row>
    <row r="107" spans="1:14" ht="12" customHeight="1" x14ac:dyDescent="0.25">
      <c r="A107" s="181" t="str">
        <f>НЭВН!Q155</f>
        <v>THERMEX ERD 80 V (pro)</v>
      </c>
      <c r="B107" s="16" t="str">
        <f>НЭВН!R155</f>
        <v>ЭдЭБ00269</v>
      </c>
      <c r="C107" s="128">
        <f>VLOOKUP('Печать Заказа'!A107,НЭВН!$C:$P,10,FALSE)</f>
        <v>0</v>
      </c>
      <c r="D107" s="18">
        <f>VLOOKUP(A107,НЭВН!$C:$P,11,FALSE)</f>
        <v>0</v>
      </c>
      <c r="E107" s="17">
        <f>НЭВН!O155</f>
        <v>14390</v>
      </c>
      <c r="F107" s="17">
        <v>14390</v>
      </c>
      <c r="G107" s="15">
        <f>НЭВН!T155</f>
        <v>4670007715298</v>
      </c>
      <c r="H107" s="15">
        <f>НЭВН!S155</f>
        <v>111058</v>
      </c>
      <c r="I107" s="15" t="s">
        <v>294</v>
      </c>
      <c r="J107" s="167"/>
      <c r="K107" s="568"/>
      <c r="L107" s="381"/>
      <c r="N107" t="str">
        <f>IFERROR(VLOOKUP(B107,Сток!A:B,2,FALSE),"")</f>
        <v/>
      </c>
    </row>
    <row r="108" spans="1:14" ht="12" customHeight="1" x14ac:dyDescent="0.25">
      <c r="A108" s="181" t="str">
        <f>НЭВН!Q156</f>
        <v>THERMEX ERD 100 V (pro)</v>
      </c>
      <c r="B108" s="16" t="str">
        <f>НЭВН!R156</f>
        <v>ЭдЭБ00270</v>
      </c>
      <c r="C108" s="128">
        <f>VLOOKUP('Печать Заказа'!A108,НЭВН!$C:$P,10,FALSE)</f>
        <v>0</v>
      </c>
      <c r="D108" s="18">
        <f>VLOOKUP(A108,НЭВН!$C:$P,11,FALSE)</f>
        <v>0</v>
      </c>
      <c r="E108" s="17">
        <f>НЭВН!O156</f>
        <v>15290</v>
      </c>
      <c r="F108" s="17">
        <v>15290</v>
      </c>
      <c r="G108" s="15">
        <f>НЭВН!T156</f>
        <v>4670007715304</v>
      </c>
      <c r="H108" s="15">
        <f>НЭВН!S156</f>
        <v>111059</v>
      </c>
      <c r="I108" s="15" t="s">
        <v>294</v>
      </c>
      <c r="J108" s="167"/>
      <c r="K108" s="568"/>
      <c r="L108" s="381"/>
      <c r="N108" t="str">
        <f>IFERROR(VLOOKUP(B108,Сток!A:B,2,FALSE),"")</f>
        <v/>
      </c>
    </row>
    <row r="109" spans="1:14" ht="12" customHeight="1" x14ac:dyDescent="0.25">
      <c r="A109" s="181" t="str">
        <f>НЭВН!C159</f>
        <v xml:space="preserve">THERMEX ERD 50 V   </v>
      </c>
      <c r="B109" s="16" t="str">
        <f>НЭВН!R159</f>
        <v>ЭдЭ000144</v>
      </c>
      <c r="C109" s="128">
        <f>VLOOKUP('Печать Заказа'!A109,НЭВН!$C:$P,10,FALSE)</f>
        <v>0</v>
      </c>
      <c r="D109" s="18">
        <f>VLOOKUP(A109,НЭВН!$C:$P,11,FALSE)</f>
        <v>0</v>
      </c>
      <c r="E109" s="17">
        <f>НЭВН!O159</f>
        <v>12390</v>
      </c>
      <c r="F109" s="17">
        <v>12390</v>
      </c>
      <c r="G109" s="15">
        <f>НЭВН!T159</f>
        <v>4670007712259</v>
      </c>
      <c r="H109" s="15">
        <v>111015</v>
      </c>
      <c r="I109" s="15" t="str">
        <f>НЭВН!E159</f>
        <v>У</v>
      </c>
      <c r="J109" s="167"/>
      <c r="K109" s="568"/>
      <c r="L109" s="381"/>
      <c r="N109" t="str">
        <f>IFERROR(VLOOKUP(B109,Сток!A:B,2,FALSE),"")</f>
        <v/>
      </c>
    </row>
    <row r="110" spans="1:14" ht="12" customHeight="1" x14ac:dyDescent="0.25">
      <c r="A110" s="181" t="str">
        <f>НЭВН!C160</f>
        <v xml:space="preserve">THERMEX ERD 80 V   </v>
      </c>
      <c r="B110" s="16" t="str">
        <f>НЭВН!R160</f>
        <v>ЭдЭ000145</v>
      </c>
      <c r="C110" s="128">
        <f>VLOOKUP('Печать Заказа'!A110,НЭВН!$C:$P,10,FALSE)</f>
        <v>0</v>
      </c>
      <c r="D110" s="18">
        <f>VLOOKUP(A110,НЭВН!$C:$P,11,FALSE)</f>
        <v>0</v>
      </c>
      <c r="E110" s="17">
        <f>НЭВН!O160</f>
        <v>14090</v>
      </c>
      <c r="F110" s="17">
        <v>14090</v>
      </c>
      <c r="G110" s="15">
        <f>НЭВН!T160</f>
        <v>4670007712266</v>
      </c>
      <c r="H110" s="15">
        <v>111016</v>
      </c>
      <c r="I110" s="15" t="str">
        <f>НЭВН!E160</f>
        <v>У</v>
      </c>
      <c r="J110" s="167"/>
      <c r="K110" s="568"/>
      <c r="L110" s="381"/>
      <c r="N110" t="str">
        <f>IFERROR(VLOOKUP(B110,Сток!A:B,2,FALSE),"")</f>
        <v/>
      </c>
    </row>
    <row r="111" spans="1:14" ht="12" customHeight="1" x14ac:dyDescent="0.25">
      <c r="A111" s="181" t="str">
        <f>НЭВН!C161</f>
        <v xml:space="preserve">THERMEX ERD 100 V   </v>
      </c>
      <c r="B111" s="16" t="str">
        <f>НЭВН!R161</f>
        <v>ЭдЭ000146</v>
      </c>
      <c r="C111" s="128">
        <f>VLOOKUP('Печать Заказа'!A111,НЭВН!$C:$P,10,FALSE)</f>
        <v>0</v>
      </c>
      <c r="D111" s="18">
        <f>VLOOKUP(A111,НЭВН!$C:$P,11,FALSE)</f>
        <v>0</v>
      </c>
      <c r="E111" s="17">
        <f>НЭВН!O161</f>
        <v>16290</v>
      </c>
      <c r="F111" s="17">
        <v>16290</v>
      </c>
      <c r="G111" s="15">
        <f>НЭВН!T161</f>
        <v>4670007712273</v>
      </c>
      <c r="H111" s="15">
        <v>111017</v>
      </c>
      <c r="I111" s="15" t="str">
        <f>НЭВН!E161</f>
        <v>У</v>
      </c>
      <c r="J111" s="167"/>
      <c r="K111" s="568"/>
      <c r="L111" s="381"/>
      <c r="N111" t="str">
        <f>IFERROR(VLOOKUP(B111,Сток!A:B,2,FALSE),"")</f>
        <v/>
      </c>
    </row>
    <row r="112" spans="1:14" ht="12" customHeight="1" x14ac:dyDescent="0.25">
      <c r="A112" s="340" t="str">
        <f>НЭВН!Q164</f>
        <v>THERMEX Thermo 30 V Slim</v>
      </c>
      <c r="B112" s="16" t="str">
        <f>НЭВН!R164</f>
        <v>ЭдЭ001780</v>
      </c>
      <c r="C112" s="128">
        <f>VLOOKUP('Печать Заказа'!A112,НЭВН!$C:$P,10,FALSE)</f>
        <v>0</v>
      </c>
      <c r="D112" s="18">
        <f>VLOOKUP(A112,НЭВН!$C:$P,11,FALSE)</f>
        <v>0</v>
      </c>
      <c r="E112" s="17">
        <f>НЭВН!O164</f>
        <v>9990</v>
      </c>
      <c r="F112" s="17">
        <v>9990</v>
      </c>
      <c r="G112" s="15">
        <f>НЭВН!T164</f>
        <v>4670007714116</v>
      </c>
      <c r="H112" s="15">
        <v>111010</v>
      </c>
      <c r="I112" s="15" t="str">
        <f>НЭВН!E164</f>
        <v>-</v>
      </c>
      <c r="J112" s="167"/>
      <c r="K112" s="568"/>
      <c r="L112" s="381"/>
      <c r="N112" t="str">
        <f>IFERROR(VLOOKUP(B112,Сток!A:B,2,FALSE),"")</f>
        <v/>
      </c>
    </row>
    <row r="113" spans="1:14" ht="12" customHeight="1" x14ac:dyDescent="0.25">
      <c r="A113" s="340" t="str">
        <f>НЭВН!Q165</f>
        <v>THERMEX Thermo 50 V Slim</v>
      </c>
      <c r="B113" s="16" t="str">
        <f>НЭВН!R165</f>
        <v>ЭдЭ001781</v>
      </c>
      <c r="C113" s="128">
        <f>VLOOKUP('Печать Заказа'!A113,НЭВН!$C:$P,10,FALSE)</f>
        <v>0</v>
      </c>
      <c r="D113" s="18">
        <f>VLOOKUP(A113,НЭВН!$C:$P,11,FALSE)</f>
        <v>0</v>
      </c>
      <c r="E113" s="17">
        <f>НЭВН!O165</f>
        <v>12390</v>
      </c>
      <c r="F113" s="17">
        <v>12390</v>
      </c>
      <c r="G113" s="15">
        <f>НЭВН!T165</f>
        <v>4670007714123</v>
      </c>
      <c r="H113" s="15">
        <v>111011</v>
      </c>
      <c r="I113" s="15" t="str">
        <f>НЭВН!E165</f>
        <v>-</v>
      </c>
      <c r="J113" s="167"/>
      <c r="K113" s="568"/>
      <c r="L113" s="381"/>
      <c r="N113" t="str">
        <f>IFERROR(VLOOKUP(B113,Сток!A:B,2,FALSE),"")</f>
        <v/>
      </c>
    </row>
    <row r="114" spans="1:14" ht="12" customHeight="1" x14ac:dyDescent="0.25">
      <c r="A114" s="340" t="str">
        <f>НЭВН!Q166</f>
        <v>THERMEX Thermo 80 V</v>
      </c>
      <c r="B114" s="16" t="str">
        <f>НЭВН!R166</f>
        <v>ЭдЭ001782</v>
      </c>
      <c r="C114" s="128">
        <f>VLOOKUP('Печать Заказа'!A114,НЭВН!$C:$P,10,FALSE)</f>
        <v>0</v>
      </c>
      <c r="D114" s="18">
        <f>VLOOKUP(A114,НЭВН!$C:$P,11,FALSE)</f>
        <v>0</v>
      </c>
      <c r="E114" s="17">
        <f>НЭВН!O166</f>
        <v>14190</v>
      </c>
      <c r="F114" s="17">
        <v>14190</v>
      </c>
      <c r="G114" s="15">
        <f>НЭВН!T166</f>
        <v>4670007714086</v>
      </c>
      <c r="H114" s="15">
        <v>111012</v>
      </c>
      <c r="I114" s="15" t="str">
        <f>НЭВН!E166</f>
        <v>-</v>
      </c>
      <c r="J114" s="167"/>
      <c r="K114" s="568"/>
      <c r="L114" s="381"/>
      <c r="N114" t="str">
        <f>IFERROR(VLOOKUP(B114,Сток!A:B,2,FALSE),"")</f>
        <v/>
      </c>
    </row>
    <row r="115" spans="1:14" ht="12" customHeight="1" x14ac:dyDescent="0.25">
      <c r="A115" s="340" t="str">
        <f>НЭВН!Q167</f>
        <v>THERMEX Thermo 100 V</v>
      </c>
      <c r="B115" s="16" t="str">
        <f>НЭВН!R167</f>
        <v>ЭдЭ001783</v>
      </c>
      <c r="C115" s="128">
        <f>VLOOKUP('Печать Заказа'!A115,НЭВН!$C:$P,10,FALSE)</f>
        <v>0</v>
      </c>
      <c r="D115" s="18">
        <f>VLOOKUP(A115,НЭВН!$C:$P,11,FALSE)</f>
        <v>0</v>
      </c>
      <c r="E115" s="17">
        <f>НЭВН!O167</f>
        <v>15590</v>
      </c>
      <c r="F115" s="17">
        <v>15590</v>
      </c>
      <c r="G115" s="15">
        <f>НЭВН!T167</f>
        <v>4670007714093</v>
      </c>
      <c r="H115" s="15">
        <v>111013</v>
      </c>
      <c r="I115" s="15" t="str">
        <f>НЭВН!E167</f>
        <v>-</v>
      </c>
      <c r="J115" s="167"/>
      <c r="K115" s="568"/>
      <c r="L115" s="381"/>
      <c r="N115" t="str">
        <f>IFERROR(VLOOKUP(B115,Сток!A:B,2,FALSE),"")</f>
        <v/>
      </c>
    </row>
    <row r="116" spans="1:14" ht="12" customHeight="1" x14ac:dyDescent="0.25">
      <c r="A116" s="340" t="str">
        <f>НЭВН!Q168</f>
        <v>THERMEX Thermo 150 V</v>
      </c>
      <c r="B116" s="16" t="str">
        <f>НЭВН!R168</f>
        <v>ЭдЭ001784</v>
      </c>
      <c r="C116" s="128">
        <f>VLOOKUP('Печать Заказа'!A116,НЭВН!$C:$P,10,FALSE)</f>
        <v>0</v>
      </c>
      <c r="D116" s="18">
        <f>VLOOKUP(A116,НЭВН!$C:$P,11,FALSE)</f>
        <v>0</v>
      </c>
      <c r="E116" s="17">
        <f>НЭВН!O168</f>
        <v>17990</v>
      </c>
      <c r="F116" s="17">
        <v>17990</v>
      </c>
      <c r="G116" s="15">
        <f>НЭВН!T168</f>
        <v>4670007714109</v>
      </c>
      <c r="H116" s="15">
        <v>111014</v>
      </c>
      <c r="I116" s="15" t="str">
        <f>НЭВН!E168</f>
        <v>-</v>
      </c>
      <c r="J116" s="167"/>
      <c r="K116" s="568"/>
      <c r="L116" s="381"/>
      <c r="N116" t="str">
        <f>IFERROR(VLOOKUP(B116,Сток!A:B,2,FALSE),"")</f>
        <v/>
      </c>
    </row>
    <row r="117" spans="1:14" ht="12" customHeight="1" x14ac:dyDescent="0.25">
      <c r="A117" s="340" t="str">
        <f>НЭВН!Q171</f>
        <v>THERMEX Nova 50 V Slim</v>
      </c>
      <c r="B117" s="16" t="str">
        <f>НЭВН!R171</f>
        <v>ЭдЭБ00259</v>
      </c>
      <c r="C117" s="128">
        <f>VLOOKUP('Печать Заказа'!A117,НЭВН!$C:$P,10,FALSE)</f>
        <v>0</v>
      </c>
      <c r="D117" s="18">
        <f>VLOOKUP(A117,НЭВН!$C:$P,11,FALSE)</f>
        <v>0</v>
      </c>
      <c r="E117" s="17">
        <f>НЭВН!O171</f>
        <v>11990</v>
      </c>
      <c r="F117" s="17">
        <v>11990</v>
      </c>
      <c r="G117" s="15">
        <f>НЭВН!T171</f>
        <v>4670007715205</v>
      </c>
      <c r="H117" s="15">
        <f>НЭВН!S171</f>
        <v>111019</v>
      </c>
      <c r="I117" s="15" t="str">
        <f>НЭВН!E171</f>
        <v>-</v>
      </c>
      <c r="J117" s="167"/>
      <c r="K117" s="568"/>
      <c r="L117" s="381"/>
      <c r="N117" t="str">
        <f>IFERROR(VLOOKUP(B117,Сток!A:B,2,FALSE),"")</f>
        <v/>
      </c>
    </row>
    <row r="118" spans="1:14" ht="12" customHeight="1" x14ac:dyDescent="0.25">
      <c r="A118" s="340" t="str">
        <f>НЭВН!Q172</f>
        <v>THERMEX Nova 50 V</v>
      </c>
      <c r="B118" s="16" t="str">
        <f>НЭВН!R172</f>
        <v>ЭдЭБ00260</v>
      </c>
      <c r="C118" s="128">
        <f>VLOOKUP('Печать Заказа'!A118,НЭВН!$C:$P,10,FALSE)</f>
        <v>0</v>
      </c>
      <c r="D118" s="18">
        <f>VLOOKUP(A118,НЭВН!$C:$P,11,FALSE)</f>
        <v>0</v>
      </c>
      <c r="E118" s="17">
        <f>НЭВН!O172</f>
        <v>11590</v>
      </c>
      <c r="F118" s="17">
        <v>11590</v>
      </c>
      <c r="G118" s="15">
        <f>НЭВН!T172</f>
        <v>4670007715151</v>
      </c>
      <c r="H118" s="15">
        <f>НЭВН!S172</f>
        <v>111022</v>
      </c>
      <c r="I118" s="15" t="str">
        <f>НЭВН!E172</f>
        <v>-</v>
      </c>
      <c r="J118" s="167"/>
      <c r="K118" s="568"/>
      <c r="L118" s="381"/>
      <c r="N118" t="str">
        <f>IFERROR(VLOOKUP(B118,Сток!A:B,2,FALSE),"")</f>
        <v/>
      </c>
    </row>
    <row r="119" spans="1:14" ht="12" customHeight="1" x14ac:dyDescent="0.25">
      <c r="A119" s="340" t="str">
        <f>НЭВН!Q173</f>
        <v>THERMEX Nova 80 V</v>
      </c>
      <c r="B119" s="16" t="str">
        <f>НЭВН!R173</f>
        <v>ЭдЭБ00263</v>
      </c>
      <c r="C119" s="128">
        <f>VLOOKUP('Печать Заказа'!A119,НЭВН!$C:$P,10,FALSE)</f>
        <v>0</v>
      </c>
      <c r="D119" s="18">
        <f>VLOOKUP(A119,НЭВН!$C:$P,11,FALSE)</f>
        <v>0</v>
      </c>
      <c r="E119" s="17">
        <f>НЭВН!O173</f>
        <v>13990</v>
      </c>
      <c r="F119" s="17">
        <v>13990</v>
      </c>
      <c r="G119" s="15">
        <f>НЭВН!T173</f>
        <v>4670007715168</v>
      </c>
      <c r="H119" s="15">
        <f>НЭВН!S173</f>
        <v>111023</v>
      </c>
      <c r="I119" s="15" t="str">
        <f>НЭВН!E173</f>
        <v>-</v>
      </c>
      <c r="J119" s="167"/>
      <c r="K119" s="568"/>
      <c r="L119" s="381"/>
      <c r="N119" t="str">
        <f>IFERROR(VLOOKUP(B119,Сток!A:B,2,FALSE),"")</f>
        <v/>
      </c>
    </row>
    <row r="120" spans="1:14" ht="12" customHeight="1" x14ac:dyDescent="0.25">
      <c r="A120" s="340" t="str">
        <f>НЭВН!Q174</f>
        <v>THERMEX Nova 100 V</v>
      </c>
      <c r="B120" s="16" t="str">
        <f>НЭВН!R174</f>
        <v>ЭдЭБ00264</v>
      </c>
      <c r="C120" s="128">
        <f>VLOOKUP('Печать Заказа'!A120,НЭВН!$C:$P,10,FALSE)</f>
        <v>0</v>
      </c>
      <c r="D120" s="18">
        <f>VLOOKUP(A120,НЭВН!$C:$P,11,FALSE)</f>
        <v>0</v>
      </c>
      <c r="E120" s="17">
        <f>НЭВН!O174</f>
        <v>14990</v>
      </c>
      <c r="F120" s="17">
        <v>14990</v>
      </c>
      <c r="G120" s="15">
        <f>НЭВН!T174</f>
        <v>4670007715175</v>
      </c>
      <c r="H120" s="15">
        <f>НЭВН!S174</f>
        <v>111024</v>
      </c>
      <c r="I120" s="15" t="str">
        <f>НЭВН!E174</f>
        <v>-</v>
      </c>
      <c r="J120" s="167"/>
      <c r="K120" s="568"/>
      <c r="L120" s="381"/>
      <c r="N120" t="str">
        <f>IFERROR(VLOOKUP(B120,Сток!A:B,2,FALSE),"")</f>
        <v/>
      </c>
    </row>
    <row r="121" spans="1:14" ht="12" customHeight="1" x14ac:dyDescent="0.25">
      <c r="A121" s="340" t="str">
        <f>НЭВН!Q175</f>
        <v>THERMEX Nova 150 V</v>
      </c>
      <c r="B121" s="16" t="str">
        <f>НЭВН!R175</f>
        <v>ЭдЭБ00265</v>
      </c>
      <c r="C121" s="128">
        <f>VLOOKUP('Печать Заказа'!A121,НЭВН!$C:$P,10,FALSE)</f>
        <v>0</v>
      </c>
      <c r="D121" s="18">
        <f>VLOOKUP(A121,НЭВН!$C:$P,11,FALSE)</f>
        <v>0</v>
      </c>
      <c r="E121" s="17">
        <f>НЭВН!O175</f>
        <v>22890</v>
      </c>
      <c r="F121" s="17">
        <v>22890</v>
      </c>
      <c r="G121" s="15">
        <f>НЭВН!T175</f>
        <v>4670007715182</v>
      </c>
      <c r="H121" s="15">
        <f>НЭВН!S175</f>
        <v>111025</v>
      </c>
      <c r="I121" s="15" t="s">
        <v>294</v>
      </c>
      <c r="J121" s="167"/>
      <c r="K121" s="568"/>
      <c r="L121" s="381"/>
      <c r="N121" t="str">
        <f>IFERROR(VLOOKUP(B121,Сток!A:B,2,FALSE),"")</f>
        <v/>
      </c>
    </row>
    <row r="122" spans="1:14" ht="12" customHeight="1" x14ac:dyDescent="0.25">
      <c r="A122" s="340" t="str">
        <f>НЭВН!C178</f>
        <v>THERMEX Circle 50 V Slim</v>
      </c>
      <c r="B122" s="16" t="str">
        <f>НЭВН!R178</f>
        <v>ЭдЭБ03285</v>
      </c>
      <c r="C122" s="128">
        <f>VLOOKUP('Печать Заказа'!A122,НЭВН!$C:$P,10,FALSE)</f>
        <v>0</v>
      </c>
      <c r="D122" s="18">
        <f>VLOOKUP(A122,НЭВН!$C:$P,11,FALSE)</f>
        <v>0</v>
      </c>
      <c r="E122" s="17">
        <f>НЭВН!O178</f>
        <v>10390</v>
      </c>
      <c r="F122" s="17">
        <v>10390</v>
      </c>
      <c r="G122" s="15">
        <f>НЭВН!T178</f>
        <v>4670033315325</v>
      </c>
      <c r="H122" s="15">
        <f>НЭВН!S178</f>
        <v>111193</v>
      </c>
      <c r="I122" s="15" t="str">
        <f>НЭВН!E178</f>
        <v>У</v>
      </c>
      <c r="J122" s="167"/>
      <c r="K122" s="568"/>
      <c r="L122" s="381"/>
      <c r="N122" t="str">
        <f>IFERROR(VLOOKUP(B122,Сток!A:B,2,FALSE),"")</f>
        <v/>
      </c>
    </row>
    <row r="123" spans="1:14" ht="12" customHeight="1" x14ac:dyDescent="0.25">
      <c r="A123" s="340" t="str">
        <f>НЭВН!C179</f>
        <v>THERMEX Circle 80 V</v>
      </c>
      <c r="B123" s="16" t="str">
        <f>НЭВН!R179</f>
        <v>ЭдЭБ03286</v>
      </c>
      <c r="C123" s="128">
        <f>VLOOKUP('Печать Заказа'!A123,НЭВН!$C:$P,10,FALSE)</f>
        <v>0</v>
      </c>
      <c r="D123" s="18">
        <f>VLOOKUP(A123,НЭВН!$C:$P,11,FALSE)</f>
        <v>0</v>
      </c>
      <c r="E123" s="17">
        <f>НЭВН!O179</f>
        <v>11990</v>
      </c>
      <c r="F123" s="17">
        <v>11990</v>
      </c>
      <c r="G123" s="15">
        <f>НЭВН!T179</f>
        <v>4670033315332</v>
      </c>
      <c r="H123" s="15">
        <f>НЭВН!S179</f>
        <v>111194</v>
      </c>
      <c r="I123" s="15" t="str">
        <f>НЭВН!E179</f>
        <v>У</v>
      </c>
      <c r="J123" s="167"/>
      <c r="K123" s="568"/>
      <c r="L123" s="381"/>
      <c r="N123" t="str">
        <f>IFERROR(VLOOKUP(B123,Сток!A:B,2,FALSE),"")</f>
        <v/>
      </c>
    </row>
    <row r="124" spans="1:14" ht="12" customHeight="1" x14ac:dyDescent="0.25">
      <c r="A124" s="340" t="str">
        <f>НЭВН!C180</f>
        <v>THERMEX Circle 100 V</v>
      </c>
      <c r="B124" s="16" t="str">
        <f>НЭВН!R180</f>
        <v>ЭдЭБ03282</v>
      </c>
      <c r="C124" s="128">
        <f>VLOOKUP('Печать Заказа'!A124,НЭВН!$C:$P,10,FALSE)</f>
        <v>0</v>
      </c>
      <c r="D124" s="18">
        <f>VLOOKUP(A124,НЭВН!$C:$P,11,FALSE)</f>
        <v>0</v>
      </c>
      <c r="E124" s="17">
        <f>НЭВН!O180</f>
        <v>12990</v>
      </c>
      <c r="F124" s="17">
        <v>12990</v>
      </c>
      <c r="G124" s="15">
        <f>НЭВН!T180</f>
        <v>4670033315301</v>
      </c>
      <c r="H124" s="15">
        <f>НЭВН!S180</f>
        <v>111191</v>
      </c>
      <c r="I124" s="15" t="str">
        <f>НЭВН!E180</f>
        <v>У</v>
      </c>
      <c r="J124" s="167"/>
      <c r="K124" s="568"/>
      <c r="L124" s="381"/>
      <c r="N124" t="str">
        <f>IFERROR(VLOOKUP(B124,Сток!A:B,2,FALSE),"")</f>
        <v/>
      </c>
    </row>
    <row r="125" spans="1:14" ht="12" customHeight="1" x14ac:dyDescent="0.25">
      <c r="A125" s="340" t="str">
        <f>НЭВН!C183</f>
        <v>THERMEX TitaniumHeat 30 V Slim</v>
      </c>
      <c r="B125" s="16" t="str">
        <f>НЭВН!R183</f>
        <v>ЭдЭБ01018</v>
      </c>
      <c r="C125" s="128">
        <f>VLOOKUP('Печать Заказа'!A125,НЭВН!$C:$P,10,FALSE)</f>
        <v>0</v>
      </c>
      <c r="D125" s="18">
        <f>VLOOKUP(A125,НЭВН!$C:$P,11,FALSE)</f>
        <v>0</v>
      </c>
      <c r="E125" s="17">
        <f>НЭВН!O183</f>
        <v>8690</v>
      </c>
      <c r="F125" s="17">
        <v>8690</v>
      </c>
      <c r="G125" s="15">
        <f>НЭВН!T183</f>
        <v>4670007719579</v>
      </c>
      <c r="H125" s="15">
        <f>НЭВН!S183</f>
        <v>111080</v>
      </c>
      <c r="I125" s="15" t="s">
        <v>293</v>
      </c>
      <c r="J125" s="167"/>
      <c r="K125" s="568"/>
      <c r="L125" s="381"/>
      <c r="N125" t="str">
        <f>IFERROR(VLOOKUP(B125,Сток!A:B,2,FALSE),"")</f>
        <v/>
      </c>
    </row>
    <row r="126" spans="1:14" ht="12" customHeight="1" x14ac:dyDescent="0.25">
      <c r="A126" s="340" t="str">
        <f>НЭВН!C184</f>
        <v>THERMEX TitaniumHeat 50 V Slim</v>
      </c>
      <c r="B126" s="16" t="str">
        <f>НЭВН!R184</f>
        <v>ЭдЭБ01019</v>
      </c>
      <c r="C126" s="128">
        <f>VLOOKUP('Печать Заказа'!A126,НЭВН!$C:$P,10,FALSE)</f>
        <v>0</v>
      </c>
      <c r="D126" s="18">
        <f>VLOOKUP(A126,НЭВН!$C:$P,11,FALSE)</f>
        <v>0</v>
      </c>
      <c r="E126" s="17">
        <f>НЭВН!O184</f>
        <v>9990</v>
      </c>
      <c r="F126" s="17">
        <v>9990</v>
      </c>
      <c r="G126" s="15">
        <f>НЭВН!T184</f>
        <v>4670007719586</v>
      </c>
      <c r="H126" s="15">
        <f>НЭВН!S184</f>
        <v>111081</v>
      </c>
      <c r="I126" s="15" t="s">
        <v>293</v>
      </c>
      <c r="J126" s="167"/>
      <c r="K126" s="568"/>
      <c r="L126" s="381"/>
      <c r="N126" t="str">
        <f>IFERROR(VLOOKUP(B126,Сток!A:B,2,FALSE),"")</f>
        <v/>
      </c>
    </row>
    <row r="127" spans="1:14" ht="12" customHeight="1" x14ac:dyDescent="0.25">
      <c r="A127" s="340" t="str">
        <f>НЭВН!C185</f>
        <v>THERMEX TitaniumHeat 60 V Slim</v>
      </c>
      <c r="B127" s="16" t="str">
        <f>НЭВН!R185</f>
        <v>ЭдЭБ01020</v>
      </c>
      <c r="C127" s="128">
        <f>VLOOKUP('Печать Заказа'!A127,НЭВН!$C:$P,10,FALSE)</f>
        <v>0</v>
      </c>
      <c r="D127" s="18">
        <f>VLOOKUP(A127,НЭВН!$C:$P,11,FALSE)</f>
        <v>0</v>
      </c>
      <c r="E127" s="17">
        <f>НЭВН!O185</f>
        <v>10790</v>
      </c>
      <c r="F127" s="17">
        <v>10790</v>
      </c>
      <c r="G127" s="15">
        <f>НЭВН!T185</f>
        <v>4670007719609</v>
      </c>
      <c r="H127" s="15">
        <f>НЭВН!S185</f>
        <v>111083</v>
      </c>
      <c r="I127" s="15" t="s">
        <v>293</v>
      </c>
      <c r="J127" s="167"/>
      <c r="K127" s="568"/>
      <c r="L127" s="381"/>
      <c r="N127" t="str">
        <f>IFERROR(VLOOKUP(B127,Сток!A:B,2,FALSE),"")</f>
        <v/>
      </c>
    </row>
    <row r="128" spans="1:14" ht="12" customHeight="1" x14ac:dyDescent="0.25">
      <c r="A128" s="340" t="str">
        <f>НЭВН!C186</f>
        <v>THERMEX TitaniumHeat 70 V Slim</v>
      </c>
      <c r="B128" s="16" t="str">
        <f>НЭВН!R186</f>
        <v>ЭдЭБ01021</v>
      </c>
      <c r="C128" s="128">
        <f>VLOOKUP('Печать Заказа'!A128,НЭВН!$C:$P,10,FALSE)</f>
        <v>0</v>
      </c>
      <c r="D128" s="18">
        <f>VLOOKUP(A128,НЭВН!$C:$P,11,FALSE)</f>
        <v>0</v>
      </c>
      <c r="E128" s="17">
        <f>НЭВН!O186</f>
        <v>11190</v>
      </c>
      <c r="F128" s="17">
        <v>11190</v>
      </c>
      <c r="G128" s="15">
        <f>НЭВН!T186</f>
        <v>4670007719616</v>
      </c>
      <c r="H128" s="15">
        <f>НЭВН!S186</f>
        <v>111084</v>
      </c>
      <c r="I128" s="15" t="s">
        <v>293</v>
      </c>
      <c r="J128" s="167"/>
      <c r="K128" s="568"/>
      <c r="L128" s="381"/>
      <c r="N128" t="str">
        <f>IFERROR(VLOOKUP(B128,Сток!A:B,2,FALSE),"")</f>
        <v/>
      </c>
    </row>
    <row r="129" spans="1:17" ht="12" customHeight="1" x14ac:dyDescent="0.25">
      <c r="A129" s="340" t="str">
        <f>НЭВН!C187</f>
        <v>THERMEX TitaniumHeat 50 V</v>
      </c>
      <c r="B129" s="16" t="str">
        <f>НЭВН!R187</f>
        <v>ЭдЭБ01022</v>
      </c>
      <c r="C129" s="128">
        <f>VLOOKUP('Печать Заказа'!A129,НЭВН!$C:$P,10,FALSE)</f>
        <v>0</v>
      </c>
      <c r="D129" s="18">
        <f>VLOOKUP(A129,НЭВН!$C:$P,11,FALSE)</f>
        <v>0</v>
      </c>
      <c r="E129" s="17">
        <f>НЭВН!O187</f>
        <v>9590</v>
      </c>
      <c r="F129" s="17">
        <v>9590</v>
      </c>
      <c r="G129" s="15">
        <f>НЭВН!T187</f>
        <v>4670007719623</v>
      </c>
      <c r="H129" s="15">
        <f>НЭВН!S187</f>
        <v>111085</v>
      </c>
      <c r="I129" s="15" t="s">
        <v>293</v>
      </c>
      <c r="J129" s="167"/>
      <c r="K129" s="568"/>
      <c r="L129" s="381"/>
      <c r="N129" t="str">
        <f>IFERROR(VLOOKUP(B129,Сток!A:B,2,FALSE),"")</f>
        <v/>
      </c>
    </row>
    <row r="130" spans="1:17" ht="12" customHeight="1" x14ac:dyDescent="0.25">
      <c r="A130" s="181" t="str">
        <f>НЭВН!C188</f>
        <v>THERMEX TitaniumHeat 80 V</v>
      </c>
      <c r="B130" s="16" t="str">
        <f>НЭВН!R188</f>
        <v>ЭдЭБ01023</v>
      </c>
      <c r="C130" s="128">
        <f>VLOOKUP('Печать Заказа'!A130,НЭВН!$C:$P,10,FALSE)</f>
        <v>0</v>
      </c>
      <c r="D130" s="18">
        <f>VLOOKUP(A130,НЭВН!$C:$P,11,FALSE)</f>
        <v>0</v>
      </c>
      <c r="E130" s="17">
        <f>НЭВН!O188</f>
        <v>11290</v>
      </c>
      <c r="F130" s="17">
        <v>11290</v>
      </c>
      <c r="G130" s="15">
        <f>НЭВН!T188</f>
        <v>4670007719630</v>
      </c>
      <c r="H130" s="15">
        <f>НЭВН!S188</f>
        <v>111086</v>
      </c>
      <c r="I130" s="15" t="s">
        <v>293</v>
      </c>
      <c r="J130" s="167"/>
      <c r="K130" s="568"/>
      <c r="L130" s="381"/>
      <c r="N130" t="str">
        <f>IFERROR(VLOOKUP(B130,Сток!A:B,2,FALSE),"")</f>
        <v/>
      </c>
    </row>
    <row r="131" spans="1:17" ht="12" customHeight="1" x14ac:dyDescent="0.25">
      <c r="A131" s="181" t="str">
        <f>НЭВН!C189</f>
        <v>THERMEX TitaniumHeat 100 V</v>
      </c>
      <c r="B131" s="16" t="str">
        <f>НЭВН!R189</f>
        <v>ЭдЭБ01024</v>
      </c>
      <c r="C131" s="128">
        <f>VLOOKUP('Печать Заказа'!A131,НЭВН!$C:$P,10,FALSE)</f>
        <v>0</v>
      </c>
      <c r="D131" s="18">
        <f>VLOOKUP(A131,НЭВН!$C:$P,11,FALSE)</f>
        <v>0</v>
      </c>
      <c r="E131" s="17">
        <f>НЭВН!O189</f>
        <v>11990</v>
      </c>
      <c r="F131" s="17">
        <v>11990</v>
      </c>
      <c r="G131" s="15">
        <f>НЭВН!T189</f>
        <v>4670007719654</v>
      </c>
      <c r="H131" s="15">
        <f>НЭВН!S189</f>
        <v>111088</v>
      </c>
      <c r="I131" s="15" t="s">
        <v>293</v>
      </c>
      <c r="J131" s="167"/>
      <c r="K131" s="568"/>
      <c r="L131" s="381"/>
      <c r="N131" t="str">
        <f>IFERROR(VLOOKUP(B131,Сток!A:B,2,FALSE),"")</f>
        <v/>
      </c>
    </row>
    <row r="132" spans="1:17" ht="12" customHeight="1" x14ac:dyDescent="0.25">
      <c r="A132" s="340" t="str">
        <f>НЭВН!C190</f>
        <v>THERMEX TitaniumHeat 150 V</v>
      </c>
      <c r="B132" s="16" t="str">
        <f>НЭВН!R190</f>
        <v>ЭдЭБ01025</v>
      </c>
      <c r="C132" s="128">
        <f>VLOOKUP('Печать Заказа'!A132,НЭВН!$C:$P,10,FALSE)</f>
        <v>0</v>
      </c>
      <c r="D132" s="18">
        <f>VLOOKUP(A132,НЭВН!$C:$P,11,FALSE)</f>
        <v>0</v>
      </c>
      <c r="E132" s="17">
        <f>НЭВН!O190</f>
        <v>14990</v>
      </c>
      <c r="F132" s="17">
        <v>14990</v>
      </c>
      <c r="G132" s="15">
        <f>НЭВН!T190</f>
        <v>4670007719661</v>
      </c>
      <c r="H132" s="15">
        <f>НЭВН!S190</f>
        <v>111089</v>
      </c>
      <c r="I132" s="15" t="s">
        <v>293</v>
      </c>
      <c r="J132" s="167"/>
      <c r="K132" s="568"/>
      <c r="L132" s="381"/>
      <c r="N132" t="str">
        <f>IFERROR(VLOOKUP(B132,Сток!A:B,2,FALSE),"")</f>
        <v/>
      </c>
    </row>
    <row r="133" spans="1:17" ht="12" customHeight="1" x14ac:dyDescent="0.25">
      <c r="A133" s="340" t="str">
        <f>НЭВН!C191</f>
        <v>THERMEX TitaniumHeat 50 H Slim</v>
      </c>
      <c r="B133" s="16" t="str">
        <f>НЭВН!R191</f>
        <v>ЭдЭБ01026</v>
      </c>
      <c r="C133" s="128">
        <f>VLOOKUP('Печать Заказа'!A133,НЭВН!$C:$P,10,FALSE)</f>
        <v>0</v>
      </c>
      <c r="D133" s="18">
        <f>VLOOKUP(A133,НЭВН!$C:$P,11,FALSE)</f>
        <v>0</v>
      </c>
      <c r="E133" s="17">
        <f>НЭВН!O191</f>
        <v>10290</v>
      </c>
      <c r="F133" s="17">
        <v>10290</v>
      </c>
      <c r="G133" s="15">
        <f>НЭВН!T191</f>
        <v>4670007719593</v>
      </c>
      <c r="H133" s="15">
        <f>НЭВН!S191</f>
        <v>111082</v>
      </c>
      <c r="I133" s="15" t="s">
        <v>293</v>
      </c>
      <c r="J133" s="167"/>
      <c r="K133" s="568"/>
      <c r="L133" s="381"/>
      <c r="N133" t="str">
        <f>IFERROR(VLOOKUP(B133,Сток!A:B,2,FALSE),"")</f>
        <v/>
      </c>
    </row>
    <row r="134" spans="1:17" ht="12" customHeight="1" x14ac:dyDescent="0.25">
      <c r="A134" s="340" t="str">
        <f>НЭВН!C192</f>
        <v>THERMEX TitaniumHeat 80 H</v>
      </c>
      <c r="B134" s="16" t="str">
        <f>НЭВН!R192</f>
        <v>ЭдЭБ01027</v>
      </c>
      <c r="C134" s="128">
        <f>VLOOKUP('Печать Заказа'!A134,НЭВН!$C:$P,10,FALSE)</f>
        <v>0</v>
      </c>
      <c r="D134" s="18">
        <f>VLOOKUP(A134,НЭВН!$C:$P,11,FALSE)</f>
        <v>0</v>
      </c>
      <c r="E134" s="17">
        <f>НЭВН!O192</f>
        <v>11790</v>
      </c>
      <c r="F134" s="17">
        <v>11790</v>
      </c>
      <c r="G134" s="15">
        <f>НЭВН!T192</f>
        <v>4670007719647</v>
      </c>
      <c r="H134" s="15">
        <f>НЭВН!S192</f>
        <v>111087</v>
      </c>
      <c r="I134" s="15" t="s">
        <v>293</v>
      </c>
      <c r="J134" s="167"/>
      <c r="K134" s="568"/>
      <c r="L134" s="381"/>
      <c r="N134" t="str">
        <f>IFERROR(VLOOKUP(B134,Сток!A:B,2,FALSE),"")</f>
        <v/>
      </c>
    </row>
    <row r="135" spans="1:17" ht="12" customHeight="1" x14ac:dyDescent="0.25">
      <c r="A135" s="340" t="str">
        <f>НЭВН!Q195</f>
        <v>THERMEX GIRO 50</v>
      </c>
      <c r="B135" s="16" t="str">
        <f>НЭВН!R195</f>
        <v>ЭдЭБ00638</v>
      </c>
      <c r="C135" s="128">
        <f>VLOOKUP('Печать Заказа'!A135,НЭВН!$C:$P,10,FALSE)</f>
        <v>0</v>
      </c>
      <c r="D135" s="18">
        <f>VLOOKUP(A135,НЭВН!$C:$P,11,FALSE)</f>
        <v>0</v>
      </c>
      <c r="E135" s="17">
        <f>НЭВН!O195</f>
        <v>8990</v>
      </c>
      <c r="F135" s="17">
        <v>8990</v>
      </c>
      <c r="G135" s="15">
        <f>НЭВН!T195</f>
        <v>4670007717780</v>
      </c>
      <c r="H135" s="15">
        <f>НЭВН!S195</f>
        <v>111053</v>
      </c>
      <c r="I135" s="15" t="str">
        <f>НЭВН!E195</f>
        <v>У</v>
      </c>
      <c r="J135" s="167"/>
      <c r="K135" s="568"/>
      <c r="L135" s="381"/>
      <c r="N135" t="str">
        <f>IFERROR(VLOOKUP(B135,Сток!A:B,2,FALSE),"")</f>
        <v/>
      </c>
    </row>
    <row r="136" spans="1:17" ht="12" customHeight="1" x14ac:dyDescent="0.25">
      <c r="A136" s="340" t="str">
        <f>НЭВН!Q196</f>
        <v>THERMEX GIRO 80</v>
      </c>
      <c r="B136" s="16" t="str">
        <f>НЭВН!R196</f>
        <v>ЭдЭБ00639</v>
      </c>
      <c r="C136" s="128">
        <f>VLOOKUP('Печать Заказа'!A136,НЭВН!$C:$P,10,FALSE)</f>
        <v>0</v>
      </c>
      <c r="D136" s="18">
        <f>VLOOKUP(A136,НЭВН!$C:$P,11,FALSE)</f>
        <v>0</v>
      </c>
      <c r="E136" s="17">
        <f>НЭВН!O196</f>
        <v>10690</v>
      </c>
      <c r="F136" s="17">
        <v>10690</v>
      </c>
      <c r="G136" s="15">
        <f>НЭВН!T196</f>
        <v>4670007717797</v>
      </c>
      <c r="H136" s="15">
        <f>НЭВН!S196</f>
        <v>111054</v>
      </c>
      <c r="I136" s="15" t="s">
        <v>293</v>
      </c>
      <c r="J136" s="167"/>
      <c r="K136" s="568"/>
      <c r="L136" s="381"/>
      <c r="N136" t="str">
        <f>IFERROR(VLOOKUP(B136,Сток!A:B,2,FALSE),"")</f>
        <v/>
      </c>
    </row>
    <row r="137" spans="1:17" ht="12" customHeight="1" x14ac:dyDescent="0.25">
      <c r="A137" s="340" t="str">
        <f>НЭВН!Q197</f>
        <v>THERMEX GIRO 100</v>
      </c>
      <c r="B137" s="16" t="str">
        <f>НЭВН!R197</f>
        <v>ЭдЭБ00640</v>
      </c>
      <c r="C137" s="128">
        <f>VLOOKUP('Печать Заказа'!A137,НЭВН!$C:$P,10,FALSE)</f>
        <v>0</v>
      </c>
      <c r="D137" s="18">
        <f>VLOOKUP(A137,НЭВН!$C:$P,11,FALSE)</f>
        <v>0</v>
      </c>
      <c r="E137" s="17">
        <f>НЭВН!O197</f>
        <v>11590</v>
      </c>
      <c r="F137" s="17">
        <v>11590</v>
      </c>
      <c r="G137" s="15">
        <f>НЭВН!T197</f>
        <v>4670007717803</v>
      </c>
      <c r="H137" s="15">
        <f>НЭВН!S197</f>
        <v>111055</v>
      </c>
      <c r="I137" s="15" t="s">
        <v>293</v>
      </c>
      <c r="J137" s="167"/>
      <c r="K137" s="568"/>
      <c r="L137" s="381"/>
      <c r="N137" t="str">
        <f>IFERROR(VLOOKUP(B137,Сток!A:B,2,FALSE),"")</f>
        <v/>
      </c>
    </row>
    <row r="138" spans="1:17" ht="12" customHeight="1" x14ac:dyDescent="0.25">
      <c r="A138" s="340" t="str">
        <f>НЭВН!Q200</f>
        <v>Garanterm ES 30 V</v>
      </c>
      <c r="B138" s="16" t="str">
        <f>НЭВН!R200</f>
        <v>SpT066681</v>
      </c>
      <c r="C138" s="128">
        <f>VLOOKUP('Печать Заказа'!A138,НЭВН!$C:$P,10,FALSE)</f>
        <v>0</v>
      </c>
      <c r="D138" s="18">
        <f>VLOOKUP(A138,НЭВН!$C:$P,11,FALSE)</f>
        <v>0</v>
      </c>
      <c r="E138" s="17">
        <f>НЭВН!O200</f>
        <v>6990</v>
      </c>
      <c r="F138" s="17">
        <v>6990</v>
      </c>
      <c r="G138" s="15">
        <f>НЭВН!T200</f>
        <v>4607166960382</v>
      </c>
      <c r="H138" s="15">
        <f>НЭВН!S200</f>
        <v>116004</v>
      </c>
      <c r="I138" s="15" t="str">
        <f>НЭВН!E200</f>
        <v>-</v>
      </c>
      <c r="J138" s="167"/>
      <c r="K138" s="568"/>
      <c r="L138" s="381"/>
      <c r="N138" t="str">
        <f>IFERROR(VLOOKUP(B138,Сток!A:B,2,FALSE),"")</f>
        <v/>
      </c>
    </row>
    <row r="139" spans="1:17" ht="12" customHeight="1" x14ac:dyDescent="0.25">
      <c r="A139" s="340" t="str">
        <f>НЭВН!Q201</f>
        <v>Garanterm ES 50 V</v>
      </c>
      <c r="B139" s="16" t="str">
        <f>НЭВН!R201</f>
        <v>SpT066683</v>
      </c>
      <c r="C139" s="128">
        <f>VLOOKUP('Печать Заказа'!A139,НЭВН!$C:$P,10,FALSE)</f>
        <v>0</v>
      </c>
      <c r="D139" s="18">
        <f>VLOOKUP(A139,НЭВН!$C:$P,11,FALSE)</f>
        <v>0</v>
      </c>
      <c r="E139" s="17">
        <f>НЭВН!O201</f>
        <v>8290</v>
      </c>
      <c r="F139" s="17">
        <v>8290</v>
      </c>
      <c r="G139" s="15">
        <f>НЭВН!T201</f>
        <v>4607166960405</v>
      </c>
      <c r="H139" s="15">
        <f>НЭВН!S201</f>
        <v>116005</v>
      </c>
      <c r="I139" s="15" t="str">
        <f>НЭВН!E201</f>
        <v>-</v>
      </c>
      <c r="J139" s="167"/>
      <c r="K139" s="568"/>
      <c r="L139" s="381"/>
      <c r="N139" t="str">
        <f>IFERROR(VLOOKUP(B139,Сток!A:B,2,FALSE),"")</f>
        <v/>
      </c>
    </row>
    <row r="140" spans="1:17" ht="12" customHeight="1" x14ac:dyDescent="0.25">
      <c r="A140" s="340" t="str">
        <f>НЭВН!Q202</f>
        <v>Garanterm ER 50 V</v>
      </c>
      <c r="B140" s="16" t="str">
        <f>НЭВН!R202</f>
        <v>SpT066676</v>
      </c>
      <c r="C140" s="128">
        <f>VLOOKUP('Печать Заказа'!A140,НЭВН!$C:$P,10,FALSE)</f>
        <v>0</v>
      </c>
      <c r="D140" s="18">
        <f>VLOOKUP(A140,НЭВН!$C:$P,11,FALSE)</f>
        <v>0</v>
      </c>
      <c r="E140" s="17">
        <f>НЭВН!O202</f>
        <v>7490</v>
      </c>
      <c r="F140" s="17">
        <v>7490</v>
      </c>
      <c r="G140" s="15">
        <f>НЭВН!T202</f>
        <v>4607166960443</v>
      </c>
      <c r="H140" s="15">
        <v>116001</v>
      </c>
      <c r="I140" s="15" t="str">
        <f>НЭВН!E202</f>
        <v>-</v>
      </c>
      <c r="J140" s="167"/>
      <c r="K140" s="568"/>
      <c r="L140" s="381"/>
      <c r="N140" t="str">
        <f>IFERROR(VLOOKUP(B140,Сток!A:B,2,FALSE),"")</f>
        <v/>
      </c>
    </row>
    <row r="141" spans="1:17" ht="12" customHeight="1" x14ac:dyDescent="0.25">
      <c r="A141" s="340" t="str">
        <f>НЭВН!Q203</f>
        <v>Garanterm ER 80 V</v>
      </c>
      <c r="B141" s="16" t="str">
        <f>НЭВН!R203</f>
        <v>SpT066677</v>
      </c>
      <c r="C141" s="128">
        <f>VLOOKUP('Печать Заказа'!A141,НЭВН!$C:$P,10,FALSE)</f>
        <v>0</v>
      </c>
      <c r="D141" s="18">
        <f>VLOOKUP(A141,НЭВН!$C:$P,11,FALSE)</f>
        <v>0</v>
      </c>
      <c r="E141" s="17">
        <f>НЭВН!O203</f>
        <v>8590</v>
      </c>
      <c r="F141" s="17">
        <v>8590</v>
      </c>
      <c r="G141" s="15">
        <f>НЭВН!T203</f>
        <v>4607166960450</v>
      </c>
      <c r="H141" s="15">
        <v>116002</v>
      </c>
      <c r="I141" s="15" t="str">
        <f>НЭВН!E203</f>
        <v>-</v>
      </c>
      <c r="J141" s="167"/>
      <c r="K141" s="568"/>
      <c r="L141" s="381"/>
      <c r="N141" t="str">
        <f>IFERROR(VLOOKUP(B141,Сток!A:B,2,FALSE),"")</f>
        <v/>
      </c>
    </row>
    <row r="142" spans="1:17" ht="12" customHeight="1" x14ac:dyDescent="0.25">
      <c r="A142" s="340" t="str">
        <f>НЭВН!Q204</f>
        <v>Garanterm ER 100 V</v>
      </c>
      <c r="B142" s="16" t="str">
        <f>НЭВН!R204</f>
        <v>SpT066678</v>
      </c>
      <c r="C142" s="128">
        <f>VLOOKUP('Печать Заказа'!A142,НЭВН!$C:$P,10,FALSE)</f>
        <v>0</v>
      </c>
      <c r="D142" s="18">
        <f>VLOOKUP(A142,НЭВН!$C:$P,11,FALSE)</f>
        <v>0</v>
      </c>
      <c r="E142" s="17">
        <f>НЭВН!O204</f>
        <v>9990</v>
      </c>
      <c r="F142" s="17">
        <v>9990</v>
      </c>
      <c r="G142" s="15">
        <f>НЭВН!T204</f>
        <v>4607166960467</v>
      </c>
      <c r="H142" s="15">
        <v>116003</v>
      </c>
      <c r="I142" s="15" t="str">
        <f>НЭВН!E204</f>
        <v>-</v>
      </c>
      <c r="J142" s="167"/>
      <c r="K142" s="568"/>
      <c r="L142" s="381"/>
      <c r="N142" t="str">
        <f>IFERROR(VLOOKUP(B142,Сток!A:B,2,FALSE),"")</f>
        <v/>
      </c>
    </row>
    <row r="143" spans="1:17" ht="12" customHeight="1" x14ac:dyDescent="0.25">
      <c r="A143" s="181" t="str">
        <f>НЭВН!Q207</f>
        <v>EDISSON ES 30 V</v>
      </c>
      <c r="B143" s="16" t="str">
        <f>НЭВН!R207</f>
        <v>ЭдЭ001796</v>
      </c>
      <c r="C143" s="128">
        <f>VLOOKUP('Печать Заказа'!A143,НЭВН!$C:$P,10,FALSE)</f>
        <v>0</v>
      </c>
      <c r="D143" s="18">
        <f>VLOOKUP(A143,НЭВН!$C:$P,11,FALSE)</f>
        <v>0</v>
      </c>
      <c r="E143" s="31">
        <v>4290</v>
      </c>
      <c r="F143" s="171" t="s">
        <v>68</v>
      </c>
      <c r="G143" s="15">
        <f>НЭВН!T207</f>
        <v>4670007715311</v>
      </c>
      <c r="H143" s="15">
        <v>121001</v>
      </c>
      <c r="I143" s="15" t="str">
        <f>НЭВН!E207</f>
        <v>-</v>
      </c>
      <c r="J143" s="167"/>
      <c r="K143" s="567"/>
      <c r="L143" s="381"/>
      <c r="N143" t="str">
        <f>IFERROR(VLOOKUP(B143,Сток!A:B,2,FALSE),"")</f>
        <v/>
      </c>
      <c r="Q143" s="182"/>
    </row>
    <row r="144" spans="1:17" ht="12" customHeight="1" x14ac:dyDescent="0.25">
      <c r="A144" s="181" t="str">
        <f>НЭВН!Q208</f>
        <v>EDISSON ER 50 V</v>
      </c>
      <c r="B144" s="16" t="str">
        <f>НЭВН!R208</f>
        <v>SpT066445</v>
      </c>
      <c r="C144" s="128">
        <f>VLOOKUP('Печать Заказа'!A144,НЭВН!$C:$P,10,FALSE)</f>
        <v>0</v>
      </c>
      <c r="D144" s="18">
        <f>VLOOKUP(A144,НЭВН!$C:$P,11,FALSE)</f>
        <v>0</v>
      </c>
      <c r="E144" s="31">
        <v>4690</v>
      </c>
      <c r="F144" s="171" t="s">
        <v>68</v>
      </c>
      <c r="G144" s="15">
        <f>НЭВН!T208</f>
        <v>4607084195446</v>
      </c>
      <c r="H144" s="15">
        <v>121002</v>
      </c>
      <c r="I144" s="15" t="str">
        <f>НЭВН!E208</f>
        <v>-</v>
      </c>
      <c r="J144" s="167"/>
      <c r="K144" s="567"/>
      <c r="L144" s="381"/>
      <c r="N144" t="str">
        <f>IFERROR(VLOOKUP(B144,Сток!A:B,2,FALSE),"")</f>
        <v/>
      </c>
    </row>
    <row r="145" spans="1:14" ht="12" customHeight="1" x14ac:dyDescent="0.25">
      <c r="A145" s="181" t="str">
        <f>НЭВН!Q209</f>
        <v>EDISSON ER 80 V</v>
      </c>
      <c r="B145" s="16" t="str">
        <f>НЭВН!R209</f>
        <v>SpT066446</v>
      </c>
      <c r="C145" s="128">
        <f>VLOOKUP('Печать Заказа'!A145,НЭВН!$C:$P,10,FALSE)</f>
        <v>0</v>
      </c>
      <c r="D145" s="18">
        <f>VLOOKUP(A145,НЭВН!$C:$P,11,FALSE)</f>
        <v>0</v>
      </c>
      <c r="E145" s="31">
        <v>5790</v>
      </c>
      <c r="F145" s="171" t="s">
        <v>68</v>
      </c>
      <c r="G145" s="15">
        <f>НЭВН!T209</f>
        <v>4607084195453</v>
      </c>
      <c r="H145" s="15">
        <v>121003</v>
      </c>
      <c r="I145" s="15" t="str">
        <f>НЭВН!E209</f>
        <v>-</v>
      </c>
      <c r="J145" s="167"/>
      <c r="K145" s="567"/>
      <c r="L145" s="381"/>
      <c r="N145" t="str">
        <f>IFERROR(VLOOKUP(B145,Сток!A:B,2,FALSE),"")</f>
        <v/>
      </c>
    </row>
    <row r="146" spans="1:14" ht="12" customHeight="1" x14ac:dyDescent="0.25">
      <c r="A146" s="181" t="str">
        <f>НЭВН!Q210</f>
        <v>EDISSON ER 100 V</v>
      </c>
      <c r="B146" s="16" t="str">
        <f>НЭВН!R210</f>
        <v>ЭдЭ001798</v>
      </c>
      <c r="C146" s="128">
        <f>VLOOKUP('Печать Заказа'!A146,НЭВН!$C:$P,10,FALSE)</f>
        <v>0</v>
      </c>
      <c r="D146" s="18">
        <f>VLOOKUP(A146,НЭВН!$C:$P,11,FALSE)</f>
        <v>0</v>
      </c>
      <c r="E146" s="31">
        <v>7790</v>
      </c>
      <c r="F146" s="171" t="s">
        <v>68</v>
      </c>
      <c r="G146" s="15">
        <f>НЭВН!T210</f>
        <v>4670007714543</v>
      </c>
      <c r="H146" s="15">
        <v>121004</v>
      </c>
      <c r="I146" s="15" t="str">
        <f>НЭВН!E210</f>
        <v>-</v>
      </c>
      <c r="J146" s="167"/>
      <c r="K146" s="569"/>
      <c r="L146" s="381"/>
      <c r="N146" t="str">
        <f>IFERROR(VLOOKUP(B146,Сток!A:B,2,FALSE),"")</f>
        <v/>
      </c>
    </row>
    <row r="147" spans="1:14" ht="12" customHeight="1" x14ac:dyDescent="0.25">
      <c r="A147" s="181" t="str">
        <f>НЭВН!Q215</f>
        <v>THERMEX IBL 10 O</v>
      </c>
      <c r="B147" s="16" t="str">
        <f>НЭВН!R215</f>
        <v>UL0000318</v>
      </c>
      <c r="C147" s="128">
        <f>VLOOKUP('Печать Заказа'!A147,НЭВН!$C:$P,10,FALSE)</f>
        <v>0</v>
      </c>
      <c r="D147" s="18">
        <f>VLOOKUP(A147,НЭВН!$C:$P,11,FALSE)</f>
        <v>0</v>
      </c>
      <c r="E147" s="17">
        <f>НЭВН!O215</f>
        <v>7490</v>
      </c>
      <c r="F147" s="17">
        <v>7490</v>
      </c>
      <c r="G147" s="15">
        <f>НЭВН!T215</f>
        <v>4670007712006</v>
      </c>
      <c r="H147" s="15">
        <v>151033</v>
      </c>
      <c r="I147" s="15" t="str">
        <f>НЭВН!E215</f>
        <v>-</v>
      </c>
      <c r="J147" s="167"/>
      <c r="K147" s="568"/>
      <c r="L147" s="381"/>
      <c r="N147" t="str">
        <f>IFERROR(VLOOKUP(B147,Сток!A:B,2,FALSE),"")</f>
        <v/>
      </c>
    </row>
    <row r="148" spans="1:14" ht="12" customHeight="1" x14ac:dyDescent="0.25">
      <c r="A148" s="181" t="str">
        <f>НЭВН!Q216</f>
        <v>THERMEX IBL 15 O</v>
      </c>
      <c r="B148" s="16" t="str">
        <f>НЭВН!R216</f>
        <v>UL0000319</v>
      </c>
      <c r="C148" s="128">
        <f>VLOOKUP('Печать Заказа'!A148,НЭВН!$C:$P,10,FALSE)</f>
        <v>0</v>
      </c>
      <c r="D148" s="18">
        <f>VLOOKUP(A148,НЭВН!$C:$P,11,FALSE)</f>
        <v>0</v>
      </c>
      <c r="E148" s="17">
        <f>НЭВН!O216</f>
        <v>8690</v>
      </c>
      <c r="F148" s="17">
        <v>8690</v>
      </c>
      <c r="G148" s="15">
        <f>НЭВН!T216</f>
        <v>4670007712013</v>
      </c>
      <c r="H148" s="15">
        <v>151034</v>
      </c>
      <c r="I148" s="15" t="str">
        <f>НЭВН!E216</f>
        <v>-</v>
      </c>
      <c r="J148" s="167"/>
      <c r="K148" s="568"/>
      <c r="L148" s="381"/>
      <c r="N148" t="str">
        <f>IFERROR(VLOOKUP(B148,Сток!A:B,2,FALSE),"")</f>
        <v/>
      </c>
    </row>
    <row r="149" spans="1:14" ht="12" customHeight="1" x14ac:dyDescent="0.25">
      <c r="A149" s="181" t="str">
        <f>НЭВН!Q217</f>
        <v>THERMEX IBL 10 U</v>
      </c>
      <c r="B149" s="16" t="str">
        <f>НЭВН!R217</f>
        <v>ЭдЭБ00736</v>
      </c>
      <c r="C149" s="128">
        <f>VLOOKUP('Печать Заказа'!A149,НЭВН!$C:$P,10,FALSE)</f>
        <v>0</v>
      </c>
      <c r="D149" s="18">
        <f>VLOOKUP(A149,НЭВН!$C:$P,11,FALSE)</f>
        <v>0</v>
      </c>
      <c r="E149" s="17">
        <f>НЭВН!O217</f>
        <v>7490</v>
      </c>
      <c r="F149" s="17">
        <v>7490</v>
      </c>
      <c r="G149" s="15">
        <f>НЭВН!T217</f>
        <v>4670007718084</v>
      </c>
      <c r="H149" s="15">
        <f>НЭВН!S217</f>
        <v>151105</v>
      </c>
      <c r="I149" s="15" t="str">
        <f>НЭВН!E217</f>
        <v>-</v>
      </c>
      <c r="J149" s="167"/>
      <c r="K149" s="568"/>
      <c r="L149" s="381"/>
      <c r="N149" t="str">
        <f>IFERROR(VLOOKUP(B149,Сток!A:B,2,FALSE),"")</f>
        <v/>
      </c>
    </row>
    <row r="150" spans="1:14" ht="12" customHeight="1" x14ac:dyDescent="0.25">
      <c r="A150" s="181" t="str">
        <f>НЭВН!Q218</f>
        <v>THERMEX IBL 15 U</v>
      </c>
      <c r="B150" s="16" t="str">
        <f>НЭВН!R218</f>
        <v>ЭдЭБ00737</v>
      </c>
      <c r="C150" s="128">
        <f>VLOOKUP('Печать Заказа'!A150,НЭВН!$C:$P,10,FALSE)</f>
        <v>0</v>
      </c>
      <c r="D150" s="18">
        <f>VLOOKUP(A150,НЭВН!$C:$P,11,FALSE)</f>
        <v>0</v>
      </c>
      <c r="E150" s="17">
        <f>НЭВН!O218</f>
        <v>8690</v>
      </c>
      <c r="F150" s="17">
        <v>8690</v>
      </c>
      <c r="G150" s="15">
        <f>НЭВН!T218</f>
        <v>4670007718091</v>
      </c>
      <c r="H150" s="15">
        <f>НЭВН!S218</f>
        <v>151106</v>
      </c>
      <c r="I150" s="15" t="str">
        <f>НЭВН!E218</f>
        <v>-</v>
      </c>
      <c r="J150" s="167"/>
      <c r="K150" s="568"/>
      <c r="L150" s="381"/>
      <c r="N150" t="str">
        <f>IFERROR(VLOOKUP(B150,Сток!A:B,2,FALSE),"")</f>
        <v/>
      </c>
    </row>
    <row r="151" spans="1:14" ht="12" customHeight="1" x14ac:dyDescent="0.25">
      <c r="A151" s="181" t="str">
        <f>НЭВН!Q221</f>
        <v>THERMEX Mera 7 O</v>
      </c>
      <c r="B151" s="16" t="str">
        <f>НЭВН!R221</f>
        <v>ЭдЭБ04113</v>
      </c>
      <c r="C151" s="128">
        <f>VLOOKUP('Печать Заказа'!A151,НЭВН!$C:$P,10,FALSE)</f>
        <v>0</v>
      </c>
      <c r="D151" s="18">
        <f>VLOOKUP(A151,НЭВН!$C:$P,11,FALSE)</f>
        <v>0</v>
      </c>
      <c r="E151" s="17">
        <f>НЭВН!O221</f>
        <v>6490</v>
      </c>
      <c r="F151" s="17">
        <v>6490</v>
      </c>
      <c r="G151" s="15">
        <f>НЭВН!T221</f>
        <v>4670033316933</v>
      </c>
      <c r="H151" s="15">
        <f>НЭВН!S221</f>
        <v>151241</v>
      </c>
      <c r="I151" s="15" t="str">
        <f>НЭВН!E221</f>
        <v>-</v>
      </c>
      <c r="J151" s="167"/>
      <c r="K151" s="568"/>
      <c r="L151" s="381"/>
      <c r="N151" t="str">
        <f>IFERROR(VLOOKUP(B151,Сток!A:B,2,FALSE),"")</f>
        <v/>
      </c>
    </row>
    <row r="152" spans="1:14" ht="12" customHeight="1" x14ac:dyDescent="0.25">
      <c r="A152" s="181" t="str">
        <f>НЭВН!Q222</f>
        <v>THERMEX Mera 10 O</v>
      </c>
      <c r="B152" s="16" t="str">
        <f>НЭВН!R222</f>
        <v>ЭдЭБ04115</v>
      </c>
      <c r="C152" s="128">
        <f>VLOOKUP('Печать Заказа'!A152,НЭВН!$C:$P,10,FALSE)</f>
        <v>0</v>
      </c>
      <c r="D152" s="18">
        <f>VLOOKUP(A152,НЭВН!$C:$P,11,FALSE)</f>
        <v>0</v>
      </c>
      <c r="E152" s="17">
        <f>НЭВН!O222</f>
        <v>6990</v>
      </c>
      <c r="F152" s="17">
        <v>6990</v>
      </c>
      <c r="G152" s="15">
        <f>НЭВН!T222</f>
        <v>4670033316919</v>
      </c>
      <c r="H152" s="15">
        <f>НЭВН!S222</f>
        <v>151243</v>
      </c>
      <c r="I152" s="15" t="str">
        <f>НЭВН!E222</f>
        <v>-</v>
      </c>
      <c r="J152" s="167"/>
      <c r="K152" s="568"/>
      <c r="L152" s="381"/>
      <c r="N152" t="str">
        <f>IFERROR(VLOOKUP(B152,Сток!A:B,2,FALSE),"")</f>
        <v/>
      </c>
    </row>
    <row r="153" spans="1:14" ht="12" customHeight="1" x14ac:dyDescent="0.25">
      <c r="A153" s="181" t="str">
        <f>НЭВН!Q223</f>
        <v>THERMEX Mera 15 O</v>
      </c>
      <c r="B153" s="16" t="str">
        <f>НЭВН!R223</f>
        <v>ЭдЭБ04117</v>
      </c>
      <c r="C153" s="128">
        <f>VLOOKUP('Печать Заказа'!A153,НЭВН!$C:$P,10,FALSE)</f>
        <v>0</v>
      </c>
      <c r="D153" s="18">
        <f>VLOOKUP(A153,НЭВН!$C:$P,11,FALSE)</f>
        <v>0</v>
      </c>
      <c r="E153" s="17">
        <f>НЭВН!O223</f>
        <v>8190</v>
      </c>
      <c r="F153" s="17">
        <v>8190</v>
      </c>
      <c r="G153" s="15">
        <f>НЭВН!T223</f>
        <v>4670033316889</v>
      </c>
      <c r="H153" s="15">
        <f>НЭВН!S223</f>
        <v>151245</v>
      </c>
      <c r="I153" s="15" t="str">
        <f>НЭВН!E223</f>
        <v>-</v>
      </c>
      <c r="J153" s="167"/>
      <c r="K153" s="568"/>
      <c r="L153" s="381"/>
      <c r="N153" t="str">
        <f>IFERROR(VLOOKUP(B153,Сток!A:B,2,FALSE),"")</f>
        <v/>
      </c>
    </row>
    <row r="154" spans="1:14" ht="12" customHeight="1" x14ac:dyDescent="0.25">
      <c r="A154" s="181" t="str">
        <f>НЭВН!Q224</f>
        <v>THERMEX Mera 7 U</v>
      </c>
      <c r="B154" s="16" t="str">
        <f>НЭВН!R224</f>
        <v>ЭдЭБ04114</v>
      </c>
      <c r="C154" s="128">
        <f>VLOOKUP('Печать Заказа'!A154,НЭВН!$C:$P,10,FALSE)</f>
        <v>0</v>
      </c>
      <c r="D154" s="18">
        <f>VLOOKUP(A154,НЭВН!$C:$P,11,FALSE)</f>
        <v>0</v>
      </c>
      <c r="E154" s="17">
        <f>НЭВН!O224</f>
        <v>6490</v>
      </c>
      <c r="F154" s="17">
        <v>6490</v>
      </c>
      <c r="G154" s="15">
        <f>НЭВН!T224</f>
        <v>4670033316926</v>
      </c>
      <c r="H154" s="15">
        <f>НЭВН!S224</f>
        <v>151242</v>
      </c>
      <c r="I154" s="15" t="str">
        <f>НЭВН!E224</f>
        <v>-</v>
      </c>
      <c r="J154" s="167"/>
      <c r="K154" s="568"/>
      <c r="L154" s="381"/>
      <c r="N154" t="str">
        <f>IFERROR(VLOOKUP(B154,Сток!A:B,2,FALSE),"")</f>
        <v/>
      </c>
    </row>
    <row r="155" spans="1:14" ht="12" customHeight="1" x14ac:dyDescent="0.25">
      <c r="A155" s="181" t="str">
        <f>НЭВН!Q225</f>
        <v>THERMEX Mera 10 U</v>
      </c>
      <c r="B155" s="16" t="str">
        <f>НЭВН!R225</f>
        <v>ЭдЭБ04116</v>
      </c>
      <c r="C155" s="128">
        <f>VLOOKUP('Печать Заказа'!A155,НЭВН!$C:$P,10,FALSE)</f>
        <v>0</v>
      </c>
      <c r="D155" s="18">
        <f>VLOOKUP(A155,НЭВН!$C:$P,11,FALSE)</f>
        <v>0</v>
      </c>
      <c r="E155" s="17">
        <f>НЭВН!O225</f>
        <v>6990</v>
      </c>
      <c r="F155" s="17">
        <v>6990</v>
      </c>
      <c r="G155" s="15">
        <f>НЭВН!T225</f>
        <v>4670033316902</v>
      </c>
      <c r="H155" s="15">
        <f>НЭВН!S225</f>
        <v>151244</v>
      </c>
      <c r="I155" s="15" t="str">
        <f>НЭВН!E225</f>
        <v>-</v>
      </c>
      <c r="J155" s="167"/>
      <c r="K155" s="568"/>
      <c r="L155" s="381"/>
      <c r="N155" t="str">
        <f>IFERROR(VLOOKUP(B155,Сток!A:B,2,FALSE),"")</f>
        <v/>
      </c>
    </row>
    <row r="156" spans="1:14" ht="12" customHeight="1" x14ac:dyDescent="0.25">
      <c r="A156" s="181" t="str">
        <f>НЭВН!Q226</f>
        <v>THERMEX Mera 15 U</v>
      </c>
      <c r="B156" s="16" t="str">
        <f>НЭВН!R226</f>
        <v>ЭдЭБ04118</v>
      </c>
      <c r="C156" s="128">
        <f>VLOOKUP('Печать Заказа'!A156,НЭВН!$C:$P,10,FALSE)</f>
        <v>0</v>
      </c>
      <c r="D156" s="18">
        <f>VLOOKUP(A156,НЭВН!$C:$P,11,FALSE)</f>
        <v>0</v>
      </c>
      <c r="E156" s="17">
        <f>НЭВН!O226</f>
        <v>8190</v>
      </c>
      <c r="F156" s="17">
        <v>8190</v>
      </c>
      <c r="G156" s="15">
        <f>НЭВН!T226</f>
        <v>4670033316896</v>
      </c>
      <c r="H156" s="15">
        <f>НЭВН!S226</f>
        <v>151246</v>
      </c>
      <c r="I156" s="15" t="str">
        <f>НЭВН!E226</f>
        <v>-</v>
      </c>
      <c r="J156" s="167"/>
      <c r="K156" s="568"/>
      <c r="L156" s="381"/>
      <c r="N156" t="str">
        <f>IFERROR(VLOOKUP(B156,Сток!A:B,2,FALSE),"")</f>
        <v/>
      </c>
    </row>
    <row r="157" spans="1:14" ht="12" customHeight="1" x14ac:dyDescent="0.25">
      <c r="A157" s="340" t="str">
        <f>НЭВН!Q229</f>
        <v>THERMEX N 10 O</v>
      </c>
      <c r="B157" s="16" t="str">
        <f>НЭВН!R229</f>
        <v>ЭдЭБ00625</v>
      </c>
      <c r="C157" s="128">
        <f>VLOOKUP('Печать Заказа'!A157,НЭВН!$C:$P,10,FALSE)</f>
        <v>0</v>
      </c>
      <c r="D157" s="18">
        <f>VLOOKUP(A157,НЭВН!$C:$P,11,FALSE)</f>
        <v>0</v>
      </c>
      <c r="E157" s="17">
        <f>НЭВН!O229</f>
        <v>6990</v>
      </c>
      <c r="F157" s="17">
        <v>6990</v>
      </c>
      <c r="G157" s="15">
        <f>НЭВН!T229</f>
        <v>4670007717674</v>
      </c>
      <c r="H157" s="15">
        <f>НЭВН!S229</f>
        <v>151095</v>
      </c>
      <c r="I157" s="15" t="str">
        <f>НЭВН!E229</f>
        <v>У</v>
      </c>
      <c r="J157" s="167"/>
      <c r="K157" s="568"/>
      <c r="L157" s="381"/>
      <c r="N157" t="str">
        <f>IFERROR(VLOOKUP(B157,Сток!A:B,2,FALSE),"")</f>
        <v/>
      </c>
    </row>
    <row r="158" spans="1:14" ht="12" customHeight="1" x14ac:dyDescent="0.25">
      <c r="A158" s="340" t="str">
        <f>НЭВН!Q230</f>
        <v>THERMEX N 15 O</v>
      </c>
      <c r="B158" s="16" t="str">
        <f>НЭВН!R230</f>
        <v>ЭдЭБ00626</v>
      </c>
      <c r="C158" s="128">
        <f>VLOOKUP('Печать Заказа'!A158,НЭВН!$C:$P,10,FALSE)</f>
        <v>0</v>
      </c>
      <c r="D158" s="18">
        <f>VLOOKUP(A158,НЭВН!$C:$P,11,FALSE)</f>
        <v>0</v>
      </c>
      <c r="E158" s="17">
        <f>НЭВН!O230</f>
        <v>7990</v>
      </c>
      <c r="F158" s="17">
        <v>7990</v>
      </c>
      <c r="G158" s="15">
        <f>НЭВН!T230</f>
        <v>4670007717681</v>
      </c>
      <c r="H158" s="15">
        <f>НЭВН!S230</f>
        <v>151097</v>
      </c>
      <c r="I158" s="15" t="str">
        <f>НЭВН!E230</f>
        <v>У</v>
      </c>
      <c r="J158" s="167"/>
      <c r="K158" s="568"/>
      <c r="L158" s="381"/>
      <c r="N158" t="str">
        <f>IFERROR(VLOOKUP(B158,Сток!A:B,2,FALSE),"")</f>
        <v/>
      </c>
    </row>
    <row r="159" spans="1:14" ht="12" customHeight="1" x14ac:dyDescent="0.25">
      <c r="A159" s="340" t="str">
        <f>НЭВН!Q231</f>
        <v>THERMEX N 10 U</v>
      </c>
      <c r="B159" s="16" t="str">
        <f>НЭВН!R231</f>
        <v>ЭдЭБ00938</v>
      </c>
      <c r="C159" s="128">
        <f>VLOOKUP('Печать Заказа'!A159,НЭВН!$C:$P,10,FALSE)</f>
        <v>0</v>
      </c>
      <c r="D159" s="18">
        <f>VLOOKUP(A159,НЭВН!$C:$P,11,FALSE)</f>
        <v>0</v>
      </c>
      <c r="E159" s="17">
        <f>НЭВН!O231</f>
        <v>6990</v>
      </c>
      <c r="F159" s="17">
        <v>6990</v>
      </c>
      <c r="G159" s="15">
        <f>НЭВН!T231</f>
        <v>4670007719555</v>
      </c>
      <c r="H159" s="15">
        <f>НЭВН!S231</f>
        <v>151120</v>
      </c>
      <c r="I159" s="15" t="str">
        <f>НЭВН!E231</f>
        <v>У</v>
      </c>
      <c r="J159" s="167"/>
      <c r="K159" s="568"/>
      <c r="L159" s="381"/>
      <c r="N159" t="str">
        <f>IFERROR(VLOOKUP(B159,Сток!A:B,2,FALSE),"")</f>
        <v/>
      </c>
    </row>
    <row r="160" spans="1:14" ht="12" customHeight="1" x14ac:dyDescent="0.25">
      <c r="A160" s="340" t="str">
        <f>НЭВН!Q232</f>
        <v>THERMEX N 15 U</v>
      </c>
      <c r="B160" s="16" t="str">
        <f>НЭВН!R232</f>
        <v>ЭдЭБ00939</v>
      </c>
      <c r="C160" s="128">
        <f>VLOOKUP('Печать Заказа'!A160,НЭВН!$C:$P,10,FALSE)</f>
        <v>0</v>
      </c>
      <c r="D160" s="18">
        <f>VLOOKUP(A160,НЭВН!$C:$P,11,FALSE)</f>
        <v>0</v>
      </c>
      <c r="E160" s="17">
        <f>НЭВН!O232</f>
        <v>7990</v>
      </c>
      <c r="F160" s="17">
        <v>7990</v>
      </c>
      <c r="G160" s="15">
        <f>НЭВН!T232</f>
        <v>4670007719562</v>
      </c>
      <c r="H160" s="15">
        <f>НЭВН!S232</f>
        <v>151121</v>
      </c>
      <c r="I160" s="15" t="str">
        <f>НЭВН!E232</f>
        <v>У</v>
      </c>
      <c r="J160" s="167"/>
      <c r="K160" s="568"/>
      <c r="L160" s="381"/>
      <c r="N160" t="str">
        <f>IFERROR(VLOOKUP(B160,Сток!A:B,2,FALSE),"")</f>
        <v/>
      </c>
    </row>
    <row r="161" spans="1:14" ht="12" customHeight="1" x14ac:dyDescent="0.25">
      <c r="A161" s="181" t="str">
        <f>НЭВН!C235</f>
        <v>THERMEX IC 10 O</v>
      </c>
      <c r="B161" s="16" t="str">
        <f>НЭВН!R235</f>
        <v>ЭдЭБ01496</v>
      </c>
      <c r="C161" s="128">
        <f>VLOOKUP('Печать Заказа'!A161,НЭВН!$C:$P,10,FALSE)</f>
        <v>0</v>
      </c>
      <c r="D161" s="18">
        <f>VLOOKUP(A161,НЭВН!$C:$P,11,FALSE)</f>
        <v>0</v>
      </c>
      <c r="E161" s="17">
        <f>НЭВН!O235</f>
        <v>6190</v>
      </c>
      <c r="F161" s="17">
        <v>6190</v>
      </c>
      <c r="G161" s="15">
        <f>НЭВН!T235</f>
        <v>4670007715830</v>
      </c>
      <c r="H161" s="15">
        <f>НЭВН!S235</f>
        <v>151156</v>
      </c>
      <c r="I161" s="15" t="str">
        <f>НЭВН!E235</f>
        <v>-</v>
      </c>
      <c r="J161" s="167"/>
      <c r="K161" s="568"/>
      <c r="L161" s="381"/>
      <c r="N161" t="str">
        <f>IFERROR(VLOOKUP(B161,Сток!A:B,2,FALSE),"")</f>
        <v/>
      </c>
    </row>
    <row r="162" spans="1:14" ht="12" customHeight="1" x14ac:dyDescent="0.25">
      <c r="A162" s="181" t="str">
        <f>НЭВН!C236</f>
        <v>THERMEX IC 15 O</v>
      </c>
      <c r="B162" s="16" t="str">
        <f>НЭВН!R236</f>
        <v>ЭдЭБ01498</v>
      </c>
      <c r="C162" s="128">
        <f>VLOOKUP('Печать Заказа'!A162,НЭВН!$C:$P,10,FALSE)</f>
        <v>0</v>
      </c>
      <c r="D162" s="18">
        <f>VLOOKUP(A162,НЭВН!$C:$P,11,FALSE)</f>
        <v>0</v>
      </c>
      <c r="E162" s="17">
        <f>НЭВН!O236</f>
        <v>7390</v>
      </c>
      <c r="F162" s="17">
        <v>7390</v>
      </c>
      <c r="G162" s="15">
        <f>НЭВН!T236</f>
        <v>4670007715854</v>
      </c>
      <c r="H162" s="15">
        <f>НЭВН!S236</f>
        <v>151158</v>
      </c>
      <c r="I162" s="15" t="str">
        <f>НЭВН!E236</f>
        <v>-</v>
      </c>
      <c r="J162" s="167"/>
      <c r="K162" s="568"/>
      <c r="L162" s="381"/>
      <c r="N162" t="str">
        <f>IFERROR(VLOOKUP(B162,Сток!A:B,2,FALSE),"")</f>
        <v/>
      </c>
    </row>
    <row r="163" spans="1:14" ht="12" customHeight="1" x14ac:dyDescent="0.25">
      <c r="A163" s="181" t="str">
        <f>НЭВН!C237</f>
        <v>THERMEX IC 10 U</v>
      </c>
      <c r="B163" s="16" t="str">
        <f>НЭВН!R237</f>
        <v>ЭдЭБ01497</v>
      </c>
      <c r="C163" s="128">
        <f>VLOOKUP('Печать Заказа'!A163,НЭВН!$C:$P,10,FALSE)</f>
        <v>0</v>
      </c>
      <c r="D163" s="18">
        <f>VLOOKUP(A163,НЭВН!$C:$P,11,FALSE)</f>
        <v>0</v>
      </c>
      <c r="E163" s="17">
        <f>НЭВН!O237</f>
        <v>6190</v>
      </c>
      <c r="F163" s="17">
        <v>6190</v>
      </c>
      <c r="G163" s="15">
        <f>НЭВН!T237</f>
        <v>4670007715847</v>
      </c>
      <c r="H163" s="15">
        <f>НЭВН!S237</f>
        <v>151157</v>
      </c>
      <c r="I163" s="15" t="str">
        <f>НЭВН!E237</f>
        <v>-</v>
      </c>
      <c r="J163" s="167"/>
      <c r="K163" s="568"/>
      <c r="L163" s="381"/>
      <c r="N163" t="str">
        <f>IFERROR(VLOOKUP(B163,Сток!A:B,2,FALSE),"")</f>
        <v/>
      </c>
    </row>
    <row r="164" spans="1:14" ht="12" customHeight="1" x14ac:dyDescent="0.25">
      <c r="A164" s="181" t="str">
        <f>НЭВН!C238</f>
        <v>THERMEX IC 15 U</v>
      </c>
      <c r="B164" s="16" t="str">
        <f>НЭВН!R238</f>
        <v>ЭдЭБ01499</v>
      </c>
      <c r="C164" s="128">
        <f>VLOOKUP('Печать Заказа'!A164,НЭВН!$C:$P,10,FALSE)</f>
        <v>0</v>
      </c>
      <c r="D164" s="18">
        <f>VLOOKUP(A164,НЭВН!$C:$P,11,FALSE)</f>
        <v>0</v>
      </c>
      <c r="E164" s="17">
        <f>НЭВН!O238</f>
        <v>7390</v>
      </c>
      <c r="F164" s="17">
        <v>7390</v>
      </c>
      <c r="G164" s="15">
        <f>НЭВН!T238</f>
        <v>4670007715861</v>
      </c>
      <c r="H164" s="15">
        <f>НЭВН!S238</f>
        <v>151159</v>
      </c>
      <c r="I164" s="15" t="str">
        <f>НЭВН!E238</f>
        <v>-</v>
      </c>
      <c r="J164" s="167"/>
      <c r="K164" s="568"/>
      <c r="L164" s="381"/>
      <c r="N164" t="str">
        <f>IFERROR(VLOOKUP(B164,Сток!A:B,2,FALSE),"")</f>
        <v/>
      </c>
    </row>
    <row r="165" spans="1:14" ht="12" customHeight="1" x14ac:dyDescent="0.25">
      <c r="A165" s="181" t="str">
        <f>НЭВН!Q261</f>
        <v>THERMEX H 5 O (pro)</v>
      </c>
      <c r="B165" s="16" t="str">
        <f>НЭВН!R261</f>
        <v>ЭдЭБ03016</v>
      </c>
      <c r="C165" s="128">
        <f>VLOOKUP('Печать Заказа'!A165,НЭВН!$C:$P,10,FALSE)</f>
        <v>0</v>
      </c>
      <c r="D165" s="18">
        <f>VLOOKUP(A165,НЭВН!$C:$P,11,FALSE)</f>
        <v>0</v>
      </c>
      <c r="E165" s="17">
        <f>НЭВН!O261</f>
        <v>5490</v>
      </c>
      <c r="F165" s="17">
        <v>5490</v>
      </c>
      <c r="G165" s="15">
        <f>НЭВН!T261</f>
        <v>4670033315875</v>
      </c>
      <c r="H165" s="15">
        <f>НЭВН!F261</f>
        <v>111098</v>
      </c>
      <c r="I165" s="15"/>
      <c r="J165" s="167"/>
      <c r="K165" s="568"/>
      <c r="L165" s="381"/>
      <c r="N165" t="str">
        <f>IFERROR(VLOOKUP(B165,Сток!A:B,2,FALSE),"")</f>
        <v/>
      </c>
    </row>
    <row r="166" spans="1:14" ht="12" customHeight="1" x14ac:dyDescent="0.25">
      <c r="A166" s="181" t="str">
        <f>НЭВН!Q262</f>
        <v>THERMEX H 10 O (pro)</v>
      </c>
      <c r="B166" s="16" t="str">
        <f>НЭВН!R262</f>
        <v>ЭдЭБ00118</v>
      </c>
      <c r="C166" s="128">
        <f>VLOOKUP('Печать Заказа'!A166,НЭВН!$C:$P,10,FALSE)</f>
        <v>0</v>
      </c>
      <c r="D166" s="18">
        <f>VLOOKUP(A166,НЭВН!$C:$P,11,FALSE)</f>
        <v>0</v>
      </c>
      <c r="E166" s="17">
        <f>НЭВН!O262</f>
        <v>6190</v>
      </c>
      <c r="F166" s="17">
        <v>6190</v>
      </c>
      <c r="G166" s="15">
        <f>НЭВН!T262</f>
        <v>4670007714680</v>
      </c>
      <c r="H166" s="15">
        <v>111001</v>
      </c>
      <c r="I166" s="15" t="str">
        <f>НЭВН!E262</f>
        <v>-</v>
      </c>
      <c r="J166" s="167"/>
      <c r="K166" s="568"/>
      <c r="L166" s="381"/>
      <c r="N166" t="str">
        <f>IFERROR(VLOOKUP(B166,Сток!A:B,2,FALSE),"")</f>
        <v/>
      </c>
    </row>
    <row r="167" spans="1:14" ht="12" customHeight="1" x14ac:dyDescent="0.25">
      <c r="A167" s="181" t="str">
        <f>НЭВН!Q263</f>
        <v>THERMEX H 15 O (pro)</v>
      </c>
      <c r="B167" s="16" t="str">
        <f>НЭВН!R263</f>
        <v>ЭдЭБ00120</v>
      </c>
      <c r="C167" s="128">
        <f>VLOOKUP('Печать Заказа'!A167,НЭВН!$C:$P,10,FALSE)</f>
        <v>0</v>
      </c>
      <c r="D167" s="18">
        <f>VLOOKUP(A167,НЭВН!$C:$P,11,FALSE)</f>
        <v>0</v>
      </c>
      <c r="E167" s="17">
        <f>НЭВН!O263</f>
        <v>7690</v>
      </c>
      <c r="F167" s="17">
        <v>7690</v>
      </c>
      <c r="G167" s="15">
        <f>НЭВН!T263</f>
        <v>4670007714703</v>
      </c>
      <c r="H167" s="15">
        <v>111003</v>
      </c>
      <c r="I167" s="15" t="str">
        <f>НЭВН!E263</f>
        <v>-</v>
      </c>
      <c r="J167" s="167"/>
      <c r="K167" s="568"/>
      <c r="L167" s="381"/>
      <c r="N167" t="str">
        <f>IFERROR(VLOOKUP(B167,Сток!A:B,2,FALSE),"")</f>
        <v/>
      </c>
    </row>
    <row r="168" spans="1:14" ht="12" customHeight="1" x14ac:dyDescent="0.25">
      <c r="A168" s="181" t="str">
        <f>НЭВН!Q264</f>
        <v>THERMEX H 30 O (pro)</v>
      </c>
      <c r="B168" s="16" t="str">
        <f>НЭВН!R264</f>
        <v>ЭдЭБ00122</v>
      </c>
      <c r="C168" s="128">
        <f>VLOOKUP('Печать Заказа'!A168,НЭВН!$C:$P,10,FALSE)</f>
        <v>0</v>
      </c>
      <c r="D168" s="18">
        <f>VLOOKUP(A168,НЭВН!$C:$P,11,FALSE)</f>
        <v>0</v>
      </c>
      <c r="E168" s="17">
        <f>НЭВН!O264</f>
        <v>9690</v>
      </c>
      <c r="F168" s="17">
        <v>9690</v>
      </c>
      <c r="G168" s="15">
        <f>НЭВН!T264</f>
        <v>4670007714727</v>
      </c>
      <c r="H168" s="15">
        <v>111005</v>
      </c>
      <c r="I168" s="15" t="str">
        <f>НЭВН!E264</f>
        <v>-</v>
      </c>
      <c r="J168" s="167"/>
      <c r="K168" s="568"/>
      <c r="L168" s="381"/>
      <c r="N168" t="str">
        <f>IFERROR(VLOOKUP(B168,Сток!A:B,2,FALSE),"")</f>
        <v/>
      </c>
    </row>
    <row r="169" spans="1:14" ht="12" customHeight="1" x14ac:dyDescent="0.25">
      <c r="A169" s="181" t="str">
        <f>НЭВН!Q265</f>
        <v>THERMEX H 5 U (pro)</v>
      </c>
      <c r="B169" s="16" t="str">
        <f>НЭВН!R265</f>
        <v>ЭдЭБ03017</v>
      </c>
      <c r="C169" s="128">
        <f>VLOOKUP('Печать Заказа'!A169,НЭВН!$C:$P,10,FALSE)</f>
        <v>0</v>
      </c>
      <c r="D169" s="18">
        <f>VLOOKUP(A169,НЭВН!$C:$P,11,FALSE)</f>
        <v>0</v>
      </c>
      <c r="E169" s="17">
        <f>НЭВН!O265</f>
        <v>5490</v>
      </c>
      <c r="F169" s="17">
        <v>5490</v>
      </c>
      <c r="G169" s="15">
        <f>НЭВН!T265</f>
        <v>4670033315882</v>
      </c>
      <c r="H169" s="15">
        <f>НЭВН!F265</f>
        <v>111099</v>
      </c>
      <c r="I169" s="15"/>
      <c r="J169" s="167"/>
      <c r="K169" s="568"/>
      <c r="L169" s="381"/>
      <c r="N169" t="str">
        <f>IFERROR(VLOOKUP(B169,Сток!A:B,2,FALSE),"")</f>
        <v/>
      </c>
    </row>
    <row r="170" spans="1:14" ht="12" customHeight="1" x14ac:dyDescent="0.25">
      <c r="A170" s="181" t="str">
        <f>НЭВН!Q266</f>
        <v>THERMEX H 10 U (pro)</v>
      </c>
      <c r="B170" s="16" t="str">
        <f>НЭВН!R266</f>
        <v>ЭдЭБ00119</v>
      </c>
      <c r="C170" s="128">
        <f>VLOOKUP('Печать Заказа'!A170,НЭВН!$C:$P,10,FALSE)</f>
        <v>0</v>
      </c>
      <c r="D170" s="18">
        <f>VLOOKUP(A170,НЭВН!$C:$P,11,FALSE)</f>
        <v>0</v>
      </c>
      <c r="E170" s="17">
        <f>НЭВН!O266</f>
        <v>6190</v>
      </c>
      <c r="F170" s="17">
        <v>6190</v>
      </c>
      <c r="G170" s="15">
        <f>НЭВН!T266</f>
        <v>4670007714697</v>
      </c>
      <c r="H170" s="15">
        <v>111002</v>
      </c>
      <c r="I170" s="15" t="str">
        <f>НЭВН!E266</f>
        <v>-</v>
      </c>
      <c r="J170" s="167"/>
      <c r="K170" s="568"/>
      <c r="L170" s="381"/>
      <c r="N170" t="str">
        <f>IFERROR(VLOOKUP(B170,Сток!A:B,2,FALSE),"")</f>
        <v/>
      </c>
    </row>
    <row r="171" spans="1:14" ht="12" customHeight="1" x14ac:dyDescent="0.25">
      <c r="A171" s="181" t="str">
        <f>НЭВН!Q267</f>
        <v>THERMEX H 15 U (pro)</v>
      </c>
      <c r="B171" s="16" t="str">
        <f>НЭВН!R267</f>
        <v>ЭдЭБ00121</v>
      </c>
      <c r="C171" s="128">
        <f>VLOOKUP('Печать Заказа'!A171,НЭВН!$C:$P,10,FALSE)</f>
        <v>0</v>
      </c>
      <c r="D171" s="18">
        <f>VLOOKUP(A171,НЭВН!$C:$P,11,FALSE)</f>
        <v>0</v>
      </c>
      <c r="E171" s="17">
        <f>НЭВН!O267</f>
        <v>7690</v>
      </c>
      <c r="F171" s="17">
        <v>7690</v>
      </c>
      <c r="G171" s="15">
        <f>НЭВН!T267</f>
        <v>4670007714710</v>
      </c>
      <c r="H171" s="15">
        <v>111004</v>
      </c>
      <c r="I171" s="15" t="str">
        <f>НЭВН!E267</f>
        <v>-</v>
      </c>
      <c r="J171" s="167"/>
      <c r="K171" s="568"/>
      <c r="L171" s="381"/>
      <c r="N171" t="str">
        <f>IFERROR(VLOOKUP(B171,Сток!A:B,2,FALSE),"")</f>
        <v/>
      </c>
    </row>
    <row r="172" spans="1:14" ht="12" customHeight="1" x14ac:dyDescent="0.25">
      <c r="A172" s="181" t="str">
        <f>НЭВН!Q268</f>
        <v>THERMEX H 30 U (pro)</v>
      </c>
      <c r="B172" s="16" t="str">
        <f>НЭВН!R268</f>
        <v>ЭдЭБ00671</v>
      </c>
      <c r="C172" s="128">
        <f>VLOOKUP('Печать Заказа'!A172,НЭВН!$C:$P,10,FALSE)</f>
        <v>0</v>
      </c>
      <c r="D172" s="18">
        <f>VLOOKUP(A172,НЭВН!$C:$P,11,FALSE)</f>
        <v>0</v>
      </c>
      <c r="E172" s="17">
        <f>НЭВН!O268</f>
        <v>9690</v>
      </c>
      <c r="F172" s="17">
        <v>9690</v>
      </c>
      <c r="G172" s="15">
        <f>НЭВН!T268</f>
        <v>4670007717971</v>
      </c>
      <c r="H172" s="15">
        <v>111062</v>
      </c>
      <c r="I172" s="15" t="str">
        <f>НЭВН!E268</f>
        <v>-</v>
      </c>
      <c r="J172" s="167"/>
      <c r="K172" s="568"/>
      <c r="L172" s="381"/>
      <c r="N172" t="str">
        <f>IFERROR(VLOOKUP(B172,Сток!A:B,2,FALSE),"")</f>
        <v/>
      </c>
    </row>
    <row r="173" spans="1:14" ht="12" customHeight="1" x14ac:dyDescent="0.25">
      <c r="A173" s="181" t="e">
        <f>#REF!</f>
        <v>#REF!</v>
      </c>
      <c r="B173" s="16" t="e">
        <f>#REF!</f>
        <v>#REF!</v>
      </c>
      <c r="C173" s="128" t="e">
        <f>VLOOKUP('Печать Заказа'!A173,#REF!,10,FALSE)</f>
        <v>#REF!</v>
      </c>
      <c r="D173" s="18" t="e">
        <f>VLOOKUP(A173,#REF!,11,FALSE)</f>
        <v>#REF!</v>
      </c>
      <c r="E173" s="31">
        <v>4390</v>
      </c>
      <c r="F173" s="380" t="s">
        <v>68</v>
      </c>
      <c r="G173" s="15" t="e">
        <f>#REF!</f>
        <v>#REF!</v>
      </c>
      <c r="H173" s="15" t="e">
        <f>#REF!</f>
        <v>#REF!</v>
      </c>
      <c r="I173" s="15" t="s">
        <v>294</v>
      </c>
      <c r="J173" s="167"/>
      <c r="K173" s="568"/>
      <c r="L173" s="381"/>
      <c r="N173" t="str">
        <f>IFERROR(VLOOKUP(B173,Сток!A:B,2,FALSE),"")</f>
        <v/>
      </c>
    </row>
    <row r="174" spans="1:14" ht="12" customHeight="1" x14ac:dyDescent="0.25">
      <c r="A174" s="181" t="e">
        <f>#REF!</f>
        <v>#REF!</v>
      </c>
      <c r="B174" s="16" t="e">
        <f>#REF!</f>
        <v>#REF!</v>
      </c>
      <c r="C174" s="128" t="e">
        <f>VLOOKUP('Печать Заказа'!A174,#REF!,10,FALSE)</f>
        <v>#REF!</v>
      </c>
      <c r="D174" s="18" t="e">
        <f>VLOOKUP(A174,#REF!,11,FALSE)</f>
        <v>#REF!</v>
      </c>
      <c r="E174" s="31">
        <v>5890</v>
      </c>
      <c r="F174" s="380" t="s">
        <v>68</v>
      </c>
      <c r="G174" s="15" t="e">
        <f>#REF!</f>
        <v>#REF!</v>
      </c>
      <c r="H174" s="15" t="e">
        <f>#REF!</f>
        <v>#REF!</v>
      </c>
      <c r="I174" s="15" t="s">
        <v>294</v>
      </c>
      <c r="J174" s="167"/>
      <c r="K174" s="568"/>
      <c r="L174" s="381"/>
      <c r="N174" t="str">
        <f>IFERROR(VLOOKUP(B174,Сток!A:B,2,FALSE),"")</f>
        <v/>
      </c>
    </row>
    <row r="175" spans="1:14" ht="12" customHeight="1" x14ac:dyDescent="0.25">
      <c r="A175" s="181" t="e">
        <f>#REF!</f>
        <v>#REF!</v>
      </c>
      <c r="B175" s="16" t="e">
        <f>#REF!</f>
        <v>#REF!</v>
      </c>
      <c r="C175" s="128" t="e">
        <f>VLOOKUP('Печать Заказа'!A175,#REF!,10,FALSE)</f>
        <v>#REF!</v>
      </c>
      <c r="D175" s="18" t="e">
        <f>VLOOKUP(A175,#REF!,11,FALSE)</f>
        <v>#REF!</v>
      </c>
      <c r="E175" s="31">
        <v>3790</v>
      </c>
      <c r="F175" s="380" t="s">
        <v>68</v>
      </c>
      <c r="G175" s="15" t="e">
        <f>#REF!</f>
        <v>#REF!</v>
      </c>
      <c r="H175" s="15" t="e">
        <f>#REF!</f>
        <v>#REF!</v>
      </c>
      <c r="I175" s="15" t="s">
        <v>294</v>
      </c>
      <c r="J175" s="167"/>
      <c r="K175" s="568"/>
      <c r="L175" s="381"/>
      <c r="N175" t="str">
        <f>IFERROR(VLOOKUP(B175,Сток!A:B,2,FALSE),"")</f>
        <v/>
      </c>
    </row>
    <row r="176" spans="1:14" ht="12" customHeight="1" x14ac:dyDescent="0.25">
      <c r="A176" s="181" t="e">
        <f>#REF!</f>
        <v>#REF!</v>
      </c>
      <c r="B176" s="16" t="e">
        <f>#REF!</f>
        <v>#REF!</v>
      </c>
      <c r="C176" s="128" t="e">
        <f>VLOOKUP('Печать Заказа'!A176,#REF!,10,FALSE)</f>
        <v>#REF!</v>
      </c>
      <c r="D176" s="18" t="e">
        <f>VLOOKUP(A176,#REF!,11,FALSE)</f>
        <v>#REF!</v>
      </c>
      <c r="E176" s="31">
        <v>4390</v>
      </c>
      <c r="F176" s="380" t="s">
        <v>68</v>
      </c>
      <c r="G176" s="15" t="e">
        <f>#REF!</f>
        <v>#REF!</v>
      </c>
      <c r="H176" s="15" t="e">
        <f>#REF!</f>
        <v>#REF!</v>
      </c>
      <c r="I176" s="15" t="s">
        <v>294</v>
      </c>
      <c r="J176" s="167"/>
      <c r="K176" s="568"/>
      <c r="L176" s="381"/>
      <c r="N176" t="str">
        <f>IFERROR(VLOOKUP(B176,Сток!A:B,2,FALSE),"")</f>
        <v/>
      </c>
    </row>
    <row r="177" spans="1:14" ht="12" customHeight="1" x14ac:dyDescent="0.25">
      <c r="A177" s="181" t="e">
        <f>#REF!</f>
        <v>#REF!</v>
      </c>
      <c r="B177" s="16" t="e">
        <f>#REF!</f>
        <v>#REF!</v>
      </c>
      <c r="C177" s="128" t="e">
        <f>VLOOKUP('Печать Заказа'!A177,#REF!,10,FALSE)</f>
        <v>#REF!</v>
      </c>
      <c r="D177" s="18" t="e">
        <f>VLOOKUP(A177,#REF!,11,FALSE)</f>
        <v>#REF!</v>
      </c>
      <c r="E177" s="31">
        <v>5890</v>
      </c>
      <c r="F177" s="380" t="s">
        <v>68</v>
      </c>
      <c r="G177" s="15" t="e">
        <f>#REF!</f>
        <v>#REF!</v>
      </c>
      <c r="H177" s="15" t="e">
        <f>#REF!</f>
        <v>#REF!</v>
      </c>
      <c r="I177" s="15" t="s">
        <v>294</v>
      </c>
      <c r="J177" s="167"/>
      <c r="K177" s="568"/>
      <c r="L177" s="381"/>
      <c r="N177" t="str">
        <f>IFERROR(VLOOKUP(B177,Сток!A:B,2,FALSE),"")</f>
        <v/>
      </c>
    </row>
    <row r="178" spans="1:14" ht="12" customHeight="1" x14ac:dyDescent="0.25">
      <c r="A178" s="181" t="str">
        <f>НЭВН!Q271</f>
        <v>Garanterm Zulu 10 O</v>
      </c>
      <c r="B178" s="16" t="str">
        <f>НЭВН!R271</f>
        <v>ЭдЭБ03630</v>
      </c>
      <c r="C178" s="128">
        <f>VLOOKUP('Печать Заказа'!A178,НЭВН!$C:$P,10,FALSE)</f>
        <v>0</v>
      </c>
      <c r="D178" s="18">
        <f>VLOOKUP(A178,НЭВН!$C:$P,11,FALSE)</f>
        <v>0</v>
      </c>
      <c r="E178" s="17">
        <f>НЭВН!O271</f>
        <v>5590</v>
      </c>
      <c r="F178" s="17">
        <v>5590</v>
      </c>
      <c r="G178" s="15">
        <f>НЭВН!T271</f>
        <v>4670033316285</v>
      </c>
      <c r="H178" s="15">
        <f>НЭВН!S271</f>
        <v>111252</v>
      </c>
      <c r="I178" s="15" t="s">
        <v>294</v>
      </c>
      <c r="J178" s="167"/>
      <c r="K178" s="568"/>
      <c r="L178" s="381"/>
      <c r="N178" t="str">
        <f>IFERROR(VLOOKUP(B178,Сток!A:B,2,FALSE),"")</f>
        <v/>
      </c>
    </row>
    <row r="179" spans="1:14" ht="12" customHeight="1" x14ac:dyDescent="0.25">
      <c r="A179" s="181" t="str">
        <f>НЭВН!Q272</f>
        <v>Garanterm Zulu 15 O</v>
      </c>
      <c r="B179" s="16" t="str">
        <f>НЭВН!R272</f>
        <v>ЭдЭБ03632</v>
      </c>
      <c r="C179" s="128">
        <f>VLOOKUP('Печать Заказа'!A179,НЭВН!$C:$P,10,FALSE)</f>
        <v>0</v>
      </c>
      <c r="D179" s="18">
        <f>VLOOKUP(A179,НЭВН!$C:$P,11,FALSE)</f>
        <v>0</v>
      </c>
      <c r="E179" s="17">
        <f>НЭВН!O272</f>
        <v>6390</v>
      </c>
      <c r="F179" s="17">
        <v>6390</v>
      </c>
      <c r="G179" s="15">
        <f>НЭВН!T272</f>
        <v>4670033316322</v>
      </c>
      <c r="H179" s="15">
        <f>НЭВН!S272</f>
        <v>111254</v>
      </c>
      <c r="I179" s="15" t="s">
        <v>294</v>
      </c>
      <c r="J179" s="167"/>
      <c r="K179" s="568"/>
      <c r="L179" s="381"/>
      <c r="N179" t="str">
        <f>IFERROR(VLOOKUP(B179,Сток!A:B,2,FALSE),"")</f>
        <v/>
      </c>
    </row>
    <row r="180" spans="1:14" ht="12" customHeight="1" x14ac:dyDescent="0.25">
      <c r="A180" s="181" t="str">
        <f>НЭВН!Q273</f>
        <v>Garanterm Zulu 30 O</v>
      </c>
      <c r="B180" s="16" t="str">
        <f>НЭВН!R273</f>
        <v>ЭдЭБ03634</v>
      </c>
      <c r="C180" s="128">
        <f>VLOOKUP('Печать Заказа'!A180,НЭВН!$C:$P,10,FALSE)</f>
        <v>0</v>
      </c>
      <c r="D180" s="18">
        <f>VLOOKUP(A180,НЭВН!$C:$P,11,FALSE)</f>
        <v>0</v>
      </c>
      <c r="E180" s="17">
        <f>НЭВН!O273</f>
        <v>8190</v>
      </c>
      <c r="F180" s="17">
        <v>8190</v>
      </c>
      <c r="G180" s="15">
        <f>НЭВН!T273</f>
        <v>4670033316346</v>
      </c>
      <c r="H180" s="15">
        <f>НЭВН!S273</f>
        <v>111256</v>
      </c>
      <c r="I180" s="15" t="s">
        <v>294</v>
      </c>
      <c r="J180" s="167"/>
      <c r="K180" s="568"/>
      <c r="L180" s="381"/>
      <c r="N180" t="str">
        <f>IFERROR(VLOOKUP(B180,Сток!A:B,2,FALSE),"")</f>
        <v/>
      </c>
    </row>
    <row r="181" spans="1:14" ht="12" customHeight="1" x14ac:dyDescent="0.25">
      <c r="A181" s="181" t="str">
        <f>НЭВН!Q274</f>
        <v>Garanterm Zulu 10 U</v>
      </c>
      <c r="B181" s="16" t="str">
        <f>НЭВН!R274</f>
        <v>ЭдЭБ03628</v>
      </c>
      <c r="C181" s="128">
        <f>VLOOKUP('Печать Заказа'!A181,НЭВН!$C:$P,10,FALSE)</f>
        <v>0</v>
      </c>
      <c r="D181" s="18">
        <f>VLOOKUP(A181,НЭВН!$C:$P,11,FALSE)</f>
        <v>0</v>
      </c>
      <c r="E181" s="17">
        <f>НЭВН!O274</f>
        <v>5590</v>
      </c>
      <c r="F181" s="17">
        <v>5590</v>
      </c>
      <c r="G181" s="15">
        <f>НЭВН!T274</f>
        <v>4670033316315</v>
      </c>
      <c r="H181" s="15">
        <f>НЭВН!S274</f>
        <v>111251</v>
      </c>
      <c r="I181" s="15" t="s">
        <v>294</v>
      </c>
      <c r="J181" s="167"/>
      <c r="K181" s="568"/>
      <c r="L181" s="381"/>
      <c r="N181" t="str">
        <f>IFERROR(VLOOKUP(B181,Сток!A:B,2,FALSE),"")</f>
        <v/>
      </c>
    </row>
    <row r="182" spans="1:14" ht="12" customHeight="1" x14ac:dyDescent="0.25">
      <c r="A182" s="181" t="str">
        <f>НЭВН!Q275</f>
        <v>Garanterm Zulu 15 U</v>
      </c>
      <c r="B182" s="16" t="str">
        <f>НЭВН!R275</f>
        <v>ЭдЭБ03631</v>
      </c>
      <c r="C182" s="128">
        <f>VLOOKUP('Печать Заказа'!A182,НЭВН!$C:$P,10,FALSE)</f>
        <v>0</v>
      </c>
      <c r="D182" s="18">
        <f>VLOOKUP(A182,НЭВН!$C:$P,11,FALSE)</f>
        <v>0</v>
      </c>
      <c r="E182" s="17">
        <f>НЭВН!O275</f>
        <v>6390</v>
      </c>
      <c r="F182" s="17">
        <v>6390</v>
      </c>
      <c r="G182" s="15">
        <f>НЭВН!T275</f>
        <v>4670033316339</v>
      </c>
      <c r="H182" s="15">
        <f>НЭВН!S275</f>
        <v>111253</v>
      </c>
      <c r="I182" s="15" t="s">
        <v>294</v>
      </c>
      <c r="J182" s="167"/>
      <c r="K182" s="568"/>
      <c r="L182" s="381"/>
      <c r="N182" t="str">
        <f>IFERROR(VLOOKUP(B182,Сток!A:B,2,FALSE),"")</f>
        <v/>
      </c>
    </row>
    <row r="183" spans="1:14" ht="12" customHeight="1" x14ac:dyDescent="0.25">
      <c r="A183" s="181" t="str">
        <f>НЭВН!Q276</f>
        <v>Garanterm Zulu 30 U</v>
      </c>
      <c r="B183" s="16" t="str">
        <f>НЭВН!R276</f>
        <v>ЭдЭБ03633</v>
      </c>
      <c r="C183" s="128">
        <f>VLOOKUP('Печать Заказа'!A183,НЭВН!$C:$P,10,FALSE)</f>
        <v>0</v>
      </c>
      <c r="D183" s="18">
        <f>VLOOKUP(A183,НЭВН!$C:$P,11,FALSE)</f>
        <v>0</v>
      </c>
      <c r="E183" s="17">
        <f>НЭВН!O276</f>
        <v>8190</v>
      </c>
      <c r="F183" s="17">
        <v>8190</v>
      </c>
      <c r="G183" s="15">
        <f>НЭВН!T276</f>
        <v>4670033316353</v>
      </c>
      <c r="H183" s="15">
        <f>НЭВН!S276</f>
        <v>111255</v>
      </c>
      <c r="I183" s="15" t="s">
        <v>294</v>
      </c>
      <c r="J183" s="167"/>
      <c r="K183" s="568"/>
      <c r="L183" s="381"/>
      <c r="N183" t="str">
        <f>IFERROR(VLOOKUP(B183,Сток!A:B,2,FALSE),"")</f>
        <v/>
      </c>
    </row>
    <row r="184" spans="1:14" ht="12" customHeight="1" x14ac:dyDescent="0.25">
      <c r="A184" s="181" t="str">
        <f>НЭВН!Q242</f>
        <v>THERMEX Lodi 10 O</v>
      </c>
      <c r="B184" s="16" t="str">
        <f>НЭВН!R242</f>
        <v>ЭдЭБ04448</v>
      </c>
      <c r="C184" s="128">
        <f>VLOOKUP('Печать Заказа'!A184,НЭВН!$C:$P,10,FALSE)</f>
        <v>0</v>
      </c>
      <c r="D184" s="18">
        <f>VLOOKUP(A184,НЭВН!$C:$P,11,FALSE)</f>
        <v>0</v>
      </c>
      <c r="E184" s="17">
        <f>НЭВН!O242</f>
        <v>7290</v>
      </c>
      <c r="F184" s="17">
        <v>7290</v>
      </c>
      <c r="G184" s="15">
        <f>НЭВН!T242</f>
        <v>4670033317442</v>
      </c>
      <c r="H184" s="15">
        <f>НЭВН!S242</f>
        <v>111286</v>
      </c>
      <c r="I184" s="15" t="s">
        <v>294</v>
      </c>
      <c r="J184" s="167"/>
      <c r="K184" s="568"/>
      <c r="L184" s="381"/>
      <c r="N184" t="str">
        <f>IFERROR(VLOOKUP(B184,Сток!A:B,2,FALSE),"")</f>
        <v/>
      </c>
    </row>
    <row r="185" spans="1:14" ht="12" customHeight="1" x14ac:dyDescent="0.25">
      <c r="A185" s="181" t="str">
        <f>НЭВН!Q243</f>
        <v>THERMEX Lodi 10 U</v>
      </c>
      <c r="B185" s="16" t="str">
        <f>НЭВН!R243</f>
        <v>ЭдЭБ04449</v>
      </c>
      <c r="C185" s="128">
        <f>VLOOKUP('Печать Заказа'!A185,НЭВН!$C:$P,10,FALSE)</f>
        <v>0</v>
      </c>
      <c r="D185" s="18">
        <f>VLOOKUP(A185,НЭВН!$C:$P,11,FALSE)</f>
        <v>0</v>
      </c>
      <c r="E185" s="17">
        <f>НЭВН!O243</f>
        <v>7290</v>
      </c>
      <c r="F185" s="17">
        <v>7290</v>
      </c>
      <c r="G185" s="15">
        <f>НЭВН!T243</f>
        <v>4670033317466</v>
      </c>
      <c r="H185" s="15">
        <f>НЭВН!S243</f>
        <v>111287</v>
      </c>
      <c r="I185" s="15" t="s">
        <v>294</v>
      </c>
      <c r="J185" s="167"/>
      <c r="K185" s="568"/>
      <c r="L185" s="381"/>
      <c r="N185" t="str">
        <f>IFERROR(VLOOKUP(B185,Сток!A:B,2,FALSE),"")</f>
        <v/>
      </c>
    </row>
    <row r="186" spans="1:14" ht="12" customHeight="1" x14ac:dyDescent="0.25">
      <c r="A186" s="181" t="str">
        <f>НЭВН!Q244</f>
        <v>THERMEX Lodi 15 O</v>
      </c>
      <c r="B186" s="16" t="str">
        <f>НЭВН!R244</f>
        <v>ЭдЭБ04450</v>
      </c>
      <c r="C186" s="128">
        <f>VLOOKUP('Печать Заказа'!A186,НЭВН!$C:$P,10,FALSE)</f>
        <v>0</v>
      </c>
      <c r="D186" s="18">
        <f>VLOOKUP(A186,НЭВН!$C:$P,11,FALSE)</f>
        <v>0</v>
      </c>
      <c r="E186" s="17">
        <f>НЭВН!O244</f>
        <v>8390</v>
      </c>
      <c r="F186" s="17">
        <v>8390</v>
      </c>
      <c r="G186" s="15">
        <f>НЭВН!T244</f>
        <v>4670033317510</v>
      </c>
      <c r="H186" s="15">
        <f>НЭВН!S244</f>
        <v>111288</v>
      </c>
      <c r="I186" s="15" t="s">
        <v>294</v>
      </c>
      <c r="J186" s="167"/>
      <c r="K186" s="568"/>
      <c r="L186" s="381"/>
      <c r="N186" t="str">
        <f>IFERROR(VLOOKUP(B186,Сток!A:B,2,FALSE),"")</f>
        <v/>
      </c>
    </row>
    <row r="187" spans="1:14" ht="12" customHeight="1" x14ac:dyDescent="0.25">
      <c r="A187" s="181" t="str">
        <f>НЭВН!Q245</f>
        <v>THERMEX Lodi 15 U</v>
      </c>
      <c r="B187" s="16" t="str">
        <f>НЭВН!R245</f>
        <v>ЭдЭБ04451</v>
      </c>
      <c r="C187" s="128">
        <f>VLOOKUP('Печать Заказа'!A187,НЭВН!$C:$P,10,FALSE)</f>
        <v>0</v>
      </c>
      <c r="D187" s="18">
        <f>VLOOKUP(A187,НЭВН!$C:$P,11,FALSE)</f>
        <v>0</v>
      </c>
      <c r="E187" s="17">
        <f>НЭВН!O245</f>
        <v>8390</v>
      </c>
      <c r="F187" s="17">
        <v>8390</v>
      </c>
      <c r="G187" s="15">
        <f>НЭВН!T245</f>
        <v>4670033317527</v>
      </c>
      <c r="H187" s="15">
        <f>НЭВН!S245</f>
        <v>111289</v>
      </c>
      <c r="I187" s="15" t="s">
        <v>294</v>
      </c>
      <c r="J187" s="167"/>
      <c r="K187" s="568"/>
      <c r="L187" s="381"/>
      <c r="N187" t="str">
        <f>IFERROR(VLOOKUP(B187,Сток!A:B,2,FALSE),"")</f>
        <v/>
      </c>
    </row>
    <row r="188" spans="1:14" ht="12" customHeight="1" x14ac:dyDescent="0.25">
      <c r="A188" s="181" t="str">
        <f>НЭВН!Q246</f>
        <v>THERMEX Lodi 30 O</v>
      </c>
      <c r="B188" s="16" t="str">
        <f>НЭВН!R246</f>
        <v>ЭдЭБ04452</v>
      </c>
      <c r="C188" s="128">
        <f>VLOOKUP('Печать Заказа'!A188,НЭВН!$C:$P,10,FALSE)</f>
        <v>0</v>
      </c>
      <c r="D188" s="18">
        <f>VLOOKUP(A188,НЭВН!$C:$P,11,FALSE)</f>
        <v>0</v>
      </c>
      <c r="E188" s="17">
        <f>НЭВН!O246</f>
        <v>11590</v>
      </c>
      <c r="F188" s="17">
        <v>11590</v>
      </c>
      <c r="G188" s="15">
        <f>НЭВН!T246</f>
        <v>4670033317534</v>
      </c>
      <c r="H188" s="15">
        <f>НЭВН!S246</f>
        <v>111290</v>
      </c>
      <c r="I188" s="15" t="s">
        <v>294</v>
      </c>
      <c r="J188" s="167"/>
      <c r="K188" s="568"/>
      <c r="L188" s="381"/>
      <c r="N188" t="str">
        <f>IFERROR(VLOOKUP(B188,Сток!A:B,2,FALSE),"")</f>
        <v/>
      </c>
    </row>
    <row r="189" spans="1:14" ht="12" customHeight="1" x14ac:dyDescent="0.25">
      <c r="A189" s="181" t="str">
        <f>НЭВН!Q247</f>
        <v>THERMEX Lodi 30 U</v>
      </c>
      <c r="B189" s="16" t="str">
        <f>НЭВН!R247</f>
        <v>ЭдЭБ04453</v>
      </c>
      <c r="C189" s="128">
        <f>VLOOKUP('Печать Заказа'!A189,НЭВН!$C:$P,10,FALSE)</f>
        <v>0</v>
      </c>
      <c r="D189" s="18">
        <f>VLOOKUP(A189,НЭВН!$C:$P,11,FALSE)</f>
        <v>0</v>
      </c>
      <c r="E189" s="17">
        <f>НЭВН!O247</f>
        <v>11590</v>
      </c>
      <c r="F189" s="17">
        <v>11590</v>
      </c>
      <c r="G189" s="15">
        <f>НЭВН!T247</f>
        <v>4670033317541</v>
      </c>
      <c r="H189" s="15">
        <f>НЭВН!S247</f>
        <v>111291</v>
      </c>
      <c r="I189" s="15" t="s">
        <v>294</v>
      </c>
      <c r="J189" s="167"/>
      <c r="K189" s="568"/>
      <c r="L189" s="381"/>
      <c r="N189" t="str">
        <f>IFERROR(VLOOKUP(B189,Сток!A:B,2,FALSE),"")</f>
        <v/>
      </c>
    </row>
    <row r="190" spans="1:14" ht="12" customHeight="1" x14ac:dyDescent="0.25">
      <c r="A190" s="181" t="str">
        <f>НЭВН!C250</f>
        <v>THERMEX Day 7 O</v>
      </c>
      <c r="B190" s="16" t="str">
        <f>НЭВН!R250</f>
        <v>ЭдЭБ03505</v>
      </c>
      <c r="C190" s="128">
        <f>VLOOKUP('Печать Заказа'!A190,НЭВН!$C:$P,10,FALSE)</f>
        <v>0</v>
      </c>
      <c r="D190" s="18">
        <f>VLOOKUP(A190,НЭВН!$C:$P,11,FALSE)</f>
        <v>0</v>
      </c>
      <c r="E190" s="17">
        <f>НЭВН!O250</f>
        <v>6090</v>
      </c>
      <c r="F190" s="17">
        <v>6090</v>
      </c>
      <c r="G190" s="15">
        <f>НЭВН!T250</f>
        <v>4670033316032</v>
      </c>
      <c r="H190" s="15">
        <f>НЭВН!S250</f>
        <v>111208</v>
      </c>
      <c r="I190" s="15">
        <f>НЭВН!E248</f>
        <v>0</v>
      </c>
      <c r="J190" s="167"/>
      <c r="K190" s="568"/>
      <c r="L190" s="381"/>
      <c r="N190" t="str">
        <f>IFERROR(VLOOKUP(B190,Сток!A:B,2,FALSE),"")</f>
        <v/>
      </c>
    </row>
    <row r="191" spans="1:14" ht="12" customHeight="1" x14ac:dyDescent="0.25">
      <c r="A191" s="181" t="str">
        <f>НЭВН!C251</f>
        <v>THERMEX Day 7 U</v>
      </c>
      <c r="B191" s="16" t="str">
        <f>НЭВН!R251</f>
        <v>ЭдЭБ03506</v>
      </c>
      <c r="C191" s="128">
        <f>VLOOKUP('Печать Заказа'!A191,НЭВН!$C:$P,10,FALSE)</f>
        <v>0</v>
      </c>
      <c r="D191" s="18">
        <f>VLOOKUP(A191,НЭВН!$C:$P,11,FALSE)</f>
        <v>0</v>
      </c>
      <c r="E191" s="17">
        <f>НЭВН!O251</f>
        <v>6090</v>
      </c>
      <c r="F191" s="17">
        <v>6090</v>
      </c>
      <c r="G191" s="15">
        <f>НЭВН!T251</f>
        <v>4670033316025</v>
      </c>
      <c r="H191" s="15">
        <f>НЭВН!S251</f>
        <v>111209</v>
      </c>
      <c r="I191" s="15" t="s">
        <v>294</v>
      </c>
      <c r="J191" s="167"/>
      <c r="K191" s="568"/>
      <c r="L191" s="381"/>
      <c r="N191" t="str">
        <f>IFERROR(VLOOKUP(B191,Сток!A:B,2,FALSE),"")</f>
        <v/>
      </c>
    </row>
    <row r="192" spans="1:14" ht="12" customHeight="1" x14ac:dyDescent="0.25">
      <c r="A192" s="181" t="str">
        <f>НЭВН!C252</f>
        <v>THERMEX Day 10 O</v>
      </c>
      <c r="B192" s="16" t="str">
        <f>НЭВН!R252</f>
        <v>ЭдЭБ03507</v>
      </c>
      <c r="C192" s="128">
        <f>VLOOKUP('Печать Заказа'!A192,НЭВН!$C:$P,10,FALSE)</f>
        <v>0</v>
      </c>
      <c r="D192" s="18">
        <f>VLOOKUP(A192,НЭВН!$C:$P,11,FALSE)</f>
        <v>0</v>
      </c>
      <c r="E192" s="17">
        <f>НЭВН!O252</f>
        <v>6590</v>
      </c>
      <c r="F192" s="17">
        <v>6590</v>
      </c>
      <c r="G192" s="15">
        <f>НЭВН!T252</f>
        <v>4670033316049</v>
      </c>
      <c r="H192" s="15">
        <f>НЭВН!S252</f>
        <v>111210</v>
      </c>
      <c r="I192" s="15" t="s">
        <v>294</v>
      </c>
      <c r="J192" s="167"/>
      <c r="K192" s="568"/>
      <c r="L192" s="381"/>
      <c r="N192" t="str">
        <f>IFERROR(VLOOKUP(B192,Сток!A:B,2,FALSE),"")</f>
        <v/>
      </c>
    </row>
    <row r="193" spans="1:14" ht="12" customHeight="1" x14ac:dyDescent="0.25">
      <c r="A193" s="181" t="str">
        <f>НЭВН!C253</f>
        <v>THERMEX Day 10 U</v>
      </c>
      <c r="B193" s="16" t="str">
        <f>НЭВН!R253</f>
        <v>ЭдЭБ03508</v>
      </c>
      <c r="C193" s="128">
        <f>VLOOKUP('Печать Заказа'!A193,НЭВН!$C:$P,10,FALSE)</f>
        <v>0</v>
      </c>
      <c r="D193" s="18">
        <f>VLOOKUP(A193,НЭВН!$C:$P,11,FALSE)</f>
        <v>0</v>
      </c>
      <c r="E193" s="17">
        <f>НЭВН!O253</f>
        <v>6590</v>
      </c>
      <c r="F193" s="17">
        <v>6590</v>
      </c>
      <c r="G193" s="15">
        <f>НЭВН!T253</f>
        <v>4670033316056</v>
      </c>
      <c r="H193" s="15">
        <f>НЭВН!S253</f>
        <v>111211</v>
      </c>
      <c r="I193" s="15" t="s">
        <v>294</v>
      </c>
      <c r="J193" s="167"/>
      <c r="K193" s="568"/>
      <c r="L193" s="381"/>
      <c r="N193" t="str">
        <f>IFERROR(VLOOKUP(B193,Сток!A:B,2,FALSE),"")</f>
        <v/>
      </c>
    </row>
    <row r="194" spans="1:14" ht="12" customHeight="1" x14ac:dyDescent="0.25">
      <c r="A194" s="181" t="str">
        <f>НЭВН!C254</f>
        <v>THERMEX Day 15 O</v>
      </c>
      <c r="B194" s="16" t="str">
        <f>НЭВН!R254</f>
        <v>ЭдЭБ03509</v>
      </c>
      <c r="C194" s="128">
        <f>VLOOKUP('Печать Заказа'!A194,НЭВН!$C:$P,10,FALSE)</f>
        <v>0</v>
      </c>
      <c r="D194" s="18">
        <f>VLOOKUP(A194,НЭВН!$C:$P,11,FALSE)</f>
        <v>0</v>
      </c>
      <c r="E194" s="17">
        <f>НЭВН!O254</f>
        <v>7990</v>
      </c>
      <c r="F194" s="17">
        <v>7990</v>
      </c>
      <c r="G194" s="15">
        <f>НЭВН!T254</f>
        <v>4670033316063</v>
      </c>
      <c r="H194" s="15">
        <f>НЭВН!S254</f>
        <v>111212</v>
      </c>
      <c r="I194" s="15" t="s">
        <v>294</v>
      </c>
      <c r="J194" s="167"/>
      <c r="K194" s="568"/>
      <c r="L194" s="381"/>
      <c r="N194" t="str">
        <f>IFERROR(VLOOKUP(B194,Сток!A:B,2,FALSE),"")</f>
        <v/>
      </c>
    </row>
    <row r="195" spans="1:14" ht="12" customHeight="1" x14ac:dyDescent="0.25">
      <c r="A195" s="181" t="str">
        <f>НЭВН!C255</f>
        <v>THERMEX Day 15 U</v>
      </c>
      <c r="B195" s="16" t="str">
        <f>НЭВН!R255</f>
        <v>ЭдЭБ03510</v>
      </c>
      <c r="C195" s="128">
        <f>VLOOKUP('Печать Заказа'!A195,НЭВН!$C:$P,10,FALSE)</f>
        <v>0</v>
      </c>
      <c r="D195" s="18">
        <f>VLOOKUP(A195,НЭВН!$C:$P,11,FALSE)</f>
        <v>0</v>
      </c>
      <c r="E195" s="17">
        <f>НЭВН!O255</f>
        <v>7990</v>
      </c>
      <c r="F195" s="17">
        <v>7990</v>
      </c>
      <c r="G195" s="15">
        <f>НЭВН!T255</f>
        <v>4670033316070</v>
      </c>
      <c r="H195" s="15">
        <f>НЭВН!S255</f>
        <v>111213</v>
      </c>
      <c r="I195" s="15" t="s">
        <v>294</v>
      </c>
      <c r="J195" s="167"/>
      <c r="K195" s="568"/>
      <c r="L195" s="381"/>
      <c r="N195" t="str">
        <f>IFERROR(VLOOKUP(B195,Сток!A:B,2,FALSE),"")</f>
        <v/>
      </c>
    </row>
    <row r="196" spans="1:14" ht="12" customHeight="1" x14ac:dyDescent="0.25">
      <c r="A196" s="181" t="str">
        <f>НЭВН!Q258</f>
        <v>THERMEX Yona 7 U</v>
      </c>
      <c r="B196" s="16" t="str">
        <f>НЭВН!R258</f>
        <v>ЭдЭБ03553</v>
      </c>
      <c r="C196" s="128">
        <f>VLOOKUP('Печать Заказа'!A196,НЭВН!$C:$P,10,FALSE)</f>
        <v>0</v>
      </c>
      <c r="D196" s="18">
        <f>VLOOKUP(A196,НЭВН!$C:$P,11,FALSE)</f>
        <v>0</v>
      </c>
      <c r="E196" s="17">
        <f>НЭВН!O258</f>
        <v>5690</v>
      </c>
      <c r="F196" s="17">
        <v>5690</v>
      </c>
      <c r="G196" s="15">
        <f>НЭВН!T258</f>
        <v>4670033316131</v>
      </c>
      <c r="H196" s="15">
        <f>НЭВН!S258</f>
        <v>111223</v>
      </c>
      <c r="I196" s="15" t="s">
        <v>294</v>
      </c>
      <c r="J196" s="167"/>
      <c r="K196" s="568"/>
      <c r="L196" s="381"/>
      <c r="N196" t="str">
        <f>IFERROR(VLOOKUP(B196,Сток!A:B,2,FALSE),"")</f>
        <v/>
      </c>
    </row>
    <row r="197" spans="1:14" ht="12" customHeight="1" x14ac:dyDescent="0.25">
      <c r="A197" s="181" t="str">
        <f>'НЭВН нап.'!Q7</f>
        <v>THERMEX IR 150 V</v>
      </c>
      <c r="B197" s="16" t="str">
        <f>'НЭВН нап.'!R7</f>
        <v>ЭдЭБ00949</v>
      </c>
      <c r="C197" s="128">
        <f>VLOOKUP(A197,'НЭВН нап.'!$C:$P,10,FALSE)</f>
        <v>0</v>
      </c>
      <c r="D197" s="18">
        <f>VLOOKUP(A197,'НЭВН нап.'!$C:$P,11,FALSE)</f>
        <v>0</v>
      </c>
      <c r="E197" s="17">
        <f>'НЭВН нап.'!O7</f>
        <v>53790</v>
      </c>
      <c r="F197" s="17">
        <v>53790</v>
      </c>
      <c r="G197" s="15">
        <f>'НЭВН нап.'!T7</f>
        <v>4670007712563</v>
      </c>
      <c r="H197" s="15">
        <f>'НЭВН нап.'!S7</f>
        <v>151122</v>
      </c>
      <c r="I197" s="15" t="str">
        <f>'НЭВН нап.'!E7</f>
        <v>У</v>
      </c>
      <c r="J197" s="167"/>
      <c r="K197" s="568"/>
      <c r="L197" s="381"/>
      <c r="N197" t="str">
        <f>IFERROR(VLOOKUP(B197,Сток!A:B,2,FALSE),"")</f>
        <v/>
      </c>
    </row>
    <row r="198" spans="1:14" ht="12" customHeight="1" x14ac:dyDescent="0.25">
      <c r="A198" s="181" t="str">
        <f>'НЭВН нап.'!Q8</f>
        <v>THERMEX IR  200 V</v>
      </c>
      <c r="B198" s="16" t="str">
        <f>'НЭВН нап.'!R8</f>
        <v>SpT068697</v>
      </c>
      <c r="C198" s="128">
        <f>VLOOKUP(A198,'НЭВН нап.'!$C:$P,10,FALSE)</f>
        <v>0</v>
      </c>
      <c r="D198" s="18">
        <f>VLOOKUP(A198,'НЭВН нап.'!$C:$P,11,FALSE)</f>
        <v>0</v>
      </c>
      <c r="E198" s="17">
        <f>'НЭВН нап.'!O8</f>
        <v>56790</v>
      </c>
      <c r="F198" s="17">
        <v>56790</v>
      </c>
      <c r="G198" s="15">
        <f>'НЭВН нап.'!T8</f>
        <v>4607084197808</v>
      </c>
      <c r="H198" s="15">
        <f>'НЭВН нап.'!S8</f>
        <v>151054</v>
      </c>
      <c r="I198" s="15" t="str">
        <f>'НЭВН нап.'!E8</f>
        <v>У</v>
      </c>
      <c r="J198" s="167"/>
      <c r="K198" s="568"/>
      <c r="L198" s="381"/>
      <c r="N198" t="str">
        <f>IFERROR(VLOOKUP(B198,Сток!A:B,2,FALSE),"")</f>
        <v/>
      </c>
    </row>
    <row r="199" spans="1:14" ht="12" customHeight="1" x14ac:dyDescent="0.25">
      <c r="A199" s="181" t="str">
        <f>'НЭВН нап.'!Q9</f>
        <v>THERMEX IR  300 V</v>
      </c>
      <c r="B199" s="16" t="str">
        <f>'НЭВН нап.'!R9</f>
        <v>SpT068698</v>
      </c>
      <c r="C199" s="128">
        <f>VLOOKUP(A199,'НЭВН нап.'!$C:$P,10,FALSE)</f>
        <v>0</v>
      </c>
      <c r="D199" s="18">
        <f>VLOOKUP(A199,'НЭВН нап.'!$C:$P,11,FALSE)</f>
        <v>0</v>
      </c>
      <c r="E199" s="17">
        <f>'НЭВН нап.'!O9</f>
        <v>72990</v>
      </c>
      <c r="F199" s="17">
        <v>72990</v>
      </c>
      <c r="G199" s="15">
        <f>'НЭВН нап.'!T9</f>
        <v>4607084197860</v>
      </c>
      <c r="H199" s="15">
        <f>'НЭВН нап.'!F9</f>
        <v>151055</v>
      </c>
      <c r="I199" s="15" t="str">
        <f>'НЭВН нап.'!E9</f>
        <v>У</v>
      </c>
      <c r="J199" s="167"/>
      <c r="K199" s="568"/>
      <c r="L199" s="381"/>
      <c r="N199" t="str">
        <f>IFERROR(VLOOKUP(B199,Сток!A:B,2,FALSE),"")</f>
        <v/>
      </c>
    </row>
    <row r="200" spans="1:14" ht="12" customHeight="1" x14ac:dyDescent="0.25">
      <c r="A200" s="181" t="str">
        <f>'НЭВН нап.'!C16</f>
        <v>THERMEX Kelpie 150 F</v>
      </c>
      <c r="B200" s="16" t="str">
        <f>'НЭВН нап.'!R16</f>
        <v>ЭдЭБ04033</v>
      </c>
      <c r="C200" s="128">
        <f>VLOOKUP(A200,'НЭВН нап.'!$C:$P,10,FALSE)</f>
        <v>0</v>
      </c>
      <c r="D200" s="18">
        <f>VLOOKUP(A200,'НЭВН нап.'!$C:$P,11,FALSE)</f>
        <v>0</v>
      </c>
      <c r="E200" s="17">
        <f>'НЭВН нап.'!O16</f>
        <v>48690</v>
      </c>
      <c r="F200" s="17">
        <v>48690</v>
      </c>
      <c r="G200" s="15">
        <f>'НЭВН нап.'!T16</f>
        <v>4670033316827</v>
      </c>
      <c r="H200" s="15">
        <f>'НЭВН нап.'!S16</f>
        <v>151238</v>
      </c>
      <c r="I200" s="15" t="s">
        <v>294</v>
      </c>
      <c r="J200" s="167"/>
      <c r="K200" s="568"/>
      <c r="L200" s="381"/>
      <c r="N200" t="str">
        <f>IFERROR(VLOOKUP(B200,Сток!A:B,2,FALSE),"")</f>
        <v/>
      </c>
    </row>
    <row r="201" spans="1:14" ht="12" customHeight="1" x14ac:dyDescent="0.25">
      <c r="A201" s="181" t="str">
        <f>'НЭВН нап.'!C17</f>
        <v>THERMEX Kelpie 200 F</v>
      </c>
      <c r="B201" s="16" t="str">
        <f>'НЭВН нап.'!R17</f>
        <v>ЭдЭБ04034</v>
      </c>
      <c r="C201" s="128">
        <f>VLOOKUP(A201,'НЭВН нап.'!$C:$P,10,FALSE)</f>
        <v>0</v>
      </c>
      <c r="D201" s="18">
        <f>VLOOKUP(A201,'НЭВН нап.'!$C:$P,11,FALSE)</f>
        <v>0</v>
      </c>
      <c r="E201" s="17">
        <f>'НЭВН нап.'!O17</f>
        <v>52890</v>
      </c>
      <c r="F201" s="17">
        <v>52890</v>
      </c>
      <c r="G201" s="15">
        <f>'НЭВН нап.'!T17</f>
        <v>4670033316841</v>
      </c>
      <c r="H201" s="15">
        <f>'НЭВН нап.'!S17</f>
        <v>151239</v>
      </c>
      <c r="I201" s="15" t="s">
        <v>294</v>
      </c>
      <c r="J201" s="167"/>
      <c r="K201" s="568"/>
      <c r="L201" s="381"/>
      <c r="N201" t="str">
        <f>IFERROR(VLOOKUP(B201,Сток!A:B,2,FALSE),"")</f>
        <v/>
      </c>
    </row>
    <row r="202" spans="1:14" ht="12" customHeight="1" x14ac:dyDescent="0.25">
      <c r="A202" s="181" t="str">
        <f>'НЭВН нап.'!C18</f>
        <v>THERMEX Kelpie 300 F</v>
      </c>
      <c r="B202" s="16" t="str">
        <f>'НЭВН нап.'!R18</f>
        <v>ЭдЭБ04035</v>
      </c>
      <c r="C202" s="128">
        <f>VLOOKUP(A202,'НЭВН нап.'!$C:$P,10,FALSE)</f>
        <v>0</v>
      </c>
      <c r="D202" s="18">
        <f>VLOOKUP(A202,'НЭВН нап.'!$C:$P,11,FALSE)</f>
        <v>0</v>
      </c>
      <c r="E202" s="17">
        <f>'НЭВН нап.'!O18</f>
        <v>66590</v>
      </c>
      <c r="F202" s="17">
        <v>66590</v>
      </c>
      <c r="G202" s="15">
        <f>'НЭВН нап.'!T18</f>
        <v>4670033316858</v>
      </c>
      <c r="H202" s="15">
        <f>'НЭВН нап.'!S18</f>
        <v>151240</v>
      </c>
      <c r="I202" s="15" t="s">
        <v>294</v>
      </c>
      <c r="J202" s="167"/>
      <c r="K202" s="568"/>
      <c r="L202" s="381"/>
      <c r="N202" t="str">
        <f>IFERROR(VLOOKUP(B202,Сток!A:B,2,FALSE),"")</f>
        <v/>
      </c>
    </row>
    <row r="203" spans="1:14" ht="12" customHeight="1" x14ac:dyDescent="0.25">
      <c r="A203" s="340" t="str">
        <f>'НЭВН нап.'!Q12</f>
        <v>THERMEX IRP 200 F</v>
      </c>
      <c r="B203" s="16" t="str">
        <f>'НЭВН нап.'!R12</f>
        <v>ЭдЭ001193</v>
      </c>
      <c r="C203" s="128">
        <f>VLOOKUP(A203,'НЭВН нап.'!$C:$P,10,FALSE)</f>
        <v>0</v>
      </c>
      <c r="D203" s="18">
        <f>VLOOKUP(A203,'НЭВН нап.'!$C:$P,11,FALSE)</f>
        <v>0</v>
      </c>
      <c r="E203" s="17">
        <f>'НЭВН нап.'!O12</f>
        <v>54590</v>
      </c>
      <c r="F203" s="17">
        <v>54590</v>
      </c>
      <c r="G203" s="15">
        <f>'НЭВН нап.'!T12</f>
        <v>4670007713249</v>
      </c>
      <c r="H203" s="15">
        <f>'НЭВН нап.'!S12</f>
        <v>151056</v>
      </c>
      <c r="I203" s="15" t="str">
        <f>'НЭВН нап.'!E12</f>
        <v>-</v>
      </c>
      <c r="J203" s="167"/>
      <c r="K203" s="568"/>
      <c r="L203" s="381"/>
      <c r="N203" t="str">
        <f>IFERROR(VLOOKUP(B203,Сток!A:B,2,FALSE),"")</f>
        <v/>
      </c>
    </row>
    <row r="204" spans="1:14" ht="12" customHeight="1" x14ac:dyDescent="0.25">
      <c r="A204" s="340" t="str">
        <f>'НЭВН нап.'!Q13</f>
        <v>THERMEX IRP 300 F</v>
      </c>
      <c r="B204" s="16" t="str">
        <f>'НЭВН нап.'!R13</f>
        <v>ЭдЭБ03975</v>
      </c>
      <c r="C204" s="128">
        <f>VLOOKUP(A204,'НЭВН нап.'!$C:$P,10,FALSE)</f>
        <v>0</v>
      </c>
      <c r="D204" s="18">
        <f>VLOOKUP(A204,'НЭВН нап.'!$C:$P,11,FALSE)</f>
        <v>0</v>
      </c>
      <c r="E204" s="17">
        <f>'НЭВН нап.'!O13</f>
        <v>68690</v>
      </c>
      <c r="F204" s="17">
        <v>68690</v>
      </c>
      <c r="G204" s="15">
        <f>'НЭВН нап.'!T13</f>
        <v>4670033316728</v>
      </c>
      <c r="H204" s="15">
        <f>'НЭВН нап.'!F13</f>
        <v>151237</v>
      </c>
      <c r="I204" s="15" t="s">
        <v>294</v>
      </c>
      <c r="J204" s="167"/>
      <c r="K204" s="568"/>
      <c r="L204" s="381"/>
    </row>
    <row r="205" spans="1:14" ht="12" customHeight="1" x14ac:dyDescent="0.25">
      <c r="A205" s="340" t="str">
        <f>'НЭВН нап.'!Q21</f>
        <v>THERMEX ER 200 V</v>
      </c>
      <c r="B205" s="16" t="str">
        <f>'НЭВН нап.'!R21</f>
        <v>SpT071017</v>
      </c>
      <c r="C205" s="128">
        <f>VLOOKUP(A205,'НЭВН нап.'!$C:$P,10,FALSE)</f>
        <v>0</v>
      </c>
      <c r="D205" s="18">
        <f>VLOOKUP(A205,'НЭВН нап.'!$C:$P,11,FALSE)</f>
        <v>0</v>
      </c>
      <c r="E205" s="17">
        <f>'НЭВН нап.'!O21</f>
        <v>44490</v>
      </c>
      <c r="F205" s="17">
        <v>44490</v>
      </c>
      <c r="G205" s="15">
        <f>'НЭВН нап.'!T21</f>
        <v>4607084199444</v>
      </c>
      <c r="H205" s="15">
        <f>'НЭВН нап.'!S21</f>
        <v>111040</v>
      </c>
      <c r="I205" s="15" t="str">
        <f>'НЭВН нап.'!E21</f>
        <v>У</v>
      </c>
      <c r="J205" s="167"/>
      <c r="K205" s="568"/>
      <c r="L205" s="381"/>
      <c r="N205" t="str">
        <f>IFERROR(VLOOKUP(B205,Сток!A:B,2,FALSE),"")</f>
        <v/>
      </c>
    </row>
    <row r="206" spans="1:14" ht="12" customHeight="1" x14ac:dyDescent="0.25">
      <c r="A206" s="340" t="str">
        <f>'НЭВН нап.'!Q22</f>
        <v>THERMEX ER 300 V</v>
      </c>
      <c r="B206" s="16" t="str">
        <f>'НЭВН нап.'!R22</f>
        <v>SpT071018</v>
      </c>
      <c r="C206" s="128">
        <f>VLOOKUP(A206,'НЭВН нап.'!$C:$P,10,FALSE)</f>
        <v>0</v>
      </c>
      <c r="D206" s="18">
        <f>VLOOKUP(A206,'НЭВН нап.'!$C:$P,11,FALSE)</f>
        <v>0</v>
      </c>
      <c r="E206" s="17">
        <f>'НЭВН нап.'!O22</f>
        <v>54190</v>
      </c>
      <c r="F206" s="17">
        <v>54190</v>
      </c>
      <c r="G206" s="15">
        <f>'НЭВН нап.'!T22</f>
        <v>4607084199451</v>
      </c>
      <c r="H206" s="15">
        <f>'НЭВН нап.'!S22</f>
        <v>111041</v>
      </c>
      <c r="I206" s="15" t="str">
        <f>'НЭВН нап.'!E22</f>
        <v>У</v>
      </c>
      <c r="J206" s="167"/>
      <c r="K206" s="568"/>
      <c r="L206" s="381"/>
      <c r="N206" t="str">
        <f>IFERROR(VLOOKUP(B206,Сток!A:B,2,FALSE),"")</f>
        <v/>
      </c>
    </row>
    <row r="207" spans="1:14" ht="12" customHeight="1" x14ac:dyDescent="0.25">
      <c r="A207" s="340" t="str">
        <f>КЭВН!C7</f>
        <v>THERMEX IRP 200 V (combi) PRO</v>
      </c>
      <c r="B207" s="16" t="str">
        <f>КЭВН!R7</f>
        <v>ЭдЭБ01583</v>
      </c>
      <c r="C207" s="128">
        <f>VLOOKUP(A207,КЭВН!$C:$P,10,FALSE)</f>
        <v>0</v>
      </c>
      <c r="D207" s="18">
        <f>VLOOKUP(A207,КЭВН!$C:$P,11,FALSE)</f>
        <v>0</v>
      </c>
      <c r="E207" s="17">
        <f>КЭВН!O7</f>
        <v>88390</v>
      </c>
      <c r="F207" s="17">
        <v>88390</v>
      </c>
      <c r="G207" s="15">
        <f>КЭВН!T7</f>
        <v>4670033311860</v>
      </c>
      <c r="H207" s="15">
        <f>КЭВН!S7</f>
        <v>151160</v>
      </c>
      <c r="I207" s="15" t="str">
        <f>КЭВН!E7</f>
        <v>У</v>
      </c>
      <c r="J207" s="167"/>
      <c r="K207" s="568"/>
      <c r="L207" s="381"/>
      <c r="N207" t="str">
        <f>IFERROR(VLOOKUP(B207,Сток!A:B,2,FALSE),"")</f>
        <v/>
      </c>
    </row>
    <row r="208" spans="1:14" ht="12" customHeight="1" x14ac:dyDescent="0.25">
      <c r="A208" s="340" t="str">
        <f>КЭВН!C8</f>
        <v>THERMEX IRP 300 V (combi) PRO</v>
      </c>
      <c r="B208" s="16" t="str">
        <f>КЭВН!R8</f>
        <v>ЭдЭБ03970</v>
      </c>
      <c r="C208" s="128">
        <f>VLOOKUP(A208,КЭВН!$C:$P,10,FALSE)</f>
        <v>0</v>
      </c>
      <c r="D208" s="18">
        <f>VLOOKUP(A208,КЭВН!$C:$P,11,FALSE)</f>
        <v>0</v>
      </c>
      <c r="E208" s="17">
        <f>КЭВН!O8</f>
        <v>103090</v>
      </c>
      <c r="F208" s="17">
        <v>103090</v>
      </c>
      <c r="G208" s="15">
        <f>КЭВН!T8</f>
        <v>4670033316773</v>
      </c>
      <c r="H208" s="15">
        <f>КЭВН!S8</f>
        <v>151236</v>
      </c>
      <c r="I208" s="15" t="str">
        <f>КЭВН!E8</f>
        <v>У</v>
      </c>
      <c r="J208" s="167"/>
      <c r="K208" s="568"/>
      <c r="L208" s="381"/>
      <c r="N208" t="str">
        <f>IFERROR(VLOOKUP(B208,Сток!A:B,2,FALSE),"")</f>
        <v/>
      </c>
    </row>
    <row r="209" spans="1:14" ht="12" customHeight="1" x14ac:dyDescent="0.25">
      <c r="A209" s="340" t="str">
        <f>КЭВН!Q24</f>
        <v>THERMEX Nixen 150 F (combi)</v>
      </c>
      <c r="B209" s="16" t="str">
        <f>КЭВН!R24</f>
        <v>ЭдЭБ03358</v>
      </c>
      <c r="C209" s="128">
        <f>VLOOKUP(A209,КЭВН!$C:$P,10,FALSE)</f>
        <v>0</v>
      </c>
      <c r="D209" s="18">
        <f>VLOOKUP(A209,КЭВН!$C:$P,11,FALSE)</f>
        <v>0</v>
      </c>
      <c r="E209" s="17">
        <f>КЭВН!O24</f>
        <v>46490</v>
      </c>
      <c r="F209" s="17">
        <v>46490</v>
      </c>
      <c r="G209" s="15">
        <f>КЭВН!T24</f>
        <v>4670033316643</v>
      </c>
      <c r="H209" s="15">
        <f>КЭВН!S24</f>
        <v>151221</v>
      </c>
      <c r="I209" s="15"/>
      <c r="J209" s="167"/>
      <c r="K209" s="568"/>
      <c r="L209" s="381"/>
      <c r="N209" t="str">
        <f>IFERROR(VLOOKUP(B209,Сток!A:B,2,FALSE),"")</f>
        <v/>
      </c>
    </row>
    <row r="210" spans="1:14" ht="12" customHeight="1" x14ac:dyDescent="0.25">
      <c r="A210" s="340" t="str">
        <f>КЭВН!Q25</f>
        <v>THERMEX Nixen 200 F (combi)</v>
      </c>
      <c r="B210" s="16" t="str">
        <f>КЭВН!R25</f>
        <v>ЭдЭБ03361</v>
      </c>
      <c r="C210" s="128">
        <f>VLOOKUP(A210,КЭВН!$C:$P,10,FALSE)</f>
        <v>0</v>
      </c>
      <c r="D210" s="18">
        <f>VLOOKUP(A210,КЭВН!$C:$P,11,FALSE)</f>
        <v>0</v>
      </c>
      <c r="E210" s="17">
        <f>КЭВН!O25</f>
        <v>50890</v>
      </c>
      <c r="F210" s="17">
        <v>50890</v>
      </c>
      <c r="G210" s="15">
        <f>КЭВН!T25</f>
        <v>4670033316650</v>
      </c>
      <c r="H210" s="15">
        <f>КЭВН!S25</f>
        <v>151222</v>
      </c>
      <c r="I210" s="15"/>
      <c r="J210" s="167"/>
      <c r="K210" s="568"/>
      <c r="L210" s="381"/>
      <c r="N210" t="str">
        <f>IFERROR(VLOOKUP(B210,Сток!A:B,2,FALSE),"")</f>
        <v/>
      </c>
    </row>
    <row r="211" spans="1:14" ht="12" customHeight="1" x14ac:dyDescent="0.25">
      <c r="A211" s="340" t="str">
        <f>КЭВН!Q26</f>
        <v>THERMEX Nixen 250 F (combi)</v>
      </c>
      <c r="B211" s="16" t="str">
        <f>КЭВН!R26</f>
        <v>ЭдЭБ03362</v>
      </c>
      <c r="C211" s="128">
        <f>VLOOKUP(A211,КЭВН!$C:$P,10,FALSE)</f>
        <v>0</v>
      </c>
      <c r="D211" s="18">
        <f>VLOOKUP(A211,КЭВН!$C:$P,11,FALSE)</f>
        <v>0</v>
      </c>
      <c r="E211" s="17">
        <f>КЭВН!O26</f>
        <v>61690</v>
      </c>
      <c r="F211" s="17">
        <v>61690</v>
      </c>
      <c r="G211" s="15">
        <f>КЭВН!T26</f>
        <v>4670033316667</v>
      </c>
      <c r="H211" s="15">
        <f>КЭВН!S26</f>
        <v>151223</v>
      </c>
      <c r="I211" s="15"/>
      <c r="J211" s="167"/>
      <c r="K211" s="568"/>
      <c r="L211" s="381"/>
      <c r="N211" t="str">
        <f>IFERROR(VLOOKUP(B211,Сток!A:B,2,FALSE),"")</f>
        <v/>
      </c>
    </row>
    <row r="212" spans="1:14" ht="12" customHeight="1" x14ac:dyDescent="0.25">
      <c r="A212" s="340" t="str">
        <f>КЭВН!Q27</f>
        <v>THERMEX Nixen 300 F (combi)</v>
      </c>
      <c r="B212" s="16" t="str">
        <f>КЭВН!R27</f>
        <v>ЭдЭБ03363</v>
      </c>
      <c r="C212" s="128">
        <f>VLOOKUP(A212,КЭВН!$C:$P,10,FALSE)</f>
        <v>0</v>
      </c>
      <c r="D212" s="18">
        <f>VLOOKUP(A212,КЭВН!$C:$P,11,FALSE)</f>
        <v>0</v>
      </c>
      <c r="E212" s="17">
        <f>КЭВН!O27</f>
        <v>64690</v>
      </c>
      <c r="F212" s="17">
        <v>64690</v>
      </c>
      <c r="G212" s="15">
        <f>КЭВН!T27</f>
        <v>4670033316674</v>
      </c>
      <c r="H212" s="15">
        <f>КЭВН!S27</f>
        <v>151224</v>
      </c>
      <c r="I212" s="15"/>
      <c r="J212" s="167"/>
      <c r="K212" s="568"/>
      <c r="L212" s="381"/>
      <c r="N212" t="str">
        <f>IFERROR(VLOOKUP(B212,Сток!A:B,2,FALSE),"")</f>
        <v/>
      </c>
    </row>
    <row r="213" spans="1:14" ht="12" customHeight="1" x14ac:dyDescent="0.25">
      <c r="A213" s="340" t="str">
        <f>КЭВН!C11</f>
        <v>THERMEX IRP 150 V (combi)</v>
      </c>
      <c r="B213" s="16" t="str">
        <f>КЭВН!R11</f>
        <v>ЭдЭБ00582</v>
      </c>
      <c r="C213" s="128">
        <f>VLOOKUP(A213,КЭВН!$C:$P,10,FALSE)</f>
        <v>0</v>
      </c>
      <c r="D213" s="18">
        <f>VLOOKUP(A213,КЭВН!$C:$P,11,FALSE)</f>
        <v>0</v>
      </c>
      <c r="E213" s="17">
        <f>КЭВН!O11</f>
        <v>65890</v>
      </c>
      <c r="F213" s="17">
        <v>65890</v>
      </c>
      <c r="G213" s="15">
        <f>КЭВН!T11</f>
        <v>4670007718350</v>
      </c>
      <c r="H213" s="15">
        <f>КЭВН!S11</f>
        <v>151082</v>
      </c>
      <c r="I213" s="15" t="str">
        <f>КЭВН!E11</f>
        <v>У</v>
      </c>
      <c r="J213" s="167"/>
      <c r="K213" s="568"/>
      <c r="L213" s="381"/>
      <c r="N213" t="str">
        <f>IFERROR(VLOOKUP(B213,Сток!A:B,2,FALSE),"")</f>
        <v/>
      </c>
    </row>
    <row r="214" spans="1:14" ht="12" customHeight="1" x14ac:dyDescent="0.25">
      <c r="A214" s="340" t="str">
        <f>КЭВН!C12</f>
        <v>THERMEX IRP 200 V (combi)</v>
      </c>
      <c r="B214" s="16" t="str">
        <f>КЭВН!R12</f>
        <v>ЭдЭБ00583</v>
      </c>
      <c r="C214" s="128">
        <f>VLOOKUP(A214,КЭВН!$C:$P,10,FALSE)</f>
        <v>0</v>
      </c>
      <c r="D214" s="18">
        <f>VLOOKUP(A214,КЭВН!$C:$P,11,FALSE)</f>
        <v>0</v>
      </c>
      <c r="E214" s="17">
        <f>КЭВН!O12</f>
        <v>69290</v>
      </c>
      <c r="F214" s="17">
        <v>69290</v>
      </c>
      <c r="G214" s="15">
        <f>КЭВН!T12</f>
        <v>4670007718251</v>
      </c>
      <c r="H214" s="15">
        <f>КЭВН!S12</f>
        <v>151083</v>
      </c>
      <c r="I214" s="15" t="str">
        <f>КЭВН!E12</f>
        <v>У</v>
      </c>
      <c r="J214" s="167"/>
      <c r="K214" s="568"/>
      <c r="L214" s="381"/>
      <c r="N214" t="str">
        <f>IFERROR(VLOOKUP(B214,Сток!A:B,2,FALSE),"")</f>
        <v/>
      </c>
    </row>
    <row r="215" spans="1:14" ht="12" customHeight="1" x14ac:dyDescent="0.25">
      <c r="A215" s="340" t="str">
        <f>КЭВН!Q13</f>
        <v>THERMEX IRP 300 V (combi)</v>
      </c>
      <c r="B215" s="16" t="str">
        <f>КЭВН!R13</f>
        <v>ЭдЭБ00739</v>
      </c>
      <c r="C215" s="128">
        <f>VLOOKUP(A215,КЭВН!$C:$P,10,FALSE)</f>
        <v>0</v>
      </c>
      <c r="D215" s="18">
        <f>VLOOKUP(A215,КЭВН!$C:$P,11,FALSE)</f>
        <v>0</v>
      </c>
      <c r="E215" s="17">
        <f>КЭВН!O13</f>
        <v>84390</v>
      </c>
      <c r="F215" s="17">
        <v>84390</v>
      </c>
      <c r="G215" s="15">
        <f>КЭВН!T13</f>
        <v>4670007718244</v>
      </c>
      <c r="H215" s="15">
        <f>КЭВН!S13</f>
        <v>151104</v>
      </c>
      <c r="I215" s="15" t="s">
        <v>294</v>
      </c>
      <c r="J215" s="167"/>
      <c r="K215" s="568"/>
      <c r="L215" s="381"/>
    </row>
    <row r="216" spans="1:14" ht="12" customHeight="1" x14ac:dyDescent="0.25">
      <c r="A216" s="181" t="str">
        <f>КЭВН!C16</f>
        <v>THERMEX ER 80 V (combi)</v>
      </c>
      <c r="B216" s="16" t="str">
        <f>КЭВН!R16</f>
        <v>UL0000268</v>
      </c>
      <c r="C216" s="128">
        <f>VLOOKUP(A216,КЭВН!$C:$P,10,FALSE)</f>
        <v>0</v>
      </c>
      <c r="D216" s="18">
        <f>VLOOKUP(A216,КЭВН!$C:$P,11,FALSE)</f>
        <v>0</v>
      </c>
      <c r="E216" s="17">
        <f>КЭВН!O16</f>
        <v>38790</v>
      </c>
      <c r="F216" s="17">
        <v>38790</v>
      </c>
      <c r="G216" s="15">
        <f>КЭВН!T16</f>
        <v>4670007711900</v>
      </c>
      <c r="H216" s="15">
        <f>КЭВН!S16</f>
        <v>111042</v>
      </c>
      <c r="I216" s="15" t="str">
        <f>КЭВН!E16</f>
        <v>-</v>
      </c>
      <c r="J216" s="167"/>
      <c r="K216" s="568"/>
      <c r="L216" s="381"/>
      <c r="N216" t="str">
        <f>IFERROR(VLOOKUP(B216,Сток!A:B,2,FALSE),"")</f>
        <v/>
      </c>
    </row>
    <row r="217" spans="1:14" ht="12" customHeight="1" x14ac:dyDescent="0.25">
      <c r="A217" s="181" t="str">
        <f>КЭВН!C17</f>
        <v>THERMEX ER 100 V (combi)</v>
      </c>
      <c r="B217" s="16" t="str">
        <f>КЭВН!R17</f>
        <v>UL0000269</v>
      </c>
      <c r="C217" s="128">
        <f>VLOOKUP(A217,КЭВН!$C:$P,10,FALSE)</f>
        <v>0</v>
      </c>
      <c r="D217" s="18">
        <f>VLOOKUP(A217,КЭВН!$C:$P,11,FALSE)</f>
        <v>0</v>
      </c>
      <c r="E217" s="17">
        <f>КЭВН!O17</f>
        <v>40890</v>
      </c>
      <c r="F217" s="17">
        <v>40890</v>
      </c>
      <c r="G217" s="15">
        <f>КЭВН!T17</f>
        <v>4670007711917</v>
      </c>
      <c r="H217" s="15">
        <f>КЭВН!S17</f>
        <v>111043</v>
      </c>
      <c r="I217" s="15" t="str">
        <f>КЭВН!E17</f>
        <v>-</v>
      </c>
      <c r="J217" s="167"/>
      <c r="K217" s="568"/>
      <c r="L217" s="381"/>
      <c r="N217" t="str">
        <f>IFERROR(VLOOKUP(B217,Сток!A:B,2,FALSE),"")</f>
        <v/>
      </c>
    </row>
    <row r="218" spans="1:14" ht="12" customHeight="1" x14ac:dyDescent="0.25">
      <c r="A218" s="181" t="str">
        <f>КЭВН!C18</f>
        <v>THERMEX ER 120 V (combi)</v>
      </c>
      <c r="B218" s="16" t="str">
        <f>КЭВН!R18</f>
        <v>UL0000270</v>
      </c>
      <c r="C218" s="128">
        <f>VLOOKUP(A218,КЭВН!$C:$P,10,FALSE)</f>
        <v>0</v>
      </c>
      <c r="D218" s="18">
        <f>VLOOKUP(A218,КЭВН!$C:$P,11,FALSE)</f>
        <v>0</v>
      </c>
      <c r="E218" s="17">
        <f>КЭВН!O18</f>
        <v>44590</v>
      </c>
      <c r="F218" s="17">
        <v>44590</v>
      </c>
      <c r="G218" s="15">
        <f>КЭВН!T18</f>
        <v>4670007711924</v>
      </c>
      <c r="H218" s="15">
        <f>КЭВН!S18</f>
        <v>111044</v>
      </c>
      <c r="I218" s="15" t="str">
        <f>КЭВН!E18</f>
        <v>-</v>
      </c>
      <c r="J218" s="167"/>
      <c r="K218" s="568"/>
      <c r="L218" s="381"/>
      <c r="N218" t="str">
        <f>IFERROR(VLOOKUP(B218,Сток!A:B,2,FALSE),"")</f>
        <v/>
      </c>
    </row>
    <row r="219" spans="1:14" ht="12" customHeight="1" x14ac:dyDescent="0.25">
      <c r="A219" s="181" t="str">
        <f>КЭВН!C19</f>
        <v>THERMEX ER 150 V (combi)</v>
      </c>
      <c r="B219" s="16" t="str">
        <f>КЭВН!R19</f>
        <v>UL0000271</v>
      </c>
      <c r="C219" s="128">
        <f>VLOOKUP(A219,КЭВН!$C:$P,10,FALSE)</f>
        <v>0</v>
      </c>
      <c r="D219" s="18">
        <f>VLOOKUP(A219,КЭВН!$C:$P,11,FALSE)</f>
        <v>0</v>
      </c>
      <c r="E219" s="17">
        <f>КЭВН!O19</f>
        <v>51890</v>
      </c>
      <c r="F219" s="17">
        <v>51890</v>
      </c>
      <c r="G219" s="15">
        <f>КЭВН!T19</f>
        <v>4670007711931</v>
      </c>
      <c r="H219" s="15">
        <f>КЭВН!S19</f>
        <v>111045</v>
      </c>
      <c r="I219" s="15" t="str">
        <f>КЭВН!E19</f>
        <v>У</v>
      </c>
      <c r="J219" s="167"/>
      <c r="K219" s="568"/>
      <c r="L219" s="381"/>
      <c r="N219" t="str">
        <f>IFERROR(VLOOKUP(B219,Сток!A:B,2,FALSE),"")</f>
        <v/>
      </c>
    </row>
    <row r="220" spans="1:14" ht="12" customHeight="1" x14ac:dyDescent="0.25">
      <c r="A220" s="181" t="str">
        <f>КЭВН!C20</f>
        <v>THERMEX ER 200 V (combi)</v>
      </c>
      <c r="B220" s="16" t="str">
        <f>КЭВН!R20</f>
        <v>UL0000272</v>
      </c>
      <c r="C220" s="128">
        <f>VLOOKUP(A220,КЭВН!$C:$P,10,FALSE)</f>
        <v>0</v>
      </c>
      <c r="D220" s="18">
        <f>VLOOKUP(A220,КЭВН!$C:$P,11,FALSE)</f>
        <v>0</v>
      </c>
      <c r="E220" s="17">
        <f>КЭВН!O20</f>
        <v>59790</v>
      </c>
      <c r="F220" s="17">
        <v>59790</v>
      </c>
      <c r="G220" s="15">
        <f>КЭВН!T20</f>
        <v>4670007711948</v>
      </c>
      <c r="H220" s="15">
        <f>КЭВН!S20</f>
        <v>111046</v>
      </c>
      <c r="I220" s="15" t="str">
        <f>КЭВН!E20</f>
        <v>У</v>
      </c>
      <c r="J220" s="167"/>
      <c r="K220" s="568"/>
      <c r="L220" s="381"/>
      <c r="N220" t="str">
        <f>IFERROR(VLOOKUP(B220,Сток!A:B,2,FALSE),"")</f>
        <v/>
      </c>
    </row>
    <row r="221" spans="1:14" ht="12" customHeight="1" x14ac:dyDescent="0.25">
      <c r="A221" s="181" t="str">
        <f>КЭВН!C21</f>
        <v>THERMEX ER 300 V (combi)</v>
      </c>
      <c r="B221" s="16" t="str">
        <f>КЭВН!R21</f>
        <v>UL0000273</v>
      </c>
      <c r="C221" s="128">
        <f>VLOOKUP(A221,КЭВН!$C:$P,10,FALSE)</f>
        <v>0</v>
      </c>
      <c r="D221" s="18">
        <f>VLOOKUP(A221,КЭВН!$C:$P,11,FALSE)</f>
        <v>0</v>
      </c>
      <c r="E221" s="17">
        <f>КЭВН!O21</f>
        <v>79990</v>
      </c>
      <c r="F221" s="17">
        <v>79990</v>
      </c>
      <c r="G221" s="15">
        <f>КЭВН!T21</f>
        <v>4670007711955</v>
      </c>
      <c r="H221" s="15">
        <f>КЭВН!S21</f>
        <v>111047</v>
      </c>
      <c r="I221" s="15" t="str">
        <f>КЭВН!E21</f>
        <v>-</v>
      </c>
      <c r="J221" s="167"/>
      <c r="K221" s="568"/>
      <c r="L221" s="381"/>
      <c r="N221" t="str">
        <f>IFERROR(VLOOKUP(B221,Сток!A:B,2,FALSE),"")</f>
        <v/>
      </c>
    </row>
    <row r="222" spans="1:14" ht="12" customHeight="1" x14ac:dyDescent="0.25">
      <c r="A222" s="181" t="str">
        <f>КЭВН!C31</f>
        <v>THERMEX Flat 80 V Combi</v>
      </c>
      <c r="B222" s="16" t="str">
        <f>КЭВН!R31</f>
        <v>ЭдЭБ02771</v>
      </c>
      <c r="C222" s="128">
        <f>VLOOKUP(A222,КЭВН!$C:$P,10,FALSE)</f>
        <v>0</v>
      </c>
      <c r="D222" s="18">
        <f>VLOOKUP(A222,КЭВН!$C:$P,11,FALSE)</f>
        <v>0</v>
      </c>
      <c r="E222" s="17">
        <f>КЭВН!O31</f>
        <v>32390</v>
      </c>
      <c r="F222" s="17">
        <v>32390</v>
      </c>
      <c r="G222" s="15">
        <v>4670033314410</v>
      </c>
      <c r="H222" s="15">
        <v>151184</v>
      </c>
      <c r="I222" s="15" t="s">
        <v>293</v>
      </c>
      <c r="J222" s="167"/>
      <c r="K222" s="568"/>
      <c r="L222" s="381"/>
      <c r="N222" t="str">
        <f>IFERROR(VLOOKUP(B222,Сток!A:B,2,FALSE),"")</f>
        <v/>
      </c>
    </row>
    <row r="223" spans="1:14" ht="12" customHeight="1" x14ac:dyDescent="0.25">
      <c r="A223" s="181" t="str">
        <f>КЭВН!C32</f>
        <v>THERMEX Flat 100 V Combi</v>
      </c>
      <c r="B223" s="16" t="str">
        <f>КЭВН!R32</f>
        <v>ЭдЭБ02772</v>
      </c>
      <c r="C223" s="128">
        <f>VLOOKUP(A223,КЭВН!$C:$P,10,FALSE)</f>
        <v>0</v>
      </c>
      <c r="D223" s="18">
        <f>VLOOKUP(A223,КЭВН!$C:$P,11,FALSE)</f>
        <v>0</v>
      </c>
      <c r="E223" s="17">
        <f>КЭВН!O32</f>
        <v>36090</v>
      </c>
      <c r="F223" s="17">
        <v>36090</v>
      </c>
      <c r="G223" s="15">
        <v>4670033314434</v>
      </c>
      <c r="H223" s="15">
        <v>151185</v>
      </c>
      <c r="I223" s="15" t="s">
        <v>293</v>
      </c>
      <c r="J223" s="167"/>
      <c r="K223" s="568"/>
      <c r="L223" s="381"/>
      <c r="N223" t="str">
        <f>IFERROR(VLOOKUP(B223,Сток!A:B,2,FALSE),"")</f>
        <v/>
      </c>
    </row>
    <row r="224" spans="1:14" ht="12" customHeight="1" x14ac:dyDescent="0.25">
      <c r="A224" s="181" t="s">
        <v>197</v>
      </c>
      <c r="B224" s="16" t="str">
        <f>ПЭВН!R7</f>
        <v>ЭдЭБ00394</v>
      </c>
      <c r="C224" s="128">
        <f>VLOOKUP(A224,ПЭВН!$C:$P,10,FALSE)</f>
        <v>0</v>
      </c>
      <c r="D224" s="18">
        <f>VLOOKUP(A224,ПЭВН!$C:$P,11,FALSE)</f>
        <v>0</v>
      </c>
      <c r="E224" s="17">
        <f>ПЭВН!O7</f>
        <v>15090</v>
      </c>
      <c r="F224" s="17">
        <v>15090</v>
      </c>
      <c r="G224" s="15">
        <f>ПЭВН!T7</f>
        <v>4670007716134</v>
      </c>
      <c r="H224" s="15">
        <f>ПЭВН!S7</f>
        <v>211022</v>
      </c>
      <c r="I224" s="15" t="str">
        <f>ПЭВН!E7</f>
        <v>У</v>
      </c>
      <c r="J224" s="167"/>
      <c r="K224" s="567"/>
      <c r="L224" s="381"/>
      <c r="N224" t="str">
        <f>IFERROR(VLOOKUP(B224,Сток!A:B,2,FALSE),"")</f>
        <v/>
      </c>
    </row>
    <row r="225" spans="1:17" ht="12" customHeight="1" x14ac:dyDescent="0.25">
      <c r="A225" s="181" t="str">
        <f>ПЭВН!C8</f>
        <v>THERMEX Topflow Pro 24000</v>
      </c>
      <c r="B225" s="16" t="str">
        <f>ПЭВН!R8</f>
        <v>ЭдЭБ01057</v>
      </c>
      <c r="C225" s="128">
        <f>VLOOKUP(A225,ПЭВН!$C:$P,10,FALSE)</f>
        <v>0</v>
      </c>
      <c r="D225" s="18">
        <f>VLOOKUP(A225,ПЭВН!$C:$P,11,FALSE)</f>
        <v>0</v>
      </c>
      <c r="E225" s="17">
        <f>ПЭВН!O8</f>
        <v>15590</v>
      </c>
      <c r="F225" s="17">
        <v>15590</v>
      </c>
      <c r="G225" s="15">
        <f>ПЭВН!T8</f>
        <v>4670007719715</v>
      </c>
      <c r="H225" s="15">
        <f>ПЭВН!S8</f>
        <v>211023</v>
      </c>
      <c r="I225" s="15" t="str">
        <f>ПЭВН!E8</f>
        <v>У</v>
      </c>
      <c r="J225" s="167"/>
      <c r="K225" s="567"/>
      <c r="L225" s="381"/>
      <c r="N225" t="str">
        <f>IFERROR(VLOOKUP(B225,Сток!A:B,2,FALSE),"")</f>
        <v/>
      </c>
    </row>
    <row r="226" spans="1:17" ht="12" customHeight="1" x14ac:dyDescent="0.25">
      <c r="A226" s="181" t="s">
        <v>208</v>
      </c>
      <c r="B226" s="16" t="s">
        <v>209</v>
      </c>
      <c r="C226" s="128">
        <f>VLOOKUP(A226,ПЭВН!$C:$P,10,FALSE)</f>
        <v>0</v>
      </c>
      <c r="D226" s="18">
        <f>VLOOKUP(A226,ПЭВН!$C:$P,11,FALSE)</f>
        <v>0</v>
      </c>
      <c r="E226" s="17">
        <f>ПЭВН!O15</f>
        <v>11090</v>
      </c>
      <c r="F226" s="17">
        <v>11090</v>
      </c>
      <c r="G226" s="15">
        <f>ПЭВН!T15</f>
        <v>4670007716097</v>
      </c>
      <c r="H226" s="15">
        <v>211018</v>
      </c>
      <c r="I226" s="15" t="str">
        <f>ПЭВН!E15</f>
        <v>У</v>
      </c>
      <c r="J226" s="167"/>
      <c r="K226" s="567"/>
      <c r="L226" s="381"/>
      <c r="N226" t="str">
        <f>IFERROR(VLOOKUP(B226,Сток!A:B,2,FALSE),"")</f>
        <v/>
      </c>
    </row>
    <row r="227" spans="1:17" ht="12" customHeight="1" x14ac:dyDescent="0.25">
      <c r="A227" s="181" t="s">
        <v>210</v>
      </c>
      <c r="B227" s="16" t="s">
        <v>211</v>
      </c>
      <c r="C227" s="128">
        <f>VLOOKUP(A227,ПЭВН!$C:$P,10,FALSE)</f>
        <v>0</v>
      </c>
      <c r="D227" s="18">
        <f>VLOOKUP(A227,ПЭВН!$C:$P,11,FALSE)</f>
        <v>0</v>
      </c>
      <c r="E227" s="17">
        <f>ПЭВН!O16</f>
        <v>11890</v>
      </c>
      <c r="F227" s="17">
        <v>11890</v>
      </c>
      <c r="G227" s="15">
        <f>ПЭВН!T16</f>
        <v>4670007716103</v>
      </c>
      <c r="H227" s="15">
        <v>211019</v>
      </c>
      <c r="I227" s="15" t="str">
        <f>ПЭВН!E16</f>
        <v>У</v>
      </c>
      <c r="J227" s="167"/>
      <c r="K227" s="567"/>
      <c r="L227" s="381"/>
      <c r="N227" t="str">
        <f>IFERROR(VLOOKUP(B227,Сток!A:B,2,FALSE),"")</f>
        <v/>
      </c>
      <c r="Q227" s="182"/>
    </row>
    <row r="228" spans="1:17" ht="12" customHeight="1" x14ac:dyDescent="0.25">
      <c r="A228" s="181" t="s">
        <v>204</v>
      </c>
      <c r="B228" s="16" t="s">
        <v>205</v>
      </c>
      <c r="C228" s="128">
        <f>VLOOKUP(A228,ПЭВН!$C:$P,10,FALSE)</f>
        <v>0</v>
      </c>
      <c r="D228" s="18">
        <f>VLOOKUP(A228,ПЭВН!$C:$P,11,FALSE)</f>
        <v>0</v>
      </c>
      <c r="E228" s="17">
        <f>ПЭВН!O17</f>
        <v>12390</v>
      </c>
      <c r="F228" s="17">
        <v>12390</v>
      </c>
      <c r="G228" s="15">
        <f>ПЭВН!T17</f>
        <v>4670007716110</v>
      </c>
      <c r="H228" s="15">
        <v>211020</v>
      </c>
      <c r="I228" s="15" t="str">
        <f>ПЭВН!E17</f>
        <v>У</v>
      </c>
      <c r="J228" s="167"/>
      <c r="K228" s="567"/>
      <c r="L228" s="381"/>
      <c r="N228" t="str">
        <f>IFERROR(VLOOKUP(B228,Сток!A:B,2,FALSE),"")</f>
        <v/>
      </c>
      <c r="Q228" s="182"/>
    </row>
    <row r="229" spans="1:17" ht="12" customHeight="1" x14ac:dyDescent="0.25">
      <c r="A229" s="181" t="s">
        <v>206</v>
      </c>
      <c r="B229" s="16" t="s">
        <v>207</v>
      </c>
      <c r="C229" s="128">
        <f>VLOOKUP(A229,ПЭВН!$C:$P,10,FALSE)</f>
        <v>0</v>
      </c>
      <c r="D229" s="18">
        <f>VLOOKUP(A229,ПЭВН!$C:$P,11,FALSE)</f>
        <v>0</v>
      </c>
      <c r="E229" s="17">
        <f>ПЭВН!O18</f>
        <v>14090</v>
      </c>
      <c r="F229" s="17">
        <v>14090</v>
      </c>
      <c r="G229" s="15">
        <f>ПЭВН!T18</f>
        <v>4670007716660</v>
      </c>
      <c r="H229" s="15">
        <v>211021</v>
      </c>
      <c r="I229" s="15" t="str">
        <f>ПЭВН!E18</f>
        <v>У</v>
      </c>
      <c r="J229" s="167"/>
      <c r="K229" s="567"/>
      <c r="L229" s="381"/>
      <c r="N229" t="str">
        <f>IFERROR(VLOOKUP(B229,Сток!A:B,2,FALSE),"")</f>
        <v/>
      </c>
      <c r="Q229" s="182"/>
    </row>
    <row r="230" spans="1:17" ht="12" customHeight="1" x14ac:dyDescent="0.25">
      <c r="A230" s="181" t="str">
        <f>ПЭВН!Q11</f>
        <v>Thermex Hudson 7000</v>
      </c>
      <c r="B230" s="16" t="str">
        <f>ПЭВН!R11</f>
        <v>ЭдЭБ03837</v>
      </c>
      <c r="C230" s="128">
        <f>VLOOKUP(A230,ПЭВН!$C:$P,10,FALSE)</f>
        <v>0</v>
      </c>
      <c r="D230" s="18">
        <f>VLOOKUP(A230,ПЭВН!$C:$P,11,FALSE)</f>
        <v>0</v>
      </c>
      <c r="E230" s="17">
        <f>ПЭВН!O11</f>
        <v>11390</v>
      </c>
      <c r="F230" s="17">
        <v>11390</v>
      </c>
      <c r="G230" s="15">
        <f>ПЭВН!T11</f>
        <v>4670033316759</v>
      </c>
      <c r="H230" s="15">
        <f>ПЭВН!S11</f>
        <v>211110</v>
      </c>
      <c r="I230" s="15" t="s">
        <v>294</v>
      </c>
      <c r="J230" s="167"/>
      <c r="K230" s="568"/>
      <c r="L230" s="381"/>
      <c r="Q230" s="182"/>
    </row>
    <row r="231" spans="1:17" ht="12" customHeight="1" x14ac:dyDescent="0.25">
      <c r="A231" s="181" t="str">
        <f>ПЭВН!Q12</f>
        <v>Thermex Hudson 8500</v>
      </c>
      <c r="B231" s="16" t="str">
        <f>ПЭВН!R12</f>
        <v>ЭдЭБ03838</v>
      </c>
      <c r="C231" s="128">
        <f>VLOOKUP(A231,ПЭВН!$C:$P,10,FALSE)</f>
        <v>0</v>
      </c>
      <c r="D231" s="18">
        <f>VLOOKUP(A231,ПЭВН!$C:$P,11,FALSE)</f>
        <v>0</v>
      </c>
      <c r="E231" s="17">
        <f>ПЭВН!O12</f>
        <v>12190</v>
      </c>
      <c r="F231" s="17">
        <v>12190</v>
      </c>
      <c r="G231" s="15">
        <f>ПЭВН!T12</f>
        <v>4670033316766</v>
      </c>
      <c r="H231" s="15">
        <f>ПЭВН!S12</f>
        <v>211111</v>
      </c>
      <c r="I231" s="15" t="s">
        <v>294</v>
      </c>
      <c r="J231" s="167"/>
      <c r="K231" s="568"/>
      <c r="L231" s="381"/>
      <c r="Q231" s="182"/>
    </row>
    <row r="232" spans="1:17" ht="12" customHeight="1" x14ac:dyDescent="0.25">
      <c r="A232" s="181" t="str">
        <f>ПЭВН!C21</f>
        <v>THERMEX Trend 4500</v>
      </c>
      <c r="B232" s="16" t="str">
        <f>ПЭВН!R21</f>
        <v>ЭдЭБ01711</v>
      </c>
      <c r="C232" s="128">
        <f>VLOOKUP(A232,ПЭВН!$C:$P,10,FALSE)</f>
        <v>0</v>
      </c>
      <c r="D232" s="18">
        <f>VLOOKUP(A232,ПЭВН!$C:$P,11,FALSE)</f>
        <v>0</v>
      </c>
      <c r="E232" s="17">
        <f>ПЭВН!O21</f>
        <v>7890</v>
      </c>
      <c r="F232" s="17">
        <v>7890</v>
      </c>
      <c r="G232" s="15">
        <f>ПЭВН!T21</f>
        <v>4670033312102</v>
      </c>
      <c r="H232" s="15">
        <f>ПЭВН!S21</f>
        <v>211029</v>
      </c>
      <c r="I232" s="15" t="str">
        <f>ПЭВН!E21</f>
        <v>У</v>
      </c>
      <c r="J232" s="167"/>
      <c r="K232" s="567"/>
      <c r="L232" s="381"/>
      <c r="N232" t="str">
        <f>IFERROR(VLOOKUP(B232,Сток!A:B,2,FALSE),"")</f>
        <v/>
      </c>
      <c r="Q232" s="182"/>
    </row>
    <row r="233" spans="1:17" ht="12" customHeight="1" x14ac:dyDescent="0.25">
      <c r="A233" s="181" t="s">
        <v>332</v>
      </c>
      <c r="B233" s="16" t="s">
        <v>331</v>
      </c>
      <c r="C233" s="128">
        <f>VLOOKUP(A233,ПЭВН!$C:$P,10,FALSE)</f>
        <v>0</v>
      </c>
      <c r="D233" s="18">
        <f>VLOOKUP(A233,ПЭВН!$C:$P,11,FALSE)</f>
        <v>0</v>
      </c>
      <c r="E233" s="17">
        <f>ПЭВН!O22</f>
        <v>8090</v>
      </c>
      <c r="F233" s="17">
        <v>8090</v>
      </c>
      <c r="G233" s="15">
        <f>ПЭВН!T22</f>
        <v>4670007719951</v>
      </c>
      <c r="H233" s="15">
        <f>ПЭВН!S22</f>
        <v>211024</v>
      </c>
      <c r="I233" s="15" t="str">
        <f>ПЭВН!E22</f>
        <v>У</v>
      </c>
      <c r="J233" s="167"/>
      <c r="K233" s="567"/>
      <c r="L233" s="381"/>
      <c r="N233" t="str">
        <f>IFERROR(VLOOKUP(B233,Сток!A:B,2,FALSE),"")</f>
        <v/>
      </c>
      <c r="Q233" s="182"/>
    </row>
    <row r="234" spans="1:17" ht="12" customHeight="1" x14ac:dyDescent="0.25">
      <c r="A234" s="181" t="str">
        <f>ПЭВН!Q25</f>
        <v>THERMEX Balance 4500</v>
      </c>
      <c r="B234" s="16" t="str">
        <f>ПЭВН!R25</f>
        <v>ЭдЭБ01713</v>
      </c>
      <c r="C234" s="128">
        <f>VLOOKUP(A234,ПЭВН!$C:$P,10,FALSE)</f>
        <v>0</v>
      </c>
      <c r="D234" s="18">
        <f>VLOOKUP(A234,ПЭВН!$C:$P,11,FALSE)</f>
        <v>0</v>
      </c>
      <c r="E234" s="17">
        <f>ПЭВН!O25</f>
        <v>5590</v>
      </c>
      <c r="F234" s="17">
        <v>5590</v>
      </c>
      <c r="G234" s="15">
        <f>ПЭВН!T25</f>
        <v>4670033312119</v>
      </c>
      <c r="H234" s="15">
        <f>ПЭВН!S25</f>
        <v>211030</v>
      </c>
      <c r="I234" s="15" t="str">
        <f>ПЭВН!E25</f>
        <v>У</v>
      </c>
      <c r="J234" s="167"/>
      <c r="K234" s="567"/>
      <c r="L234" s="381"/>
      <c r="N234" t="str">
        <f>IFERROR(VLOOKUP(B234,Сток!A:B,2,FALSE),"")</f>
        <v/>
      </c>
      <c r="Q234" s="182"/>
    </row>
    <row r="235" spans="1:17" ht="12" customHeight="1" x14ac:dyDescent="0.25">
      <c r="A235" s="181" t="str">
        <f>ПЭВН!Q26</f>
        <v>THERMEX Balance 6000</v>
      </c>
      <c r="B235" s="16" t="str">
        <f>ПЭВН!R26</f>
        <v>ЭдЭБ01714</v>
      </c>
      <c r="C235" s="128">
        <f>VLOOKUP(A235,ПЭВН!$C:$P,10,FALSE)</f>
        <v>0</v>
      </c>
      <c r="D235" s="18">
        <f>VLOOKUP(A235,ПЭВН!$C:$P,11,FALSE)</f>
        <v>0</v>
      </c>
      <c r="E235" s="17">
        <f>ПЭВН!O26</f>
        <v>6090</v>
      </c>
      <c r="F235" s="17">
        <v>6090</v>
      </c>
      <c r="G235" s="15">
        <f>ПЭВН!T26</f>
        <v>4670033312126</v>
      </c>
      <c r="H235" s="15">
        <f>ПЭВН!S26</f>
        <v>211031</v>
      </c>
      <c r="I235" s="15" t="str">
        <f>ПЭВН!E26</f>
        <v>У</v>
      </c>
      <c r="J235" s="167"/>
      <c r="K235" s="567"/>
      <c r="L235" s="381"/>
      <c r="N235" t="str">
        <f>IFERROR(VLOOKUP(B235,Сток!A:B,2,FALSE),"")</f>
        <v/>
      </c>
      <c r="Q235" s="182"/>
    </row>
    <row r="236" spans="1:17" ht="12" customHeight="1" x14ac:dyDescent="0.25">
      <c r="A236" s="181" t="str">
        <f>ПЭВН!Q38</f>
        <v>THERMEX Hitch 3500</v>
      </c>
      <c r="B236" s="16" t="str">
        <f>ПЭВН!R38</f>
        <v>ЭдЭБ03853</v>
      </c>
      <c r="C236" s="128">
        <f>VLOOKUP(A236,ПЭВН!$C:$P,10,FALSE)</f>
        <v>0</v>
      </c>
      <c r="D236" s="18">
        <f>VLOOKUP(A236,ПЭВН!$C:$P,11,FALSE)</f>
        <v>0</v>
      </c>
      <c r="E236" s="17">
        <f>ПЭВН!O38</f>
        <v>2590</v>
      </c>
      <c r="F236" s="17">
        <v>2590</v>
      </c>
      <c r="G236" s="15">
        <f>ПЭВН!T38</f>
        <v>4670033316735</v>
      </c>
      <c r="H236" s="15">
        <f>ПЭВН!S38</f>
        <v>211217</v>
      </c>
      <c r="I236" s="15" t="s">
        <v>294</v>
      </c>
      <c r="J236" s="167"/>
      <c r="K236" s="567"/>
      <c r="L236" s="381"/>
      <c r="N236" t="str">
        <f>IFERROR(VLOOKUP(B236,Сток!A:B,2,FALSE),"")</f>
        <v/>
      </c>
      <c r="Q236" s="182"/>
    </row>
    <row r="237" spans="1:17" ht="12" customHeight="1" x14ac:dyDescent="0.25">
      <c r="A237" s="181" t="str">
        <f>ПЭВН!Q29</f>
        <v>THERMEX Artflow 6000</v>
      </c>
      <c r="B237" s="16" t="str">
        <f>ПЭВН!R29</f>
        <v>ЭдЭБ02566</v>
      </c>
      <c r="C237" s="128">
        <f>VLOOKUP(A237,ПЭВН!$C:$P,10,FALSE)</f>
        <v>0</v>
      </c>
      <c r="D237" s="18">
        <f>VLOOKUP(A237,ПЭВН!$C:$P,11,FALSE)</f>
        <v>0</v>
      </c>
      <c r="E237" s="99">
        <f>ПЭВН!O29</f>
        <v>5290</v>
      </c>
      <c r="F237" s="380">
        <v>5290</v>
      </c>
      <c r="G237" s="15">
        <f>ПЭВН!T29</f>
        <v>4670033314045</v>
      </c>
      <c r="H237" s="15">
        <f>ПЭВН!S29</f>
        <v>211035</v>
      </c>
      <c r="I237" s="15"/>
      <c r="J237" s="167"/>
      <c r="K237" s="567"/>
      <c r="L237" s="381"/>
      <c r="N237" t="str">
        <f>IFERROR(VLOOKUP(B237,Сток!A:B,2,FALSE),"")</f>
        <v/>
      </c>
      <c r="Q237" s="182"/>
    </row>
    <row r="238" spans="1:17" ht="12" customHeight="1" x14ac:dyDescent="0.25">
      <c r="A238" s="181" t="str">
        <f>ПЭВН!Q30</f>
        <v>THERMEX Artflow 8000</v>
      </c>
      <c r="B238" s="16" t="str">
        <f>ПЭВН!R30</f>
        <v>ЭдЭБ02565</v>
      </c>
      <c r="C238" s="128">
        <f>VLOOKUP(A238,ПЭВН!$C:$P,10,FALSE)</f>
        <v>0</v>
      </c>
      <c r="D238" s="18">
        <f>VLOOKUP(A238,ПЭВН!$C:$P,11,FALSE)</f>
        <v>0</v>
      </c>
      <c r="E238" s="99">
        <f>ПЭВН!O30</f>
        <v>5690</v>
      </c>
      <c r="F238" s="380">
        <v>5690</v>
      </c>
      <c r="G238" s="15">
        <f>ПЭВН!T30</f>
        <v>4670033314038</v>
      </c>
      <c r="H238" s="15">
        <f>ПЭВН!S30</f>
        <v>211036</v>
      </c>
      <c r="I238" s="15"/>
      <c r="J238" s="167"/>
      <c r="K238" s="567"/>
      <c r="L238" s="381"/>
      <c r="N238" t="str">
        <f>IFERROR(VLOOKUP(B238,Сток!A:B,2,FALSE),"")</f>
        <v/>
      </c>
      <c r="Q238" s="182"/>
    </row>
    <row r="239" spans="1:17" ht="12" customHeight="1" x14ac:dyDescent="0.25">
      <c r="A239" s="181" t="str">
        <f>ПЭВН!Q31</f>
        <v>THERMEX Artflow 10500</v>
      </c>
      <c r="B239" s="16" t="str">
        <f>ПЭВН!R31</f>
        <v>ЭдЭБ02567</v>
      </c>
      <c r="C239" s="128">
        <f>VLOOKUP(A239,ПЭВН!$C:$P,10,FALSE)</f>
        <v>0</v>
      </c>
      <c r="D239" s="18">
        <f>VLOOKUP(A239,ПЭВН!$C:$P,11,FALSE)</f>
        <v>0</v>
      </c>
      <c r="E239" s="99">
        <f>ПЭВН!O31</f>
        <v>7690</v>
      </c>
      <c r="F239" s="380">
        <v>7690</v>
      </c>
      <c r="G239" s="15">
        <f>ПЭВН!T31</f>
        <v>4670033314052</v>
      </c>
      <c r="H239" s="15">
        <f>ПЭВН!S31</f>
        <v>211037</v>
      </c>
      <c r="I239" s="15"/>
      <c r="J239" s="167"/>
      <c r="K239" s="567"/>
      <c r="L239" s="381"/>
      <c r="N239" t="str">
        <f>IFERROR(VLOOKUP(B239,Сток!A:B,2,FALSE),"")</f>
        <v/>
      </c>
      <c r="Q239" s="182"/>
    </row>
    <row r="240" spans="1:17" ht="12" customHeight="1" x14ac:dyDescent="0.25">
      <c r="A240" s="181" t="str">
        <f>ПЭВН!Q34</f>
        <v>THERMEX Onyx 6500</v>
      </c>
      <c r="B240" s="16" t="str">
        <f>ПЭВН!R34</f>
        <v>ЭдЭБ02569</v>
      </c>
      <c r="C240" s="128">
        <f>VLOOKUP(A240,ПЭВН!$C:$P,10,FALSE)</f>
        <v>0</v>
      </c>
      <c r="D240" s="18">
        <f>VLOOKUP(A240,ПЭВН!$C:$P,11,FALSE)</f>
        <v>0</v>
      </c>
      <c r="E240" s="17">
        <f>ПЭВН!O34</f>
        <v>5290</v>
      </c>
      <c r="F240" s="17">
        <v>5290</v>
      </c>
      <c r="G240" s="15">
        <f>ПЭВН!T34</f>
        <v>4670033314212</v>
      </c>
      <c r="H240" s="15">
        <f>ПЭВН!S34</f>
        <v>211038</v>
      </c>
      <c r="I240" s="15" t="str">
        <f>ПЭВН!E34</f>
        <v>У</v>
      </c>
      <c r="J240" s="167"/>
      <c r="K240" s="567"/>
      <c r="L240" s="381"/>
      <c r="N240" t="str">
        <f>IFERROR(VLOOKUP(B240,Сток!A:B,2,FALSE),"")</f>
        <v/>
      </c>
      <c r="Q240" s="182"/>
    </row>
    <row r="241" spans="1:14" ht="12" customHeight="1" x14ac:dyDescent="0.25">
      <c r="A241" s="181" t="str">
        <f>ПЭВН!Q35</f>
        <v>THERMEX Onyx 8000</v>
      </c>
      <c r="B241" s="16" t="str">
        <f>ПЭВН!R35</f>
        <v>ЭдЭБ02570</v>
      </c>
      <c r="C241" s="128">
        <f>VLOOKUP(A241,ПЭВН!$C:$P,10,FALSE)</f>
        <v>0</v>
      </c>
      <c r="D241" s="18">
        <f>VLOOKUP(A241,ПЭВН!$C:$P,11,FALSE)</f>
        <v>0</v>
      </c>
      <c r="E241" s="17">
        <f>ПЭВН!O35</f>
        <v>5690</v>
      </c>
      <c r="F241" s="17">
        <v>5690</v>
      </c>
      <c r="G241" s="15">
        <f>ПЭВН!T35</f>
        <v>4670033314229</v>
      </c>
      <c r="H241" s="15">
        <f>ПЭВН!S35</f>
        <v>211039</v>
      </c>
      <c r="I241" s="15" t="str">
        <f>ПЭВН!E35</f>
        <v>У</v>
      </c>
      <c r="J241" s="167"/>
      <c r="K241" s="567"/>
      <c r="L241" s="381"/>
      <c r="N241" t="str">
        <f>IFERROR(VLOOKUP(B241,Сток!A:B,2,FALSE),"")</f>
        <v/>
      </c>
    </row>
    <row r="242" spans="1:14" ht="12" customHeight="1" x14ac:dyDescent="0.25">
      <c r="A242" s="181" t="str">
        <f>ПЭВН!Q45</f>
        <v>THERMEX Ruby 3000</v>
      </c>
      <c r="B242" s="16" t="str">
        <f>ПЭВН!R45</f>
        <v>ЭдЭБ01993</v>
      </c>
      <c r="C242" s="128">
        <f>VLOOKUP(A242,ПЭВН!$C:$P,10,FALSE)</f>
        <v>0</v>
      </c>
      <c r="D242" s="18">
        <f>VLOOKUP(A242,ПЭВН!$C:$P,11,FALSE)</f>
        <v>0</v>
      </c>
      <c r="E242" s="17">
        <f>ПЭВН!O45</f>
        <v>3890</v>
      </c>
      <c r="F242" s="17">
        <v>3890</v>
      </c>
      <c r="G242" s="15">
        <f>ПЭВН!T45</f>
        <v>4670033313130</v>
      </c>
      <c r="H242" s="15">
        <f>ПЭВН!S45</f>
        <v>211034</v>
      </c>
      <c r="I242" s="15" t="str">
        <f>ПЭВН!E45</f>
        <v>У</v>
      </c>
      <c r="J242" s="167"/>
      <c r="K242" s="567"/>
      <c r="L242" s="381"/>
      <c r="N242" t="str">
        <f>IFERROR(VLOOKUP(B242,Сток!A:B,2,FALSE),"")</f>
        <v/>
      </c>
    </row>
    <row r="243" spans="1:14" ht="12" customHeight="1" x14ac:dyDescent="0.25">
      <c r="A243" s="181" t="str">
        <f>ПЭВН!Q48</f>
        <v>THERMEX Focus 3000</v>
      </c>
      <c r="B243" s="16" t="str">
        <f>ПЭВН!R48</f>
        <v>ЭдЭБ01991</v>
      </c>
      <c r="C243" s="128">
        <f>VLOOKUP(A243,ПЭВН!$C:$P,10,FALSE)</f>
        <v>0</v>
      </c>
      <c r="D243" s="18">
        <f>VLOOKUP(A243,ПЭВН!$C:$P,11,FALSE)</f>
        <v>0</v>
      </c>
      <c r="E243" s="17">
        <f>ПЭВН!O48</f>
        <v>3290</v>
      </c>
      <c r="F243" s="17">
        <v>3290</v>
      </c>
      <c r="G243" s="15">
        <f>ПЭВН!T48</f>
        <v>4670033313123</v>
      </c>
      <c r="H243" s="15">
        <f>ПЭВН!S48</f>
        <v>211033</v>
      </c>
      <c r="I243" s="15" t="str">
        <f>ПЭВН!E48</f>
        <v>У</v>
      </c>
      <c r="J243" s="167"/>
      <c r="K243" s="568"/>
      <c r="L243" s="381"/>
      <c r="N243" t="str">
        <f>IFERROR(VLOOKUP(B243,Сток!A:B,2,FALSE),"")</f>
        <v/>
      </c>
    </row>
    <row r="244" spans="1:14" ht="12" customHeight="1" x14ac:dyDescent="0.25">
      <c r="A244" s="181" t="str">
        <f>ПЭВН!Q54</f>
        <v>THERMEX Hotty 3000</v>
      </c>
      <c r="B244" s="16" t="str">
        <f>ПЭВН!R54</f>
        <v>ЭдЭБ01154</v>
      </c>
      <c r="C244" s="128">
        <f>VLOOKUP(A244,ПЭВН!$C:$P,10,FALSE)</f>
        <v>0</v>
      </c>
      <c r="D244" s="18">
        <f>VLOOKUP(A244,ПЭВН!$C:$P,11,FALSE)</f>
        <v>0</v>
      </c>
      <c r="E244" s="17">
        <f>ПЭВН!O54</f>
        <v>3090</v>
      </c>
      <c r="F244" s="17">
        <v>3090</v>
      </c>
      <c r="G244" s="15">
        <f>ПЭВН!T54</f>
        <v>4670033310023</v>
      </c>
      <c r="H244" s="15">
        <f>ПЭВН!S54</f>
        <v>211027</v>
      </c>
      <c r="I244" s="15" t="str">
        <f>ПЭВН!E54</f>
        <v>У</v>
      </c>
      <c r="J244" s="167"/>
      <c r="K244" s="568"/>
      <c r="L244" s="381"/>
      <c r="N244" t="str">
        <f>IFERROR(VLOOKUP(B244,Сток!A:B,2,FALSE),"")</f>
        <v/>
      </c>
    </row>
    <row r="245" spans="1:14" ht="12" customHeight="1" x14ac:dyDescent="0.25">
      <c r="A245" s="181" t="e">
        <f>#REF!</f>
        <v>#REF!</v>
      </c>
      <c r="B245" s="16" t="e">
        <f>#REF!</f>
        <v>#REF!</v>
      </c>
      <c r="C245" s="128" t="e">
        <f>VLOOKUP(A245,#REF!,10,FALSE)</f>
        <v>#REF!</v>
      </c>
      <c r="D245" s="18" t="e">
        <f>VLOOKUP(A245,#REF!,11,FALSE)</f>
        <v>#REF!</v>
      </c>
      <c r="E245" s="31">
        <v>1690</v>
      </c>
      <c r="F245" s="17" t="s">
        <v>68</v>
      </c>
      <c r="G245" s="15" t="e">
        <f>#REF!</f>
        <v>#REF!</v>
      </c>
      <c r="H245" s="15" t="e">
        <f>#REF!</f>
        <v>#REF!</v>
      </c>
      <c r="I245" s="15" t="s">
        <v>294</v>
      </c>
      <c r="J245" s="167"/>
      <c r="K245" s="567"/>
      <c r="L245" s="381"/>
      <c r="N245" t="str">
        <f>IFERROR(VLOOKUP(B245,Сток!A:B,2,FALSE),"")</f>
        <v/>
      </c>
    </row>
    <row r="246" spans="1:14" ht="12" customHeight="1" x14ac:dyDescent="0.25">
      <c r="A246" s="181" t="str">
        <f>ПЭВН!Q57</f>
        <v>THERMEX Amber 3000</v>
      </c>
      <c r="B246" s="16" t="str">
        <f>ПЭВН!R57</f>
        <v>ЭдЭБ02733</v>
      </c>
      <c r="C246" s="128">
        <f>VLOOKUP(A246,ПЭВН!$C:$P,10,FALSE)</f>
        <v>0</v>
      </c>
      <c r="D246" s="18">
        <f>VLOOKUP(A246,ПЭВН!$C:$P,11,FALSE)</f>
        <v>0</v>
      </c>
      <c r="E246" s="17">
        <f>ПЭВН!O57</f>
        <v>2690</v>
      </c>
      <c r="F246" s="17">
        <v>2690</v>
      </c>
      <c r="G246" s="15">
        <f>ПЭВН!T57</f>
        <v>4670033314069</v>
      </c>
      <c r="H246" s="15">
        <f>ПЭВН!S57</f>
        <v>211057</v>
      </c>
      <c r="I246" s="15" t="s">
        <v>294</v>
      </c>
      <c r="J246" s="167"/>
      <c r="K246" s="568"/>
      <c r="L246" s="381"/>
      <c r="N246" t="str">
        <f>IFERROR(VLOOKUP(B246,Сток!A:B,2,FALSE),"")</f>
        <v/>
      </c>
    </row>
    <row r="247" spans="1:14" ht="12" customHeight="1" x14ac:dyDescent="0.25">
      <c r="A247" s="181" t="str">
        <f>ПЭВН!Q42</f>
        <v>THERMEX Tesoro 3500</v>
      </c>
      <c r="B247" s="16" t="str">
        <f>ПЭВН!R42</f>
        <v>ЭдЭБ03851</v>
      </c>
      <c r="C247" s="128">
        <f>VLOOKUP(A247,ПЭВН!$C:$P,10,FALSE)</f>
        <v>0</v>
      </c>
      <c r="D247" s="18">
        <f>VLOOKUP(A247,ПЭВН!$C:$P,11,FALSE)</f>
        <v>0</v>
      </c>
      <c r="E247" s="17">
        <f>ПЭВН!O42</f>
        <v>6290</v>
      </c>
      <c r="F247" s="17">
        <v>6290</v>
      </c>
      <c r="G247" s="15">
        <f>ПЭВН!T42</f>
        <v>4670033317473</v>
      </c>
      <c r="H247" s="15">
        <f>ПЭВН!S42</f>
        <v>211216</v>
      </c>
      <c r="I247" s="15" t="s">
        <v>294</v>
      </c>
      <c r="J247" s="167"/>
      <c r="K247" s="568"/>
      <c r="L247" s="381"/>
      <c r="N247" t="str">
        <f>IFERROR(VLOOKUP(B247,Сток!A:B,2,FALSE),"")</f>
        <v/>
      </c>
    </row>
    <row r="248" spans="1:14" ht="12" customHeight="1" x14ac:dyDescent="0.25">
      <c r="A248" s="181" t="str">
        <f>ПЭВН!Q51</f>
        <v>THERMEX Runa 3000</v>
      </c>
      <c r="B248" s="16" t="str">
        <f>ПЭВН!R51</f>
        <v>ЭдЭБ04417</v>
      </c>
      <c r="C248" s="128">
        <f>VLOOKUP(A248,ПЭВН!$C:$P,10,FALSE)</f>
        <v>0</v>
      </c>
      <c r="D248" s="18">
        <f>VLOOKUP(A248,ПЭВН!$C:$P,11,FALSE)</f>
        <v>0</v>
      </c>
      <c r="E248" s="17">
        <f>ПЭВН!O51</f>
        <v>3190</v>
      </c>
      <c r="F248" s="17">
        <v>3190</v>
      </c>
      <c r="G248" s="15">
        <f>ПЭВН!T51</f>
        <v>4670033317459</v>
      </c>
      <c r="H248" s="15">
        <f>ПЭВН!S51</f>
        <v>221010</v>
      </c>
      <c r="I248" s="15" t="s">
        <v>294</v>
      </c>
      <c r="J248" s="167"/>
      <c r="K248" s="568"/>
      <c r="L248" s="381"/>
      <c r="N248" t="str">
        <f>IFERROR(VLOOKUP(B248,Сток!A:B,2,FALSE),"")</f>
        <v/>
      </c>
    </row>
    <row r="249" spans="1:14" ht="12" customHeight="1" x14ac:dyDescent="0.25">
      <c r="A249" s="181" t="str">
        <f>ПЭВН!Q60</f>
        <v>THERMEX Nord 3500</v>
      </c>
      <c r="B249" s="16" t="str">
        <f>ПЭВН!R60</f>
        <v>ЭдЭБ04419</v>
      </c>
      <c r="C249" s="128">
        <f>VLOOKUP(A249,ПЭВН!$C:$P,10,FALSE)</f>
        <v>0</v>
      </c>
      <c r="D249" s="18">
        <f>VLOOKUP(A249,ПЭВН!$C:$P,11,FALSE)</f>
        <v>0</v>
      </c>
      <c r="E249" s="17">
        <f>ПЭВН!O60</f>
        <v>2590</v>
      </c>
      <c r="F249" s="17">
        <v>2590</v>
      </c>
      <c r="G249" s="15">
        <f>ПЭВН!T60</f>
        <v>4670033317480</v>
      </c>
      <c r="H249" s="15">
        <f>ПЭВН!S60</f>
        <v>221011</v>
      </c>
      <c r="I249" s="15" t="s">
        <v>294</v>
      </c>
      <c r="J249" s="167"/>
      <c r="K249" s="568"/>
      <c r="L249" s="381"/>
      <c r="N249" t="str">
        <f>IFERROR(VLOOKUP(B249,Сток!A:B,2,FALSE),"")</f>
        <v/>
      </c>
    </row>
    <row r="250" spans="1:14" ht="12" customHeight="1" x14ac:dyDescent="0.25">
      <c r="A250" s="181" t="str">
        <f>ПЭВН!Q63</f>
        <v>EDISSON Bruni 3500</v>
      </c>
      <c r="B250" s="16" t="str">
        <f>ПЭВН!R63</f>
        <v>ЭдЭБ04415</v>
      </c>
      <c r="C250" s="128">
        <f>VLOOKUP(A250,ПЭВН!$C:$P,10,FALSE)</f>
        <v>0</v>
      </c>
      <c r="D250" s="18">
        <f>VLOOKUP(A250,ПЭВН!$C:$P,11,FALSE)</f>
        <v>0</v>
      </c>
      <c r="E250" s="17">
        <f>ПЭВН!O63</f>
        <v>1790</v>
      </c>
      <c r="F250" s="17">
        <v>1790</v>
      </c>
      <c r="G250" s="15">
        <f>ПЭВН!T63</f>
        <v>4670033317497</v>
      </c>
      <c r="H250" s="15">
        <f>ПЭВН!S63</f>
        <v>221009</v>
      </c>
      <c r="I250" s="15" t="s">
        <v>294</v>
      </c>
      <c r="J250" s="167"/>
      <c r="K250" s="568"/>
      <c r="L250" s="381"/>
      <c r="N250" t="str">
        <f>IFERROR(VLOOKUP(B250,Сток!A:B,2,FALSE),"")</f>
        <v/>
      </c>
    </row>
    <row r="251" spans="1:14" ht="12" customHeight="1" x14ac:dyDescent="0.25">
      <c r="A251" s="181" t="str">
        <f>ПЭВН!Q66</f>
        <v>EDISSON Cora 3000</v>
      </c>
      <c r="B251" s="16" t="str">
        <f>ПЭВН!R66</f>
        <v>ЭдЭБ04413</v>
      </c>
      <c r="C251" s="128">
        <f>VLOOKUP(A251,ПЭВН!$C:$P,10,FALSE)</f>
        <v>0</v>
      </c>
      <c r="D251" s="18">
        <f>VLOOKUP(A251,ПЭВН!$C:$P,11,FALSE)</f>
        <v>0</v>
      </c>
      <c r="E251" s="17">
        <f>ПЭВН!O66</f>
        <v>1790</v>
      </c>
      <c r="F251" s="17">
        <v>1790</v>
      </c>
      <c r="G251" s="15">
        <f>ПЭВН!T66</f>
        <v>4670033317503</v>
      </c>
      <c r="H251" s="15">
        <f>ПЭВН!S66</f>
        <v>221008</v>
      </c>
      <c r="I251" s="15" t="s">
        <v>294</v>
      </c>
      <c r="J251" s="167"/>
      <c r="K251" s="568"/>
      <c r="L251" s="381"/>
      <c r="N251" t="str">
        <f>IFERROR(VLOOKUP(B251,Сток!A:B,2,FALSE),"")</f>
        <v/>
      </c>
    </row>
    <row r="252" spans="1:14" ht="12" customHeight="1" x14ac:dyDescent="0.25">
      <c r="A252" s="181" t="s">
        <v>198</v>
      </c>
      <c r="B252" s="16" t="s">
        <v>199</v>
      </c>
      <c r="C252" s="128">
        <f>VLOOKUP(A252,ПЭВН!$C:$P,10,FALSE)</f>
        <v>0</v>
      </c>
      <c r="D252" s="18">
        <f>VLOOKUP(A252,ПЭВН!$C:$P,11,FALSE)</f>
        <v>0</v>
      </c>
      <c r="E252" s="17">
        <f>ПЭВН!O70</f>
        <v>4990</v>
      </c>
      <c r="F252" s="17">
        <v>4990</v>
      </c>
      <c r="G252" s="15">
        <f>ПЭВН!T70</f>
        <v>4670007716042</v>
      </c>
      <c r="H252" s="15">
        <v>211013</v>
      </c>
      <c r="I252" s="15" t="str">
        <f>ПЭВН!E70</f>
        <v>У</v>
      </c>
      <c r="J252" s="167"/>
      <c r="K252" s="567"/>
      <c r="L252" s="381"/>
      <c r="N252" t="str">
        <f>IFERROR(VLOOKUP(B252,Сток!A:B,2,FALSE),"")</f>
        <v/>
      </c>
    </row>
    <row r="253" spans="1:14" ht="12" customHeight="1" x14ac:dyDescent="0.25">
      <c r="A253" s="181" t="s">
        <v>200</v>
      </c>
      <c r="B253" s="16" t="s">
        <v>201</v>
      </c>
      <c r="C253" s="128">
        <f>VLOOKUP(A253,ПЭВН!$C:$P,10,FALSE)</f>
        <v>0</v>
      </c>
      <c r="D253" s="18">
        <f>VLOOKUP(A253,ПЭВН!$C:$P,11,FALSE)</f>
        <v>0</v>
      </c>
      <c r="E253" s="17">
        <f>ПЭВН!O71</f>
        <v>5290</v>
      </c>
      <c r="F253" s="17">
        <v>5290</v>
      </c>
      <c r="G253" s="15">
        <f>ПЭВН!T71</f>
        <v>4670007716059</v>
      </c>
      <c r="H253" s="15">
        <v>211014</v>
      </c>
      <c r="I253" s="15" t="str">
        <f>ПЭВН!E71</f>
        <v>У</v>
      </c>
      <c r="J253" s="167"/>
      <c r="K253" s="567"/>
      <c r="L253" s="381"/>
      <c r="N253" t="str">
        <f>IFERROR(VLOOKUP(B253,Сток!A:B,2,FALSE),"")</f>
        <v/>
      </c>
    </row>
    <row r="254" spans="1:14" ht="12" customHeight="1" x14ac:dyDescent="0.25">
      <c r="A254" s="181" t="s">
        <v>202</v>
      </c>
      <c r="B254" s="16" t="s">
        <v>203</v>
      </c>
      <c r="C254" s="128">
        <f>VLOOKUP(A254,ПЭВН!$C:$P,10,FALSE)</f>
        <v>0</v>
      </c>
      <c r="D254" s="18">
        <f>VLOOKUP(A254,ПЭВН!$C:$P,11,FALSE)</f>
        <v>0</v>
      </c>
      <c r="E254" s="17">
        <f>ПЭВН!O72</f>
        <v>5990</v>
      </c>
      <c r="F254" s="17">
        <v>5990</v>
      </c>
      <c r="G254" s="15">
        <f>ПЭВН!T72</f>
        <v>4670007716066</v>
      </c>
      <c r="H254" s="15">
        <v>211015</v>
      </c>
      <c r="I254" s="15" t="str">
        <f>ПЭВН!E72</f>
        <v>У</v>
      </c>
      <c r="J254" s="167"/>
      <c r="K254" s="567"/>
      <c r="L254" s="381"/>
      <c r="N254" t="str">
        <f>IFERROR(VLOOKUP(B254,Сток!A:B,2,FALSE),"")</f>
        <v/>
      </c>
    </row>
    <row r="255" spans="1:14" ht="12" customHeight="1" x14ac:dyDescent="0.25">
      <c r="A255" s="181" t="str">
        <f>ПЭВН!C75</f>
        <v>THERMEX Oscar 3500</v>
      </c>
      <c r="B255" s="16" t="str">
        <f>ПЭВН!R75</f>
        <v>ЭдЭБ03448</v>
      </c>
      <c r="C255" s="128">
        <f>VLOOKUP(A255,ПЭВН!$C:$P,10,FALSE)</f>
        <v>0</v>
      </c>
      <c r="D255" s="18">
        <f>VLOOKUP(A255,ПЭВН!$C:$P,11,FALSE)</f>
        <v>0</v>
      </c>
      <c r="E255" s="99">
        <f>ПЭВН!O75</f>
        <v>2890</v>
      </c>
      <c r="F255" s="17">
        <v>2890</v>
      </c>
      <c r="G255" s="15">
        <f>ПЭВН!T75</f>
        <v>4670033316308</v>
      </c>
      <c r="H255" s="15">
        <f>ПЭВН!S75</f>
        <v>211211</v>
      </c>
      <c r="I255" s="15" t="s">
        <v>294</v>
      </c>
      <c r="J255" s="167"/>
      <c r="K255" s="567"/>
      <c r="L255" s="381"/>
      <c r="N255" t="str">
        <f>IFERROR(VLOOKUP(B255,Сток!A:B,2,FALSE),"")</f>
        <v/>
      </c>
    </row>
    <row r="256" spans="1:14" ht="12" customHeight="1" x14ac:dyDescent="0.25">
      <c r="A256" s="181" t="str">
        <f>ПЭВН!C76</f>
        <v>THERMEX Oscar 5500</v>
      </c>
      <c r="B256" s="16" t="str">
        <f>ПЭВН!R76</f>
        <v>ЭдЭБ03449</v>
      </c>
      <c r="C256" s="128">
        <f>VLOOKUP(A256,ПЭВН!$C:$P,10,FALSE)</f>
        <v>0</v>
      </c>
      <c r="D256" s="18">
        <f>VLOOKUP(A256,ПЭВН!$C:$P,11,FALSE)</f>
        <v>0</v>
      </c>
      <c r="E256" s="99">
        <f>ПЭВН!O76</f>
        <v>3690</v>
      </c>
      <c r="F256" s="17">
        <v>3690</v>
      </c>
      <c r="G256" s="15">
        <f>ПЭВН!T76</f>
        <v>4670033316360</v>
      </c>
      <c r="H256" s="15">
        <f>ПЭВН!S76</f>
        <v>211212</v>
      </c>
      <c r="I256" s="15" t="s">
        <v>294</v>
      </c>
      <c r="J256" s="167"/>
      <c r="K256" s="567"/>
      <c r="L256" s="381"/>
      <c r="N256" t="str">
        <f>IFERROR(VLOOKUP(B256,Сток!A:B,2,FALSE),"")</f>
        <v/>
      </c>
    </row>
    <row r="257" spans="1:17" ht="12" customHeight="1" x14ac:dyDescent="0.25">
      <c r="A257" s="181" t="str">
        <f>ПЭВН!C77</f>
        <v>THERMEX Oscar 6500</v>
      </c>
      <c r="B257" s="16" t="str">
        <f>ПЭВН!R77</f>
        <v>ЭдЭБ03450</v>
      </c>
      <c r="C257" s="128">
        <f>VLOOKUP(A257,ПЭВН!$C:$P,10,FALSE)</f>
        <v>0</v>
      </c>
      <c r="D257" s="18">
        <f>VLOOKUP(A257,ПЭВН!$C:$P,11,FALSE)</f>
        <v>0</v>
      </c>
      <c r="E257" s="99">
        <f>ПЭВН!O77</f>
        <v>3990</v>
      </c>
      <c r="F257" s="17">
        <v>3990</v>
      </c>
      <c r="G257" s="15">
        <f>ПЭВН!T77</f>
        <v>4670033316377</v>
      </c>
      <c r="H257" s="15">
        <f>ПЭВН!S77</f>
        <v>211213</v>
      </c>
      <c r="I257" s="15" t="s">
        <v>294</v>
      </c>
      <c r="J257" s="167"/>
      <c r="K257" s="567"/>
      <c r="L257" s="381"/>
      <c r="N257" t="str">
        <f>IFERROR(VLOOKUP(B257,Сток!A:B,2,FALSE),"")</f>
        <v/>
      </c>
    </row>
    <row r="258" spans="1:17" ht="12" customHeight="1" x14ac:dyDescent="0.25">
      <c r="A258" s="181" t="str">
        <f>ГПВН!Q17</f>
        <v>THERMEX E 22 MD</v>
      </c>
      <c r="B258" s="16" t="str">
        <f>ГПВН!R17</f>
        <v>ЭдЭБ02622</v>
      </c>
      <c r="C258" s="128">
        <f>VLOOKUP(A258,ГПВН!$C:$P,10,FALSE)</f>
        <v>0</v>
      </c>
      <c r="D258" s="18">
        <f>VLOOKUP(A258,ГПВН!$C:$P,11,FALSE)</f>
        <v>0</v>
      </c>
      <c r="E258" s="17">
        <f>ГПВН!O17</f>
        <v>14990</v>
      </c>
      <c r="F258" s="171">
        <v>14990</v>
      </c>
      <c r="G258" s="15">
        <f>ГПВН!T17</f>
        <v>4670033313741</v>
      </c>
      <c r="H258" s="15">
        <f>ГПВН!S17</f>
        <v>351110</v>
      </c>
      <c r="I258" s="15" t="str">
        <f>ГПВН!E17</f>
        <v>У</v>
      </c>
      <c r="J258" s="167"/>
      <c r="K258" s="567"/>
      <c r="L258" s="381"/>
      <c r="N258" t="str">
        <f>IFERROR(VLOOKUP(B258,Сток!A:B,2,FALSE),"")</f>
        <v/>
      </c>
    </row>
    <row r="259" spans="1:17" ht="12" customHeight="1" x14ac:dyDescent="0.25">
      <c r="A259" s="181" t="str">
        <f>ГПВН!Q7</f>
        <v>THERMEX G 20 TD (Pro)</v>
      </c>
      <c r="B259" s="16" t="str">
        <f>ГПВН!R7</f>
        <v>ЭдЭБ01324</v>
      </c>
      <c r="C259" s="128">
        <f>VLOOKUP(A259,ГПВН!$C:$P,10,FALSE)</f>
        <v>0</v>
      </c>
      <c r="D259" s="18">
        <f>VLOOKUP(A259,ГПВН!$C:$P,11,FALSE)</f>
        <v>0</v>
      </c>
      <c r="E259" s="17">
        <f>ГПВН!O7</f>
        <v>16990</v>
      </c>
      <c r="F259" s="171">
        <v>16990</v>
      </c>
      <c r="G259" s="15">
        <f>ГПВН!T7</f>
        <v>4670033310122</v>
      </c>
      <c r="H259" s="15">
        <f>ГПВН!S7</f>
        <v>351104</v>
      </c>
      <c r="I259" s="15" t="str">
        <f>ГПВН!E7</f>
        <v>У</v>
      </c>
      <c r="J259" s="167"/>
      <c r="K259" s="567"/>
      <c r="L259" s="381"/>
      <c r="N259" t="str">
        <f>IFERROR(VLOOKUP(B259,Сток!A:B,2,FALSE),"")</f>
        <v/>
      </c>
    </row>
    <row r="260" spans="1:17" ht="12" customHeight="1" x14ac:dyDescent="0.25">
      <c r="A260" s="181" t="str">
        <f>ГПВН!Q10</f>
        <v xml:space="preserve">THERMEX F 20 MD </v>
      </c>
      <c r="B260" s="16" t="str">
        <f>ГПВН!R10</f>
        <v>ЭдЭБ04296</v>
      </c>
      <c r="C260" s="128">
        <f>VLOOKUP(A260,ГПВН!$C:$P,10,FALSE)</f>
        <v>0</v>
      </c>
      <c r="D260" s="18">
        <f>VLOOKUP(A260,ГПВН!$C:$P,11,FALSE)</f>
        <v>0</v>
      </c>
      <c r="E260" s="17">
        <f>ГПВН!O10</f>
        <v>16790</v>
      </c>
      <c r="F260" s="380">
        <v>16790</v>
      </c>
      <c r="G260" s="15">
        <f>ГПВН!T10</f>
        <v>4670033317329</v>
      </c>
      <c r="H260" s="15">
        <f>ГПВН!S10</f>
        <v>351120</v>
      </c>
      <c r="I260" s="15" t="s">
        <v>294</v>
      </c>
      <c r="J260" s="167"/>
      <c r="K260" s="567"/>
      <c r="L260" s="381"/>
      <c r="N260" t="str">
        <f>IFERROR(VLOOKUP(B260,Сток!A:B,2,FALSE),"")</f>
        <v/>
      </c>
    </row>
    <row r="261" spans="1:17" ht="12" customHeight="1" x14ac:dyDescent="0.25">
      <c r="A261" s="181" t="str">
        <f>ГПВН!C13</f>
        <v>THERMEX S 20 MD (Art Black)</v>
      </c>
      <c r="B261" s="16" t="str">
        <f>ГПВН!R13</f>
        <v>ЭдЭБ02974</v>
      </c>
      <c r="C261" s="128">
        <f>VLOOKUP(A261,ГПВН!$C:$P,10,FALSE)</f>
        <v>0</v>
      </c>
      <c r="D261" s="18">
        <f>VLOOKUP(A261,ГПВН!$C:$P,11,FALSE)</f>
        <v>0</v>
      </c>
      <c r="E261" s="17">
        <f>ГПВН!O13</f>
        <v>15090</v>
      </c>
      <c r="F261" s="171">
        <v>15090</v>
      </c>
      <c r="G261" s="15">
        <f>ГПВН!T13</f>
        <v>4670033314564</v>
      </c>
      <c r="H261" s="15">
        <v>351111</v>
      </c>
      <c r="I261" s="15">
        <f>ПЭВН!E92</f>
        <v>0</v>
      </c>
      <c r="J261" s="167"/>
      <c r="K261" s="567"/>
      <c r="L261" s="381"/>
      <c r="N261" t="str">
        <f>IFERROR(VLOOKUP(B261,Сток!A:B,2,FALSE),"")</f>
        <v/>
      </c>
      <c r="Q261" s="182"/>
    </row>
    <row r="262" spans="1:17" ht="12" customHeight="1" x14ac:dyDescent="0.25">
      <c r="A262" s="181" t="str">
        <f>ГПВН!C14</f>
        <v>THERMEX S 20 MD (Art Red)</v>
      </c>
      <c r="B262" s="16" t="str">
        <f>ГПВН!R14</f>
        <v>ЭдЭБ02975</v>
      </c>
      <c r="C262" s="128">
        <f>VLOOKUP(A262,ГПВН!$C:$P,10,FALSE)</f>
        <v>0</v>
      </c>
      <c r="D262" s="18">
        <f>VLOOKUP(A262,ГПВН!$C:$P,11,FALSE)</f>
        <v>0</v>
      </c>
      <c r="E262" s="17">
        <f>ГПВН!O14</f>
        <v>15090</v>
      </c>
      <c r="F262" s="171">
        <v>15090</v>
      </c>
      <c r="G262" s="15">
        <f>ГПВН!T14</f>
        <v>4670033314557</v>
      </c>
      <c r="H262" s="15">
        <v>351112</v>
      </c>
      <c r="I262" s="15">
        <f>ПЭВН!E93</f>
        <v>0</v>
      </c>
      <c r="J262" s="167"/>
      <c r="K262" s="567"/>
      <c r="L262" s="381"/>
      <c r="N262" t="str">
        <f>IFERROR(VLOOKUP(B262,Сток!A:B,2,FALSE),"")</f>
        <v/>
      </c>
      <c r="Q262" s="182"/>
    </row>
    <row r="263" spans="1:17" ht="12" customHeight="1" x14ac:dyDescent="0.25">
      <c r="A263" s="181" t="str">
        <f>ГПВН!Q20</f>
        <v>THERMEX S 20 MD</v>
      </c>
      <c r="B263" s="16" t="str">
        <f>ГПВН!R20</f>
        <v>ЭдЭБ01773</v>
      </c>
      <c r="C263" s="128">
        <f>VLOOKUP(A263,ГПВН!$C:$P,10,FALSE)</f>
        <v>0</v>
      </c>
      <c r="D263" s="18">
        <f>VLOOKUP(A263,ГПВН!$C:$P,11,FALSE)</f>
        <v>0</v>
      </c>
      <c r="E263" s="17">
        <f>ГПВН!O20</f>
        <v>14690</v>
      </c>
      <c r="F263" s="171">
        <v>14690</v>
      </c>
      <c r="G263" s="15">
        <f>ГПВН!T20</f>
        <v>4670033312096</v>
      </c>
      <c r="H263" s="15">
        <f>ГПВН!S20</f>
        <v>351107</v>
      </c>
      <c r="I263" s="15" t="str">
        <f>ГПВН!E20</f>
        <v>У</v>
      </c>
      <c r="J263" s="167"/>
      <c r="K263" s="567"/>
      <c r="L263" s="381"/>
      <c r="N263" t="str">
        <f>IFERROR(VLOOKUP(B263,Сток!A:B,2,FALSE),"")</f>
        <v/>
      </c>
    </row>
    <row r="264" spans="1:17" ht="12" customHeight="1" x14ac:dyDescent="0.25">
      <c r="A264" s="181" t="str">
        <f>ГПВН!Q23</f>
        <v>THERMEX G 20 D ((Pearl white)</v>
      </c>
      <c r="B264" s="16" t="str">
        <f>ГПВН!R23</f>
        <v>ЭдЭБ00935</v>
      </c>
      <c r="C264" s="128">
        <f>VLOOKUP(A264,ГПВН!$C:$P,10,FALSE)</f>
        <v>0</v>
      </c>
      <c r="D264" s="18">
        <f>VLOOKUP(A264,ГПВН!$C:$P,11,FALSE)</f>
        <v>0</v>
      </c>
      <c r="E264" s="17">
        <f>ГПВН!O23</f>
        <v>12290</v>
      </c>
      <c r="F264" s="171">
        <v>12290</v>
      </c>
      <c r="G264" s="15">
        <f>ГПВН!T23</f>
        <v>4670007718725</v>
      </c>
      <c r="H264" s="15">
        <f>ГПВН!S23</f>
        <v>351102</v>
      </c>
      <c r="I264" s="15" t="str">
        <f>ГПВН!E23</f>
        <v>У</v>
      </c>
      <c r="J264" s="167"/>
      <c r="K264" s="567"/>
      <c r="L264" s="381"/>
      <c r="N264" t="str">
        <f>IFERROR(VLOOKUP(B264,Сток!A:B,2,FALSE),"")</f>
        <v/>
      </c>
    </row>
    <row r="265" spans="1:17" ht="12" customHeight="1" x14ac:dyDescent="0.25">
      <c r="A265" s="181" t="e">
        <f>#REF!</f>
        <v>#REF!</v>
      </c>
      <c r="B265" s="16" t="e">
        <f>#REF!</f>
        <v>#REF!</v>
      </c>
      <c r="C265" s="128" t="e">
        <f>VLOOKUP(A265,#REF!,10,FALSE)</f>
        <v>#REF!</v>
      </c>
      <c r="D265" s="18" t="e">
        <f>VLOOKUP(A265,#REF!,11,FALSE)</f>
        <v>#REF!</v>
      </c>
      <c r="E265" s="31">
        <v>8990</v>
      </c>
      <c r="F265" s="380" t="s">
        <v>68</v>
      </c>
      <c r="G265" s="15" t="e">
        <f>#REF!</f>
        <v>#REF!</v>
      </c>
      <c r="H265" s="15" t="e">
        <f>#REF!</f>
        <v>#REF!</v>
      </c>
      <c r="I265" s="15" t="s">
        <v>294</v>
      </c>
      <c r="J265" s="167"/>
      <c r="K265" s="567"/>
      <c r="L265" s="381"/>
      <c r="N265" t="str">
        <f>IFERROR(VLOOKUP(B265,Сток!A:B,2,FALSE),"")</f>
        <v/>
      </c>
    </row>
    <row r="266" spans="1:17" ht="12" customHeight="1" x14ac:dyDescent="0.25">
      <c r="A266" s="181" t="e">
        <f>#REF!</f>
        <v>#REF!</v>
      </c>
      <c r="B266" s="16" t="e">
        <f>#REF!</f>
        <v>#REF!</v>
      </c>
      <c r="C266" s="128" t="e">
        <f>VLOOKUP(A266,#REF!,10,FALSE)</f>
        <v>#REF!</v>
      </c>
      <c r="D266" s="18" t="e">
        <f>VLOOKUP(A266,#REF!,11,FALSE)</f>
        <v>#REF!</v>
      </c>
      <c r="E266" s="31">
        <v>8990</v>
      </c>
      <c r="F266" s="380" t="s">
        <v>68</v>
      </c>
      <c r="G266" s="15" t="e">
        <f>#REF!</f>
        <v>#REF!</v>
      </c>
      <c r="H266" s="15" t="e">
        <f>#REF!</f>
        <v>#REF!</v>
      </c>
      <c r="I266" s="15" t="s">
        <v>294</v>
      </c>
      <c r="J266" s="167"/>
      <c r="K266" s="567"/>
      <c r="L266" s="381"/>
      <c r="N266" t="str">
        <f>IFERROR(VLOOKUP(B266,Сток!A:B,2,FALSE),"")</f>
        <v/>
      </c>
    </row>
    <row r="267" spans="1:17" ht="12" customHeight="1" x14ac:dyDescent="0.25">
      <c r="A267" s="181" t="str">
        <f>ГПВН!Q24</f>
        <v>THERMEX G 28 D Pearl white</v>
      </c>
      <c r="B267" s="16" t="str">
        <f>ГПВН!R24</f>
        <v>ЭдЭБ01463</v>
      </c>
      <c r="C267" s="128">
        <f>VLOOKUP(A267,ГПВН!$C:$P,10,FALSE)</f>
        <v>0</v>
      </c>
      <c r="D267" s="18">
        <f>VLOOKUP(A267,ГПВН!$C:$P,11,FALSE)</f>
        <v>0</v>
      </c>
      <c r="E267" s="17">
        <f>ГПВН!O24</f>
        <v>16790</v>
      </c>
      <c r="F267" s="171">
        <v>16790</v>
      </c>
      <c r="G267" s="15">
        <f>ГПВН!T24</f>
        <v>4670033311075</v>
      </c>
      <c r="H267" s="15">
        <f>ГПВН!S24</f>
        <v>351105</v>
      </c>
      <c r="I267" s="15" t="str">
        <f>ГПВН!E24</f>
        <v>У</v>
      </c>
      <c r="J267" s="167"/>
      <c r="K267" s="567"/>
      <c r="L267" s="381"/>
      <c r="N267" t="str">
        <f>IFERROR(VLOOKUP(B267,Сток!A:B,2,FALSE),"")</f>
        <v/>
      </c>
    </row>
    <row r="268" spans="1:17" ht="12" customHeight="1" x14ac:dyDescent="0.25">
      <c r="A268" s="181" t="str">
        <f>ГПВН!Q30</f>
        <v>THERMEX G 20 D Eco</v>
      </c>
      <c r="B268" s="16" t="str">
        <f>ГПВН!R30</f>
        <v>ЭдЭБ01710</v>
      </c>
      <c r="C268" s="128">
        <f>VLOOKUP(A268,ГПВН!$C:$P,10,FALSE)</f>
        <v>0</v>
      </c>
      <c r="D268" s="18">
        <f>VLOOKUP(A268,ГПВН!$C:$P,11,FALSE)</f>
        <v>0</v>
      </c>
      <c r="E268" s="99">
        <f>ГПВН!O30</f>
        <v>11690</v>
      </c>
      <c r="F268" s="171">
        <v>11690</v>
      </c>
      <c r="G268" s="15">
        <f>ГПВН!T30</f>
        <v>4670033312003</v>
      </c>
      <c r="H268" s="15">
        <f>ГПВН!S30</f>
        <v>351106</v>
      </c>
      <c r="I268" s="15" t="str">
        <f>ГПВН!E30</f>
        <v>-</v>
      </c>
      <c r="J268" s="167"/>
      <c r="K268" s="567"/>
      <c r="L268" s="381"/>
      <c r="N268" t="str">
        <f>IFERROR(VLOOKUP(B268,Сток!A:B,2,FALSE),"")</f>
        <v/>
      </c>
    </row>
    <row r="269" spans="1:17" ht="12" customHeight="1" x14ac:dyDescent="0.25">
      <c r="A269" s="181" t="str">
        <f>ГПВН!Q37</f>
        <v>THERMEX B 20 D</v>
      </c>
      <c r="B269" s="16" t="str">
        <f>ГПВН!R37</f>
        <v>ЭдЭБ02407</v>
      </c>
      <c r="C269" s="128">
        <f>VLOOKUP(A269,ГПВН!$C:$P,10,FALSE)</f>
        <v>0</v>
      </c>
      <c r="D269" s="18">
        <f>VLOOKUP(A269,ГПВН!$C:$P,11,FALSE)</f>
        <v>0</v>
      </c>
      <c r="E269" s="17">
        <f>ГПВН!O37</f>
        <v>9890</v>
      </c>
      <c r="F269" s="171">
        <v>9890</v>
      </c>
      <c r="G269" s="15">
        <f>ГПВН!T37</f>
        <v>4670033313420</v>
      </c>
      <c r="H269" s="15">
        <f>ГПВН!S37</f>
        <v>351108</v>
      </c>
      <c r="I269" s="15" t="str">
        <f>ГПВН!E37</f>
        <v>-</v>
      </c>
      <c r="J269" s="167"/>
      <c r="K269" s="567"/>
      <c r="L269" s="381"/>
      <c r="N269" t="str">
        <f>IFERROR(VLOOKUP(B269,Сток!A:B,2,FALSE),"")</f>
        <v/>
      </c>
    </row>
    <row r="270" spans="1:17" ht="12" customHeight="1" x14ac:dyDescent="0.25">
      <c r="A270" s="181" t="str">
        <f>ГПВН!Q38</f>
        <v>THERMEX B 20 D (Silver)</v>
      </c>
      <c r="B270" s="16" t="str">
        <f>ГПВН!R38</f>
        <v>ЭдЭБ02408</v>
      </c>
      <c r="C270" s="128">
        <f>VLOOKUP(A270,ГПВН!$C:$P,10,FALSE)</f>
        <v>0</v>
      </c>
      <c r="D270" s="18">
        <f>VLOOKUP(A270,ГПВН!$C:$P,11,FALSE)</f>
        <v>0</v>
      </c>
      <c r="E270" s="17">
        <f>ГПВН!O38</f>
        <v>10390</v>
      </c>
      <c r="F270" s="171">
        <v>10390</v>
      </c>
      <c r="G270" s="15">
        <f>ГПВН!T38</f>
        <v>4670033313437</v>
      </c>
      <c r="H270" s="15">
        <f>ГПВН!S38</f>
        <v>351109</v>
      </c>
      <c r="I270" s="15" t="str">
        <f>ГПВН!E38</f>
        <v>-</v>
      </c>
      <c r="J270" s="167"/>
      <c r="K270" s="567"/>
      <c r="L270" s="381"/>
      <c r="N270" t="str">
        <f>IFERROR(VLOOKUP(B270,Сток!A:B,2,FALSE),"")</f>
        <v/>
      </c>
    </row>
    <row r="271" spans="1:17" ht="12" customHeight="1" x14ac:dyDescent="0.25">
      <c r="A271" s="181" t="str">
        <f>ГПВН!Q27</f>
        <v>THERMEX T 20 D</v>
      </c>
      <c r="B271" s="16" t="str">
        <f>ГПВН!R27</f>
        <v>ЭдЭБ03687</v>
      </c>
      <c r="C271" s="128">
        <f>VLOOKUP(A271,ГПВН!$C:$P,10,FALSE)</f>
        <v>0</v>
      </c>
      <c r="D271" s="18">
        <f>VLOOKUP(A271,ГПВН!$C:$P,11,FALSE)</f>
        <v>0</v>
      </c>
      <c r="E271" s="17">
        <f>ГПВН!O27</f>
        <v>11990</v>
      </c>
      <c r="F271" s="380">
        <v>11990</v>
      </c>
      <c r="G271" s="15">
        <f>ГПВН!T27</f>
        <v>4670033316407</v>
      </c>
      <c r="H271" s="15">
        <f>ГПВН!S27</f>
        <v>351113</v>
      </c>
      <c r="I271" s="15" t="s">
        <v>294</v>
      </c>
      <c r="J271" s="167"/>
      <c r="K271" s="567"/>
      <c r="L271" s="381"/>
      <c r="N271" t="str">
        <f>IFERROR(VLOOKUP(B271,Сток!A:B,2,FALSE),"")</f>
        <v/>
      </c>
    </row>
    <row r="272" spans="1:17" ht="12" customHeight="1" x14ac:dyDescent="0.25">
      <c r="A272" s="181" t="str">
        <f>ГПВН!Q33</f>
        <v>EDISSON F 20 D</v>
      </c>
      <c r="B272" s="16" t="str">
        <f>ГПВН!R33</f>
        <v>ЭдЭ000156</v>
      </c>
      <c r="C272" s="128">
        <f>VLOOKUP(A272,ГПВН!$C:$P,10,FALSE)</f>
        <v>0</v>
      </c>
      <c r="D272" s="18">
        <f>VLOOKUP(A272,ГПВН!$C:$P,11,FALSE)</f>
        <v>0</v>
      </c>
      <c r="E272" s="99">
        <f>ГПВН!O33</f>
        <v>11590</v>
      </c>
      <c r="F272" s="171">
        <v>11590</v>
      </c>
      <c r="G272" s="15">
        <f>ГПВН!T33</f>
        <v>4670007712143</v>
      </c>
      <c r="H272" s="15">
        <f>ГПВН!S33</f>
        <v>361101</v>
      </c>
      <c r="I272" s="15" t="s">
        <v>294</v>
      </c>
      <c r="J272" s="167"/>
      <c r="K272" s="567"/>
      <c r="L272" s="381"/>
      <c r="N272" t="str">
        <f>IFERROR(VLOOKUP(B272,Сток!A:B,2,FALSE),"")</f>
        <v/>
      </c>
    </row>
    <row r="273" spans="1:17" ht="12" customHeight="1" x14ac:dyDescent="0.25">
      <c r="A273" s="181" t="str">
        <f>ГПВН!Q34</f>
        <v>EDISSON F 20 D (silver)</v>
      </c>
      <c r="B273" s="16" t="str">
        <f>ГПВН!R34</f>
        <v>ЭдЭБ00727</v>
      </c>
      <c r="C273" s="128">
        <f>VLOOKUP(A273,ГПВН!$C:$P,10,FALSE)</f>
        <v>0</v>
      </c>
      <c r="D273" s="18">
        <f>VLOOKUP(A273,ГПВН!$C:$P,11,FALSE)</f>
        <v>0</v>
      </c>
      <c r="E273" s="99">
        <f>ГПВН!O34</f>
        <v>11590</v>
      </c>
      <c r="F273" s="171">
        <v>11590</v>
      </c>
      <c r="G273" s="15">
        <f>ГПВН!T34</f>
        <v>4670007717933</v>
      </c>
      <c r="H273" s="15">
        <f>ГПВН!S34</f>
        <v>361102</v>
      </c>
      <c r="I273" s="15" t="s">
        <v>294</v>
      </c>
      <c r="J273" s="167"/>
      <c r="K273" s="567"/>
      <c r="L273" s="381"/>
      <c r="N273" t="str">
        <f>IFERROR(VLOOKUP(B273,Сток!A:B,2,FALSE),"")</f>
        <v/>
      </c>
    </row>
    <row r="274" spans="1:17" ht="12" customHeight="1" x14ac:dyDescent="0.25">
      <c r="A274" s="181" t="e">
        <f>#REF!</f>
        <v>#REF!</v>
      </c>
      <c r="B274" s="16" t="e">
        <f>#REF!</f>
        <v>#REF!</v>
      </c>
      <c r="C274" s="128" t="e">
        <f>VLOOKUP(A274,#REF!,10,FALSE)</f>
        <v>#REF!</v>
      </c>
      <c r="D274" s="18" t="e">
        <f>VLOOKUP(A274,#REF!,11,FALSE)</f>
        <v>#REF!</v>
      </c>
      <c r="E274" s="31">
        <v>6690</v>
      </c>
      <c r="F274" s="380" t="s">
        <v>68</v>
      </c>
      <c r="G274" s="15" t="e">
        <f>#REF!</f>
        <v>#REF!</v>
      </c>
      <c r="H274" s="15" t="e">
        <f>#REF!</f>
        <v>#REF!</v>
      </c>
      <c r="I274" s="15" t="s">
        <v>294</v>
      </c>
      <c r="J274" s="167"/>
      <c r="K274" s="567"/>
      <c r="L274" s="381"/>
      <c r="N274" t="str">
        <f>IFERROR(VLOOKUP(B274,Сток!A:B,2,FALSE),"")</f>
        <v/>
      </c>
    </row>
    <row r="275" spans="1:17" ht="12" customHeight="1" x14ac:dyDescent="0.25">
      <c r="A275" s="181" t="e">
        <f>#REF!</f>
        <v>#REF!</v>
      </c>
      <c r="B275" s="16" t="e">
        <f>#REF!</f>
        <v>#REF!</v>
      </c>
      <c r="C275" s="128" t="e">
        <f>VLOOKUP(A275,#REF!,10,FALSE)</f>
        <v>#REF!</v>
      </c>
      <c r="D275" s="18" t="e">
        <f>VLOOKUP(A275,#REF!,11,FALSE)</f>
        <v>#REF!</v>
      </c>
      <c r="E275" s="31">
        <v>6990</v>
      </c>
      <c r="F275" s="380" t="s">
        <v>68</v>
      </c>
      <c r="G275" s="15" t="e">
        <f>#REF!</f>
        <v>#REF!</v>
      </c>
      <c r="H275" s="15" t="e">
        <f>#REF!</f>
        <v>#REF!</v>
      </c>
      <c r="I275" s="15" t="s">
        <v>294</v>
      </c>
      <c r="J275" s="167"/>
      <c r="K275" s="567"/>
      <c r="L275" s="381"/>
      <c r="N275" t="str">
        <f>IFERROR(VLOOKUP(B275,Сток!A:B,2,FALSE),"")</f>
        <v/>
      </c>
    </row>
    <row r="276" spans="1:17" ht="12" customHeight="1" x14ac:dyDescent="0.25">
      <c r="A276" s="181" t="e">
        <f>#REF!</f>
        <v>#REF!</v>
      </c>
      <c r="B276" s="16" t="e">
        <f>#REF!</f>
        <v>#REF!</v>
      </c>
      <c r="C276" s="128" t="e">
        <f>VLOOKUP(A276,#REF!,10,FALSE)</f>
        <v>#REF!</v>
      </c>
      <c r="D276" s="18" t="e">
        <f>VLOOKUP(A276,#REF!,11,FALSE)</f>
        <v>#REF!</v>
      </c>
      <c r="E276" s="31">
        <v>6990</v>
      </c>
      <c r="F276" s="380" t="s">
        <v>68</v>
      </c>
      <c r="G276" s="15" t="e">
        <f>#REF!</f>
        <v>#REF!</v>
      </c>
      <c r="H276" s="15" t="e">
        <f>#REF!</f>
        <v>#REF!</v>
      </c>
      <c r="I276" s="15">
        <f>ПЭВН!E80</f>
        <v>0</v>
      </c>
      <c r="J276" s="167"/>
      <c r="K276" s="567"/>
      <c r="L276" s="381"/>
      <c r="N276" t="str">
        <f>IFERROR(VLOOKUP(B276,Сток!A:B,2,FALSE),"")</f>
        <v/>
      </c>
    </row>
    <row r="277" spans="1:17" ht="12" customHeight="1" x14ac:dyDescent="0.25">
      <c r="A277" s="181" t="e">
        <f>#REF!</f>
        <v>#REF!</v>
      </c>
      <c r="B277" s="16" t="e">
        <f>#REF!</f>
        <v>#REF!</v>
      </c>
      <c r="C277" s="128" t="e">
        <f>VLOOKUP(A277,#REF!,10,FALSE)</f>
        <v>#REF!</v>
      </c>
      <c r="D277" s="18" t="e">
        <f>VLOOKUP(A277,#REF!,11,FALSE)</f>
        <v>#REF!</v>
      </c>
      <c r="E277" s="31">
        <v>8690</v>
      </c>
      <c r="F277" s="380" t="s">
        <v>68</v>
      </c>
      <c r="G277" s="15" t="e">
        <f>#REF!</f>
        <v>#REF!</v>
      </c>
      <c r="H277" s="15" t="e">
        <f>#REF!</f>
        <v>#REF!</v>
      </c>
      <c r="I277" s="15">
        <f>ПЭВН!E81</f>
        <v>0</v>
      </c>
      <c r="J277" s="167"/>
      <c r="K277" s="567"/>
      <c r="L277" s="381"/>
      <c r="N277" t="str">
        <f>IFERROR(VLOOKUP(B277,Сток!A:B,2,FALSE),"")</f>
        <v/>
      </c>
    </row>
    <row r="278" spans="1:17" ht="12" customHeight="1" x14ac:dyDescent="0.25">
      <c r="A278" s="181" t="e">
        <f>#REF!</f>
        <v>#REF!</v>
      </c>
      <c r="B278" s="16" t="e">
        <f>#REF!</f>
        <v>#REF!</v>
      </c>
      <c r="C278" s="128" t="e">
        <f>VLOOKUP(A278,#REF!,10,FALSE)</f>
        <v>#REF!</v>
      </c>
      <c r="D278" s="18" t="e">
        <f>VLOOKUP(A278,#REF!,11,FALSE)</f>
        <v>#REF!</v>
      </c>
      <c r="E278" s="31">
        <v>8690</v>
      </c>
      <c r="F278" s="380" t="s">
        <v>68</v>
      </c>
      <c r="G278" s="15" t="e">
        <f>#REF!</f>
        <v>#REF!</v>
      </c>
      <c r="H278" s="15" t="e">
        <f>#REF!</f>
        <v>#REF!</v>
      </c>
      <c r="I278" s="15">
        <f>ПЭВН!E82</f>
        <v>0</v>
      </c>
      <c r="J278" s="167"/>
      <c r="K278" s="567"/>
      <c r="L278" s="381"/>
      <c r="N278" t="str">
        <f>IFERROR(VLOOKUP(B278,Сток!A:B,2,FALSE),"")</f>
        <v/>
      </c>
    </row>
    <row r="279" spans="1:17" ht="12" customHeight="1" x14ac:dyDescent="0.25">
      <c r="A279" s="181" t="str">
        <f>ГПВН!Q41</f>
        <v>EDISSON H 20 D</v>
      </c>
      <c r="B279" s="16" t="str">
        <f>ГПВН!R41</f>
        <v>ЭдЭ001681</v>
      </c>
      <c r="C279" s="128">
        <f>VLOOKUP(A279,ГПВН!$C:$P,10,FALSE)</f>
        <v>0</v>
      </c>
      <c r="D279" s="18">
        <f>VLOOKUP(A279,ГПВН!$C:$P,11,FALSE)</f>
        <v>0</v>
      </c>
      <c r="E279" s="99">
        <f>ГПВН!O41</f>
        <v>9590</v>
      </c>
      <c r="F279" s="171">
        <v>9590</v>
      </c>
      <c r="G279" s="15">
        <f>ГПВН!T41</f>
        <v>4670007713751</v>
      </c>
      <c r="H279" s="15">
        <f>ГПВН!S41</f>
        <v>361201</v>
      </c>
      <c r="I279" s="15">
        <f>ПЭВН!E83</f>
        <v>0</v>
      </c>
      <c r="J279" s="167"/>
      <c r="K279" s="567"/>
      <c r="L279" s="381"/>
      <c r="N279" t="str">
        <f>IFERROR(VLOOKUP(B279,Сток!A:B,2,FALSE),"")</f>
        <v/>
      </c>
    </row>
    <row r="280" spans="1:17" ht="12" customHeight="1" x14ac:dyDescent="0.25">
      <c r="A280" s="181" t="str">
        <f>ГПВН!Q42</f>
        <v>EDISSON H 20 DL (сжиженный газ)</v>
      </c>
      <c r="B280" s="16" t="str">
        <f>ГПВН!R42</f>
        <v>ЭдЭБ01104</v>
      </c>
      <c r="C280" s="128">
        <f>VLOOKUP(A280,ГПВН!$C:$P,10,FALSE)</f>
        <v>0</v>
      </c>
      <c r="D280" s="18">
        <f>VLOOKUP(A280,ГПВН!$C:$P,11,FALSE)</f>
        <v>0</v>
      </c>
      <c r="E280" s="99">
        <f>ГПВН!O42</f>
        <v>9590</v>
      </c>
      <c r="F280" s="171">
        <v>9590</v>
      </c>
      <c r="G280" s="15">
        <f>ГПВН!T42</f>
        <v>4670007719678</v>
      </c>
      <c r="H280" s="15">
        <v>361202</v>
      </c>
      <c r="I280" s="15">
        <f>ПЭВН!E84</f>
        <v>0</v>
      </c>
      <c r="J280" s="167"/>
      <c r="K280" s="567"/>
      <c r="L280" s="381"/>
      <c r="N280" t="str">
        <f>IFERROR(VLOOKUP(B280,Сток!A:B,2,FALSE),"")</f>
        <v/>
      </c>
    </row>
    <row r="281" spans="1:17" ht="12" customHeight="1" x14ac:dyDescent="0.25">
      <c r="A281" s="181" t="str">
        <f>ГПВН!Q54</f>
        <v>EDISSON E 20 D</v>
      </c>
      <c r="B281" s="16" t="str">
        <f>ГПВН!R54</f>
        <v>ЭдЭБ01382</v>
      </c>
      <c r="C281" s="128">
        <f>VLOOKUP(A281,ГПВН!$C:$P,10,FALSE)</f>
        <v>0</v>
      </c>
      <c r="D281" s="18">
        <f>VLOOKUP(A281,ГПВН!$C:$P,11,FALSE)</f>
        <v>0</v>
      </c>
      <c r="E281" s="31">
        <v>6790</v>
      </c>
      <c r="F281" s="171" t="s">
        <v>68</v>
      </c>
      <c r="G281" s="15">
        <f>ГПВН!T54</f>
        <v>4670033310443</v>
      </c>
      <c r="H281" s="15">
        <v>361501</v>
      </c>
      <c r="I281" s="15">
        <f>ПЭВН!E87</f>
        <v>0</v>
      </c>
      <c r="J281" s="167"/>
      <c r="K281" s="569"/>
      <c r="L281" s="381"/>
      <c r="N281" t="str">
        <f>IFERROR(VLOOKUP(B281,Сток!A:B,2,FALSE),"")</f>
        <v/>
      </c>
    </row>
    <row r="282" spans="1:17" ht="12" customHeight="1" x14ac:dyDescent="0.25">
      <c r="A282" s="181" t="str">
        <f>ГПВН!C48</f>
        <v>EDISSON E 20 GD (Подсолнухи)</v>
      </c>
      <c r="B282" s="16" t="str">
        <f>ГПВН!R48</f>
        <v>ЭдЭБ02947</v>
      </c>
      <c r="C282" s="128">
        <f>VLOOKUP(A282,ГПВН!$C:$P,10,FALSE)</f>
        <v>0</v>
      </c>
      <c r="D282" s="18">
        <f>VLOOKUP(A282,ГПВН!$C:$P,11,FALSE)</f>
        <v>0</v>
      </c>
      <c r="E282" s="31">
        <v>6990</v>
      </c>
      <c r="F282" s="171" t="s">
        <v>68</v>
      </c>
      <c r="G282" s="15">
        <v>4670033314496</v>
      </c>
      <c r="H282" s="15">
        <v>361505</v>
      </c>
      <c r="I282" s="15">
        <f>ПЭВН!E88</f>
        <v>0</v>
      </c>
      <c r="J282" s="167"/>
      <c r="K282" s="569"/>
      <c r="L282" s="381"/>
      <c r="N282" t="str">
        <f>IFERROR(VLOOKUP(B282,Сток!A:B,2,FALSE),"")</f>
        <v/>
      </c>
    </row>
    <row r="283" spans="1:17" ht="12" customHeight="1" x14ac:dyDescent="0.25">
      <c r="A283" s="181" t="str">
        <f>ГПВН!C49</f>
        <v>EDISSON E 20 GD (Лаванда)</v>
      </c>
      <c r="B283" s="16" t="str">
        <f>ГПВН!R49</f>
        <v>ЭдЭБ02945</v>
      </c>
      <c r="C283" s="128">
        <f>VLOOKUP(A283,ГПВН!$C:$P,10,FALSE)</f>
        <v>0</v>
      </c>
      <c r="D283" s="18">
        <f>VLOOKUP(A283,ГПВН!$C:$P,11,FALSE)</f>
        <v>0</v>
      </c>
      <c r="E283" s="31">
        <v>6990</v>
      </c>
      <c r="F283" s="171" t="s">
        <v>68</v>
      </c>
      <c r="G283" s="15">
        <v>4670033314472</v>
      </c>
      <c r="H283" s="15">
        <v>361503</v>
      </c>
      <c r="I283" s="15">
        <f>ПЭВН!E89</f>
        <v>0</v>
      </c>
      <c r="J283" s="167"/>
      <c r="K283" s="569"/>
      <c r="L283" s="381"/>
      <c r="N283" t="str">
        <f>IFERROR(VLOOKUP(B283,Сток!A:B,2,FALSE),"")</f>
        <v/>
      </c>
    </row>
    <row r="284" spans="1:17" ht="12" customHeight="1" x14ac:dyDescent="0.25">
      <c r="A284" s="181" t="str">
        <f>ГПВН!C50</f>
        <v>EDISSON E 20 GD (Каннская ветвь)</v>
      </c>
      <c r="B284" s="16" t="str">
        <f>ГПВН!R50</f>
        <v>ЭдЭБ02946</v>
      </c>
      <c r="C284" s="128">
        <f>VLOOKUP(A284,ГПВН!$C:$P,10,FALSE)</f>
        <v>0</v>
      </c>
      <c r="D284" s="18">
        <f>VLOOKUP(A284,ГПВН!$C:$P,11,FALSE)</f>
        <v>0</v>
      </c>
      <c r="E284" s="31">
        <v>6990</v>
      </c>
      <c r="F284" s="171" t="s">
        <v>68</v>
      </c>
      <c r="G284" s="15">
        <v>4670033314519</v>
      </c>
      <c r="H284" s="15">
        <v>361504</v>
      </c>
      <c r="I284" s="15">
        <f>ПЭВН!E90</f>
        <v>0</v>
      </c>
      <c r="J284" s="167"/>
      <c r="K284" s="569"/>
      <c r="L284" s="381"/>
      <c r="N284" t="str">
        <f>IFERROR(VLOOKUP(B284,Сток!A:B,2,FALSE),"")</f>
        <v/>
      </c>
      <c r="Q284" s="182"/>
    </row>
    <row r="285" spans="1:17" ht="12" customHeight="1" x14ac:dyDescent="0.25">
      <c r="A285" s="181" t="str">
        <f>ГПВН!C51</f>
        <v>EDISSON E 20 GD (Лиссабон)</v>
      </c>
      <c r="B285" s="16" t="str">
        <f>ГПВН!R51</f>
        <v>ЭдЭБ02948</v>
      </c>
      <c r="C285" s="128">
        <f>VLOOKUP(A285,ГПВН!$C:$P,10,FALSE)</f>
        <v>0</v>
      </c>
      <c r="D285" s="18">
        <f>VLOOKUP(A285,ГПВН!$C:$P,11,FALSE)</f>
        <v>0</v>
      </c>
      <c r="E285" s="31">
        <v>6990</v>
      </c>
      <c r="F285" s="171" t="s">
        <v>68</v>
      </c>
      <c r="G285" s="15">
        <v>4670033314502</v>
      </c>
      <c r="H285" s="15">
        <v>361506</v>
      </c>
      <c r="I285" s="15">
        <f>ПЭВН!E91</f>
        <v>0</v>
      </c>
      <c r="J285" s="167"/>
      <c r="K285" s="569"/>
      <c r="L285" s="381"/>
      <c r="N285" t="str">
        <f>IFERROR(VLOOKUP(B285,Сток!A:B,2,FALSE),"")</f>
        <v/>
      </c>
      <c r="Q285" s="182"/>
    </row>
    <row r="286" spans="1:17" ht="12" customHeight="1" x14ac:dyDescent="0.25">
      <c r="A286" s="181" t="str">
        <f>ГПВН!C45</f>
        <v>EDISSON E 20 D Pro</v>
      </c>
      <c r="B286" s="16" t="str">
        <f>ГПВН!R45</f>
        <v>ЭдЭБ02943</v>
      </c>
      <c r="C286" s="128">
        <f>VLOOKUP(A286,ГПВН!$C:$P,10,FALSE)</f>
        <v>0</v>
      </c>
      <c r="D286" s="18">
        <f>VLOOKUP(A286,ГПВН!$C:$P,11,FALSE)</f>
        <v>0</v>
      </c>
      <c r="E286" s="31">
        <v>7090</v>
      </c>
      <c r="F286" s="171" t="s">
        <v>68</v>
      </c>
      <c r="G286" s="15">
        <v>4670033314458</v>
      </c>
      <c r="H286" s="15">
        <v>361502</v>
      </c>
      <c r="I286" s="15">
        <f>ПЭВН!E94</f>
        <v>0</v>
      </c>
      <c r="J286" s="167"/>
      <c r="K286" s="569"/>
      <c r="L286" s="381"/>
      <c r="N286" t="str">
        <f>IFERROR(VLOOKUP(B286,Сток!A:B,2,FALSE),"")</f>
        <v/>
      </c>
      <c r="Q286" s="182"/>
    </row>
    <row r="287" spans="1:17" ht="12" customHeight="1" x14ac:dyDescent="0.25">
      <c r="A287" s="181" t="str">
        <f>Конвекторы!Q7</f>
        <v>THERMEX Alto 1500 Wi-Fi</v>
      </c>
      <c r="B287" s="16" t="str">
        <f>Конвекторы!R7</f>
        <v>ЭдЭБ04298</v>
      </c>
      <c r="C287" s="128">
        <f>VLOOKUP(A287,Конвекторы!C:P,10,FALSE)</f>
        <v>0</v>
      </c>
      <c r="D287" s="18">
        <f>VLOOKUP(A287,Конвекторы!C:P,11,FALSE)</f>
        <v>0</v>
      </c>
      <c r="E287" s="99">
        <f>Конвекторы!O7</f>
        <v>7090</v>
      </c>
      <c r="F287" s="380">
        <v>7090</v>
      </c>
      <c r="G287" s="15">
        <f>Конвекторы!T7</f>
        <v>4670033317312</v>
      </c>
      <c r="H287" s="15">
        <f>Конвекторы!S7</f>
        <v>401036</v>
      </c>
      <c r="I287" s="15" t="s">
        <v>294</v>
      </c>
      <c r="J287" s="167"/>
      <c r="K287" s="567"/>
      <c r="L287" s="381"/>
      <c r="N287" t="str">
        <f>IFERROR(VLOOKUP(B287,Сток!A:B,2,FALSE),"")</f>
        <v/>
      </c>
      <c r="Q287" s="182"/>
    </row>
    <row r="288" spans="1:17" ht="12" customHeight="1" x14ac:dyDescent="0.25">
      <c r="A288" s="181" t="str">
        <f>Конвекторы!Q8</f>
        <v>THERMEX Alto 2000 Wi-Fi</v>
      </c>
      <c r="B288" s="16" t="str">
        <f>Конвекторы!R8</f>
        <v>ЭдЭБ04299</v>
      </c>
      <c r="C288" s="128">
        <f>VLOOKUP(A288,Конвекторы!C:P,10,FALSE)</f>
        <v>0</v>
      </c>
      <c r="D288" s="18">
        <f>VLOOKUP(A288,Конвекторы!C:P,11,FALSE)</f>
        <v>0</v>
      </c>
      <c r="E288" s="99">
        <f>Конвекторы!O8</f>
        <v>7690</v>
      </c>
      <c r="F288" s="380">
        <v>7690</v>
      </c>
      <c r="G288" s="15">
        <f>Конвекторы!T8</f>
        <v>4670033317336</v>
      </c>
      <c r="H288" s="15">
        <f>Конвекторы!S8</f>
        <v>401037</v>
      </c>
      <c r="I288" s="15" t="s">
        <v>294</v>
      </c>
      <c r="J288" s="167"/>
      <c r="K288" s="567"/>
      <c r="L288" s="381"/>
      <c r="N288" t="str">
        <f>IFERROR(VLOOKUP(B288,Сток!A:B,2,FALSE),"")</f>
        <v/>
      </c>
      <c r="Q288" s="182"/>
    </row>
    <row r="289" spans="1:17" ht="12" customHeight="1" x14ac:dyDescent="0.25">
      <c r="A289" s="14" t="str">
        <f>Конвекторы!Q11</f>
        <v>THERMEX Frame 1000E Wi-Fi</v>
      </c>
      <c r="B289" s="16" t="str">
        <f>Конвекторы!R11</f>
        <v>ЭдЭБ01630</v>
      </c>
      <c r="C289" s="128">
        <f>VLOOKUP(A289,Конвекторы!$C:$P,10,FALSE)</f>
        <v>0</v>
      </c>
      <c r="D289" s="18">
        <f>VLOOKUP(A289,Конвекторы!$C:$P,11,FALSE)</f>
        <v>0</v>
      </c>
      <c r="E289" s="99">
        <f>Конвекторы!O11</f>
        <v>6390</v>
      </c>
      <c r="F289" s="171">
        <v>6390</v>
      </c>
      <c r="G289" s="15">
        <f>Конвекторы!T11</f>
        <v>4670033311907</v>
      </c>
      <c r="H289" s="15">
        <f>Конвекторы!S11</f>
        <v>401017</v>
      </c>
      <c r="I289" s="15" t="str">
        <f>Конвекторы!F11</f>
        <v>У</v>
      </c>
      <c r="J289" s="167"/>
      <c r="K289" s="567"/>
      <c r="L289" s="381"/>
      <c r="N289" t="str">
        <f>IFERROR(VLOOKUP(B289,Сток!A:B,2,FALSE),"")</f>
        <v/>
      </c>
      <c r="Q289" s="182"/>
    </row>
    <row r="290" spans="1:17" ht="12" customHeight="1" x14ac:dyDescent="0.25">
      <c r="A290" s="14" t="str">
        <f>Конвекторы!Q12</f>
        <v>THERMEX Frame 1500E Wi-Fi</v>
      </c>
      <c r="B290" s="16" t="str">
        <f>Конвекторы!R12</f>
        <v>ЭдЭБ01631</v>
      </c>
      <c r="C290" s="128">
        <f>VLOOKUP(A290,Конвекторы!$C:$P,10,FALSE)</f>
        <v>0</v>
      </c>
      <c r="D290" s="18">
        <f>VLOOKUP(A290,Конвекторы!$C:$P,11,FALSE)</f>
        <v>0</v>
      </c>
      <c r="E290" s="99">
        <f>Конвекторы!O12</f>
        <v>6890</v>
      </c>
      <c r="F290" s="171">
        <v>6890</v>
      </c>
      <c r="G290" s="15">
        <f>Конвекторы!T12</f>
        <v>4670033311914</v>
      </c>
      <c r="H290" s="15">
        <f>Конвекторы!S12</f>
        <v>401018</v>
      </c>
      <c r="I290" s="15" t="str">
        <f>Конвекторы!F12</f>
        <v>У</v>
      </c>
      <c r="J290" s="167"/>
      <c r="K290" s="567"/>
      <c r="L290" s="381"/>
      <c r="N290" t="str">
        <f>IFERROR(VLOOKUP(B290,Сток!A:B,2,FALSE),"")</f>
        <v/>
      </c>
      <c r="Q290" s="182"/>
    </row>
    <row r="291" spans="1:17" ht="12" customHeight="1" x14ac:dyDescent="0.25">
      <c r="A291" s="14" t="str">
        <f>Конвекторы!Q13</f>
        <v>THERMEX Frame 2000E Wi-Fi</v>
      </c>
      <c r="B291" s="16" t="str">
        <f>Конвекторы!R13</f>
        <v>ЭдЭБ01632</v>
      </c>
      <c r="C291" s="128">
        <f>VLOOKUP(A291,Конвекторы!$C:$P,10,FALSE)</f>
        <v>0</v>
      </c>
      <c r="D291" s="18">
        <f>VLOOKUP(A291,Конвекторы!$C:$P,11,FALSE)</f>
        <v>0</v>
      </c>
      <c r="E291" s="99">
        <f>Конвекторы!O13</f>
        <v>7490</v>
      </c>
      <c r="F291" s="171">
        <v>7490</v>
      </c>
      <c r="G291" s="15">
        <f>Конвекторы!T13</f>
        <v>4670033311921</v>
      </c>
      <c r="H291" s="15">
        <f>Конвекторы!S13</f>
        <v>401019</v>
      </c>
      <c r="I291" s="15" t="str">
        <f>Конвекторы!F13</f>
        <v>У</v>
      </c>
      <c r="J291" s="167"/>
      <c r="K291" s="567"/>
      <c r="L291" s="381"/>
      <c r="N291" t="str">
        <f>IFERROR(VLOOKUP(B291,Сток!A:B,2,FALSE),"")</f>
        <v/>
      </c>
      <c r="Q291" s="182"/>
    </row>
    <row r="292" spans="1:17" ht="12" customHeight="1" x14ac:dyDescent="0.25">
      <c r="A292" s="14" t="str">
        <f>Конвекторы!Q16</f>
        <v>THERMEX Frame 1000E</v>
      </c>
      <c r="B292" s="16" t="str">
        <f>Конвекторы!R16</f>
        <v>ЭдЭБ01369</v>
      </c>
      <c r="C292" s="128">
        <f>VLOOKUP(A292,Конвекторы!$C:$P,10,FALSE)</f>
        <v>0</v>
      </c>
      <c r="D292" s="18">
        <f>VLOOKUP(A292,Конвекторы!$C:$P,11,FALSE)</f>
        <v>0</v>
      </c>
      <c r="E292" s="31">
        <v>3990</v>
      </c>
      <c r="F292" s="380" t="s">
        <v>68</v>
      </c>
      <c r="G292" s="15">
        <f>Конвекторы!T16</f>
        <v>4670033310580</v>
      </c>
      <c r="H292" s="15">
        <f>Конвекторы!S16</f>
        <v>401011</v>
      </c>
      <c r="I292" s="15" t="str">
        <f>Конвекторы!F16</f>
        <v>У</v>
      </c>
      <c r="J292" s="167"/>
      <c r="K292" s="567"/>
      <c r="L292" s="381"/>
      <c r="N292" t="str">
        <f>IFERROR(VLOOKUP(B292,Сток!A:B,2,FALSE),"")</f>
        <v/>
      </c>
      <c r="Q292" s="182"/>
    </row>
    <row r="293" spans="1:17" ht="12" customHeight="1" x14ac:dyDescent="0.25">
      <c r="A293" s="14" t="str">
        <f>Конвекторы!Q17</f>
        <v>THERMEX Frame 1500E</v>
      </c>
      <c r="B293" s="16" t="str">
        <f>Конвекторы!R17</f>
        <v>ЭдЭБ01370</v>
      </c>
      <c r="C293" s="128">
        <f>VLOOKUP(A293,Конвекторы!$C:$P,10,FALSE)</f>
        <v>0</v>
      </c>
      <c r="D293" s="18">
        <f>VLOOKUP(A293,Конвекторы!$C:$P,11,FALSE)</f>
        <v>0</v>
      </c>
      <c r="E293" s="31">
        <v>4590</v>
      </c>
      <c r="F293" s="380" t="s">
        <v>68</v>
      </c>
      <c r="G293" s="15">
        <f>Конвекторы!T17</f>
        <v>4670033310597</v>
      </c>
      <c r="H293" s="15">
        <f>Конвекторы!S17</f>
        <v>401012</v>
      </c>
      <c r="I293" s="15" t="str">
        <f>Конвекторы!F17</f>
        <v>У</v>
      </c>
      <c r="J293" s="167"/>
      <c r="K293" s="567"/>
      <c r="L293" s="381"/>
      <c r="N293" t="str">
        <f>IFERROR(VLOOKUP(B293,Сток!A:B,2,FALSE),"")</f>
        <v/>
      </c>
      <c r="Q293" s="182"/>
    </row>
    <row r="294" spans="1:17" ht="12" customHeight="1" x14ac:dyDescent="0.25">
      <c r="A294" s="14" t="str">
        <f>Конвекторы!Q18</f>
        <v>THERMEX Frame 2000E</v>
      </c>
      <c r="B294" s="16" t="str">
        <f>Конвекторы!R18</f>
        <v>ЭдЭБ01371</v>
      </c>
      <c r="C294" s="128">
        <f>VLOOKUP(A294,Конвекторы!$C:$P,10,FALSE)</f>
        <v>0</v>
      </c>
      <c r="D294" s="18">
        <f>VLOOKUP(A294,Конвекторы!$C:$P,11,FALSE)</f>
        <v>0</v>
      </c>
      <c r="E294" s="31">
        <v>5190</v>
      </c>
      <c r="F294" s="380" t="s">
        <v>68</v>
      </c>
      <c r="G294" s="15">
        <f>Конвекторы!T18</f>
        <v>4670033310603</v>
      </c>
      <c r="H294" s="15">
        <f>Конвекторы!S18</f>
        <v>401013</v>
      </c>
      <c r="I294" s="15" t="str">
        <f>Конвекторы!F18</f>
        <v>У</v>
      </c>
      <c r="J294" s="167"/>
      <c r="K294" s="567"/>
      <c r="L294" s="381"/>
      <c r="N294" t="str">
        <f>IFERROR(VLOOKUP(B294,Сток!A:B,2,FALSE),"")</f>
        <v/>
      </c>
      <c r="Q294" s="182"/>
    </row>
    <row r="295" spans="1:17" ht="12" customHeight="1" x14ac:dyDescent="0.25">
      <c r="A295" s="14" t="str">
        <f>Конвекторы!Q24</f>
        <v>THERMEX Varenna 2000E</v>
      </c>
      <c r="B295" s="16" t="str">
        <f>Конвекторы!R24</f>
        <v>ЭдЭБ04313</v>
      </c>
      <c r="C295" s="128">
        <f>VLOOKUP(A295,Конвекторы!$C:$P,10,FALSE)</f>
        <v>0</v>
      </c>
      <c r="D295" s="18">
        <f>VLOOKUP(A295,Конвекторы!$C:$P,11,FALSE)</f>
        <v>0</v>
      </c>
      <c r="E295" s="31">
        <v>4090</v>
      </c>
      <c r="F295" s="380" t="s">
        <v>68</v>
      </c>
      <c r="G295" s="15">
        <f>Конвекторы!T24</f>
        <v>4670033317350</v>
      </c>
      <c r="H295" s="15">
        <f>Конвекторы!S24</f>
        <v>401039</v>
      </c>
      <c r="I295" s="15" t="s">
        <v>294</v>
      </c>
      <c r="J295" s="167"/>
      <c r="K295" s="567"/>
      <c r="L295" s="381"/>
      <c r="N295" t="str">
        <f>IFERROR(VLOOKUP(B295,Сток!A:B,2,FALSE),"")</f>
        <v/>
      </c>
      <c r="Q295" s="182"/>
    </row>
    <row r="296" spans="1:17" ht="12" customHeight="1" x14ac:dyDescent="0.25">
      <c r="A296" s="14" t="str">
        <f>Конвекторы!Q21</f>
        <v>THERMEX Dorio 1500E</v>
      </c>
      <c r="B296" s="16" t="str">
        <f>Конвекторы!R21</f>
        <v>ЭдЭБ04312</v>
      </c>
      <c r="C296" s="128">
        <f>VLOOKUP(A296,Конвекторы!$C:$P,10,FALSE)</f>
        <v>0</v>
      </c>
      <c r="D296" s="18">
        <f>VLOOKUP(A296,Конвекторы!$C:$P,11,FALSE)</f>
        <v>0</v>
      </c>
      <c r="E296" s="31">
        <v>4390</v>
      </c>
      <c r="F296" s="380" t="s">
        <v>68</v>
      </c>
      <c r="G296" s="15">
        <f>Конвекторы!T21</f>
        <v>4670033317343</v>
      </c>
      <c r="H296" s="15">
        <f>Конвекторы!S21</f>
        <v>401040</v>
      </c>
      <c r="I296" s="15" t="s">
        <v>294</v>
      </c>
      <c r="J296" s="167"/>
      <c r="K296" s="567"/>
      <c r="L296" s="381"/>
      <c r="N296" t="str">
        <f>IFERROR(VLOOKUP(B296,Сток!A:B,2,FALSE),"")</f>
        <v/>
      </c>
      <c r="Q296" s="182"/>
    </row>
    <row r="297" spans="1:17" ht="12" customHeight="1" x14ac:dyDescent="0.25">
      <c r="A297" s="14" t="str">
        <f>Конвекторы!Q27</f>
        <v>THERMEX Frame 1000M</v>
      </c>
      <c r="B297" s="16" t="str">
        <f>Конвекторы!R27</f>
        <v>ЭдЭБ01365</v>
      </c>
      <c r="C297" s="128">
        <f>VLOOKUP(A297,Конвекторы!$C:$P,10,FALSE)</f>
        <v>0</v>
      </c>
      <c r="D297" s="18">
        <f>VLOOKUP(A297,Конвекторы!$C:$P,11,FALSE)</f>
        <v>0</v>
      </c>
      <c r="E297" s="31">
        <v>2890</v>
      </c>
      <c r="F297" s="380" t="s">
        <v>68</v>
      </c>
      <c r="G297" s="15">
        <f>Конвекторы!T27</f>
        <v>4670033310559</v>
      </c>
      <c r="H297" s="15">
        <f>Конвекторы!S27</f>
        <v>401008</v>
      </c>
      <c r="I297" s="15" t="str">
        <f>Конвекторы!F27</f>
        <v>У</v>
      </c>
      <c r="J297" s="167"/>
      <c r="K297" s="567"/>
      <c r="L297" s="381"/>
      <c r="N297" t="str">
        <f>IFERROR(VLOOKUP(B297,Сток!A:B,2,FALSE),"")</f>
        <v/>
      </c>
      <c r="Q297" s="182"/>
    </row>
    <row r="298" spans="1:17" ht="12" customHeight="1" x14ac:dyDescent="0.25">
      <c r="A298" s="14" t="str">
        <f>Конвекторы!Q28</f>
        <v>THERMEX Frame 1500M</v>
      </c>
      <c r="B298" s="16" t="str">
        <f>Конвекторы!R28</f>
        <v>ЭдЭБ01366</v>
      </c>
      <c r="C298" s="128">
        <f>VLOOKUP(A298,Конвекторы!$C:$P,10,FALSE)</f>
        <v>0</v>
      </c>
      <c r="D298" s="18">
        <f>VLOOKUP(A298,Конвекторы!$C:$P,11,FALSE)</f>
        <v>0</v>
      </c>
      <c r="E298" s="31">
        <v>3490</v>
      </c>
      <c r="F298" s="380" t="s">
        <v>68</v>
      </c>
      <c r="G298" s="15">
        <f>Конвекторы!T28</f>
        <v>4670033310566</v>
      </c>
      <c r="H298" s="15">
        <f>Конвекторы!S28</f>
        <v>401009</v>
      </c>
      <c r="I298" s="15" t="str">
        <f>Конвекторы!F28</f>
        <v>У</v>
      </c>
      <c r="J298" s="167"/>
      <c r="K298" s="567"/>
      <c r="L298" s="381"/>
      <c r="N298" t="str">
        <f>IFERROR(VLOOKUP(B298,Сток!A:B,2,FALSE),"")</f>
        <v/>
      </c>
      <c r="Q298" s="182"/>
    </row>
    <row r="299" spans="1:17" ht="12" customHeight="1" x14ac:dyDescent="0.25">
      <c r="A299" s="14" t="str">
        <f>Конвекторы!Q29</f>
        <v>THERMEX Frame 2000M</v>
      </c>
      <c r="B299" s="16" t="str">
        <f>Конвекторы!R29</f>
        <v>ЭдЭБ01367</v>
      </c>
      <c r="C299" s="128">
        <f>VLOOKUP(A299,Конвекторы!$C:$P,10,FALSE)</f>
        <v>0</v>
      </c>
      <c r="D299" s="18">
        <f>VLOOKUP(A299,Конвекторы!$C:$P,11,FALSE)</f>
        <v>0</v>
      </c>
      <c r="E299" s="31">
        <v>3790</v>
      </c>
      <c r="F299" s="380" t="s">
        <v>68</v>
      </c>
      <c r="G299" s="15">
        <f>Конвекторы!T29</f>
        <v>4670033310573</v>
      </c>
      <c r="H299" s="15">
        <f>Конвекторы!S29</f>
        <v>401010</v>
      </c>
      <c r="I299" s="15" t="str">
        <f>Конвекторы!F29</f>
        <v>У</v>
      </c>
      <c r="J299" s="167"/>
      <c r="K299" s="567"/>
      <c r="L299" s="381"/>
      <c r="N299" t="str">
        <f>IFERROR(VLOOKUP(B299,Сток!A:B,2,FALSE),"")</f>
        <v/>
      </c>
      <c r="Q299" s="182"/>
    </row>
    <row r="300" spans="1:17" ht="12" customHeight="1" x14ac:dyDescent="0.25">
      <c r="A300" s="14" t="str">
        <f>Конвекторы!Q32</f>
        <v>THERMEX Hygge 1</v>
      </c>
      <c r="B300" s="16" t="str">
        <f>Конвекторы!R32</f>
        <v>ЭдЭБ04342</v>
      </c>
      <c r="C300" s="128">
        <f>VLOOKUP(A300,Конвекторы!$C:$P,10,FALSE)</f>
        <v>0</v>
      </c>
      <c r="D300" s="18">
        <f>VLOOKUP(A300,Конвекторы!$C:$P,11,FALSE)</f>
        <v>0</v>
      </c>
      <c r="E300" s="31">
        <v>2390</v>
      </c>
      <c r="F300" s="380" t="s">
        <v>68</v>
      </c>
      <c r="G300" s="15">
        <f>Конвекторы!T32</f>
        <v>4670033317381</v>
      </c>
      <c r="H300" s="15">
        <f>Конвекторы!S32</f>
        <v>401045</v>
      </c>
      <c r="I300" s="15" t="str">
        <f>Конвекторы!F32</f>
        <v>-</v>
      </c>
      <c r="J300" s="167"/>
      <c r="K300" s="567"/>
      <c r="L300" s="381"/>
      <c r="N300" t="str">
        <f>IFERROR(VLOOKUP(B300,Сток!A:B,2,FALSE),"")</f>
        <v/>
      </c>
      <c r="Q300" s="182"/>
    </row>
    <row r="301" spans="1:17" ht="12" customHeight="1" x14ac:dyDescent="0.25">
      <c r="A301" s="14" t="str">
        <f>Конвекторы!Q33</f>
        <v>THERMEX Hygge 1,5</v>
      </c>
      <c r="B301" s="16" t="str">
        <f>Конвекторы!R33</f>
        <v>ЭдЭБ04343</v>
      </c>
      <c r="C301" s="128">
        <f>VLOOKUP(A301,Конвекторы!$C:$P,10,FALSE)</f>
        <v>0</v>
      </c>
      <c r="D301" s="18">
        <f>VLOOKUP(A301,Конвекторы!$C:$P,11,FALSE)</f>
        <v>0</v>
      </c>
      <c r="E301" s="31">
        <v>2890</v>
      </c>
      <c r="F301" s="380" t="s">
        <v>68</v>
      </c>
      <c r="G301" s="15">
        <f>Конвекторы!T33</f>
        <v>4670033317404</v>
      </c>
      <c r="H301" s="15">
        <f>Конвекторы!S33</f>
        <v>401046</v>
      </c>
      <c r="I301" s="15" t="str">
        <f>Конвекторы!F33</f>
        <v>-</v>
      </c>
      <c r="J301" s="167"/>
      <c r="K301" s="567"/>
      <c r="L301" s="381"/>
      <c r="N301" t="str">
        <f>IFERROR(VLOOKUP(B301,Сток!A:B,2,FALSE),"")</f>
        <v/>
      </c>
      <c r="Q301" s="182"/>
    </row>
    <row r="302" spans="1:17" ht="12" customHeight="1" x14ac:dyDescent="0.25">
      <c r="A302" s="14" t="str">
        <f>Конвекторы!Q34</f>
        <v>THERMEX Hygge 2</v>
      </c>
      <c r="B302" s="16" t="str">
        <f>Конвекторы!R34</f>
        <v>ЭдЭБ04344</v>
      </c>
      <c r="C302" s="128">
        <f>VLOOKUP(A302,Конвекторы!$C:$P,10,FALSE)</f>
        <v>0</v>
      </c>
      <c r="D302" s="18">
        <f>VLOOKUP(A302,Конвекторы!$C:$P,11,FALSE)</f>
        <v>0</v>
      </c>
      <c r="E302" s="31">
        <v>3290</v>
      </c>
      <c r="F302" s="380" t="s">
        <v>68</v>
      </c>
      <c r="G302" s="15">
        <f>Конвекторы!T34</f>
        <v>4670033317411</v>
      </c>
      <c r="H302" s="15">
        <f>Конвекторы!S34</f>
        <v>401047</v>
      </c>
      <c r="I302" s="15" t="str">
        <f>Конвекторы!F34</f>
        <v>-</v>
      </c>
      <c r="J302" s="167"/>
      <c r="K302" s="567"/>
      <c r="L302" s="381"/>
      <c r="N302" t="str">
        <f>IFERROR(VLOOKUP(B302,Сток!A:B,2,FALSE),"")</f>
        <v/>
      </c>
      <c r="Q302" s="182"/>
    </row>
    <row r="303" spans="1:17" ht="12" customHeight="1" x14ac:dyDescent="0.25">
      <c r="A303" s="14" t="str">
        <f>Конвекторы!Q37</f>
        <v>Thermex Cozy 1</v>
      </c>
      <c r="B303" s="16" t="str">
        <f>Конвекторы!R37</f>
        <v>ЭдЭБ03856</v>
      </c>
      <c r="C303" s="128">
        <f>VLOOKUP(A303,Конвекторы!$C:$P,10,FALSE)</f>
        <v>0</v>
      </c>
      <c r="D303" s="18">
        <f>VLOOKUP(A303,Конвекторы!$C:$P,11,FALSE)</f>
        <v>0</v>
      </c>
      <c r="E303" s="31">
        <v>2390</v>
      </c>
      <c r="F303" s="380" t="s">
        <v>68</v>
      </c>
      <c r="G303" s="15">
        <f>Конвекторы!T37</f>
        <v>4670033316636</v>
      </c>
      <c r="H303" s="15">
        <f>Конвекторы!S37</f>
        <v>401030</v>
      </c>
      <c r="I303" s="15" t="s">
        <v>294</v>
      </c>
      <c r="J303" s="167"/>
      <c r="K303" s="567"/>
      <c r="L303" s="381"/>
      <c r="N303" t="str">
        <f>IFERROR(VLOOKUP(B303,Сток!A:B,2,FALSE),"")</f>
        <v/>
      </c>
      <c r="Q303" s="182"/>
    </row>
    <row r="304" spans="1:17" ht="12" customHeight="1" x14ac:dyDescent="0.25">
      <c r="A304" s="14" t="str">
        <f>Конвекторы!Q38</f>
        <v>Thermex Cozy 1,5</v>
      </c>
      <c r="B304" s="16" t="str">
        <f>Конвекторы!R38</f>
        <v>ЭдЭБ03857</v>
      </c>
      <c r="C304" s="128">
        <f>VLOOKUP(A304,Конвекторы!$C:$P,10,FALSE)</f>
        <v>0</v>
      </c>
      <c r="D304" s="18">
        <f>VLOOKUP(A304,Конвекторы!$C:$P,11,FALSE)</f>
        <v>0</v>
      </c>
      <c r="E304" s="31">
        <v>2890</v>
      </c>
      <c r="F304" s="380" t="s">
        <v>68</v>
      </c>
      <c r="G304" s="15">
        <f>Конвекторы!T38</f>
        <v>4670033316698</v>
      </c>
      <c r="H304" s="15">
        <f>Конвекторы!S38</f>
        <v>401031</v>
      </c>
      <c r="I304" s="15" t="s">
        <v>294</v>
      </c>
      <c r="J304" s="167"/>
      <c r="K304" s="567"/>
      <c r="L304" s="381"/>
      <c r="N304" t="str">
        <f>IFERROR(VLOOKUP(B304,Сток!A:B,2,FALSE),"")</f>
        <v/>
      </c>
      <c r="Q304" s="182"/>
    </row>
    <row r="305" spans="1:17" ht="12" customHeight="1" x14ac:dyDescent="0.25">
      <c r="A305" s="14" t="str">
        <f>Конвекторы!Q39</f>
        <v>Thermex Cozy 2</v>
      </c>
      <c r="B305" s="16" t="str">
        <f>Конвекторы!R39</f>
        <v>ЭдЭБ03858</v>
      </c>
      <c r="C305" s="128">
        <f>VLOOKUP(A305,Конвекторы!$C:$P,10,FALSE)</f>
        <v>0</v>
      </c>
      <c r="D305" s="18">
        <f>VLOOKUP(A305,Конвекторы!$C:$P,11,FALSE)</f>
        <v>0</v>
      </c>
      <c r="E305" s="31">
        <v>3290</v>
      </c>
      <c r="F305" s="380" t="s">
        <v>68</v>
      </c>
      <c r="G305" s="15">
        <f>Конвекторы!T39</f>
        <v>4670033316711</v>
      </c>
      <c r="H305" s="15">
        <f>Конвекторы!S39</f>
        <v>401032</v>
      </c>
      <c r="I305" s="15" t="s">
        <v>294</v>
      </c>
      <c r="J305" s="167"/>
      <c r="K305" s="567"/>
      <c r="L305" s="381"/>
      <c r="N305" t="str">
        <f>IFERROR(VLOOKUP(B305,Сток!A:B,2,FALSE),"")</f>
        <v/>
      </c>
      <c r="Q305" s="182"/>
    </row>
    <row r="306" spans="1:17" ht="12" customHeight="1" x14ac:dyDescent="0.25">
      <c r="A306" s="14" t="e">
        <f>#REF!</f>
        <v>#REF!</v>
      </c>
      <c r="B306" s="16" t="e">
        <f>#REF!</f>
        <v>#REF!</v>
      </c>
      <c r="C306" s="128" t="e">
        <f>VLOOKUP(A306,#REF!,10,FALSE)</f>
        <v>#REF!</v>
      </c>
      <c r="D306" s="18" t="e">
        <f>VLOOKUP(A306,#REF!,11,FALSE)</f>
        <v>#REF!</v>
      </c>
      <c r="E306" s="31">
        <v>2090</v>
      </c>
      <c r="F306" s="380" t="s">
        <v>68</v>
      </c>
      <c r="G306" s="15" t="e">
        <f>#REF!</f>
        <v>#REF!</v>
      </c>
      <c r="H306" s="15" t="e">
        <f>#REF!</f>
        <v>#REF!</v>
      </c>
      <c r="I306" s="15" t="s">
        <v>294</v>
      </c>
      <c r="J306" s="167"/>
      <c r="K306" s="567"/>
      <c r="L306" s="381"/>
      <c r="N306" t="str">
        <f>IFERROR(VLOOKUP(B306,Сток!A:B,2,FALSE),"")</f>
        <v/>
      </c>
      <c r="Q306" s="182"/>
    </row>
    <row r="307" spans="1:17" ht="12" customHeight="1" x14ac:dyDescent="0.25">
      <c r="A307" s="14" t="e">
        <f>#REF!</f>
        <v>#REF!</v>
      </c>
      <c r="B307" s="16" t="e">
        <f>#REF!</f>
        <v>#REF!</v>
      </c>
      <c r="C307" s="128" t="e">
        <f>VLOOKUP(A307,#REF!,10,FALSE)</f>
        <v>#REF!</v>
      </c>
      <c r="D307" s="18" t="e">
        <f>VLOOKUP(A307,#REF!,11,FALSE)</f>
        <v>#REF!</v>
      </c>
      <c r="E307" s="31">
        <v>2590</v>
      </c>
      <c r="F307" s="380" t="s">
        <v>68</v>
      </c>
      <c r="G307" s="15" t="e">
        <f>#REF!</f>
        <v>#REF!</v>
      </c>
      <c r="H307" s="15" t="e">
        <f>#REF!</f>
        <v>#REF!</v>
      </c>
      <c r="I307" s="15" t="s">
        <v>294</v>
      </c>
      <c r="J307" s="167"/>
      <c r="K307" s="567"/>
      <c r="L307" s="381"/>
      <c r="N307" t="str">
        <f>IFERROR(VLOOKUP(B307,Сток!A:B,2,FALSE),"")</f>
        <v/>
      </c>
      <c r="Q307" s="182"/>
    </row>
    <row r="308" spans="1:17" ht="12" customHeight="1" x14ac:dyDescent="0.25">
      <c r="A308" s="14" t="e">
        <f>#REF!</f>
        <v>#REF!</v>
      </c>
      <c r="B308" s="16" t="e">
        <f>#REF!</f>
        <v>#REF!</v>
      </c>
      <c r="C308" s="128" t="e">
        <f>VLOOKUP(A308,#REF!,10,FALSE)</f>
        <v>#REF!</v>
      </c>
      <c r="D308" s="18" t="e">
        <f>VLOOKUP(A308,#REF!,11,FALSE)</f>
        <v>#REF!</v>
      </c>
      <c r="E308" s="31">
        <v>3090</v>
      </c>
      <c r="F308" s="380" t="s">
        <v>68</v>
      </c>
      <c r="G308" s="15" t="e">
        <f>#REF!</f>
        <v>#REF!</v>
      </c>
      <c r="H308" s="15" t="e">
        <f>#REF!</f>
        <v>#REF!</v>
      </c>
      <c r="I308" s="15" t="s">
        <v>294</v>
      </c>
      <c r="J308" s="167"/>
      <c r="K308" s="567"/>
      <c r="L308" s="381"/>
      <c r="N308" t="str">
        <f>IFERROR(VLOOKUP(B308,Сток!A:B,2,FALSE),"")</f>
        <v/>
      </c>
      <c r="Q308" s="182"/>
    </row>
    <row r="309" spans="1:17" ht="12" customHeight="1" x14ac:dyDescent="0.25">
      <c r="A309" s="14" t="e">
        <f>#REF!</f>
        <v>#REF!</v>
      </c>
      <c r="B309" s="16" t="e">
        <f>#REF!</f>
        <v>#REF!</v>
      </c>
      <c r="C309" s="128" t="e">
        <f>VLOOKUP(A309,#REF!,10,0)</f>
        <v>#REF!</v>
      </c>
      <c r="D309" s="18" t="e">
        <f>VLOOKUP(A309,#REF!,11,FALSE)</f>
        <v>#REF!</v>
      </c>
      <c r="E309" s="31">
        <v>2290</v>
      </c>
      <c r="F309" s="380" t="s">
        <v>68</v>
      </c>
      <c r="G309" s="15" t="e">
        <f>#REF!</f>
        <v>#REF!</v>
      </c>
      <c r="H309" s="15" t="e">
        <f>#REF!</f>
        <v>#REF!</v>
      </c>
      <c r="I309" s="15" t="s">
        <v>294</v>
      </c>
      <c r="J309" s="167"/>
      <c r="K309" s="567"/>
      <c r="L309" s="381"/>
      <c r="N309" t="str">
        <f>IFERROR(VLOOKUP(B309,Сток!A:B,2,FALSE),"")</f>
        <v/>
      </c>
      <c r="Q309" s="182"/>
    </row>
    <row r="310" spans="1:17" ht="12" customHeight="1" x14ac:dyDescent="0.25">
      <c r="A310" s="14" t="e">
        <f>#REF!</f>
        <v>#REF!</v>
      </c>
      <c r="B310" s="16" t="e">
        <f>#REF!</f>
        <v>#REF!</v>
      </c>
      <c r="C310" s="128" t="e">
        <f>VLOOKUP(A310,#REF!,10,0)</f>
        <v>#REF!</v>
      </c>
      <c r="D310" s="18" t="e">
        <f>VLOOKUP(A310,#REF!,11,FALSE)</f>
        <v>#REF!</v>
      </c>
      <c r="E310" s="31">
        <v>3590</v>
      </c>
      <c r="F310" s="380" t="s">
        <v>68</v>
      </c>
      <c r="G310" s="15" t="e">
        <f>#REF!</f>
        <v>#REF!</v>
      </c>
      <c r="H310" s="15" t="e">
        <f>#REF!</f>
        <v>#REF!</v>
      </c>
      <c r="I310" s="15" t="s">
        <v>294</v>
      </c>
      <c r="J310" s="167"/>
      <c r="K310" s="567"/>
      <c r="L310" s="381"/>
      <c r="N310" t="str">
        <f>IFERROR(VLOOKUP(B310,Сток!A:B,2,FALSE),"")</f>
        <v/>
      </c>
      <c r="Q310" s="182"/>
    </row>
    <row r="311" spans="1:17" ht="12" customHeight="1" x14ac:dyDescent="0.25">
      <c r="A311" s="14" t="e">
        <f>#REF!</f>
        <v>#REF!</v>
      </c>
      <c r="B311" s="16" t="e">
        <f>#REF!</f>
        <v>#REF!</v>
      </c>
      <c r="C311" s="128" t="e">
        <f>VLOOKUP(A311,#REF!,10,0)</f>
        <v>#REF!</v>
      </c>
      <c r="D311" s="18" t="e">
        <f>VLOOKUP(A311,#REF!,11,FALSE)</f>
        <v>#REF!</v>
      </c>
      <c r="E311" s="31">
        <v>3490</v>
      </c>
      <c r="F311" s="380" t="s">
        <v>68</v>
      </c>
      <c r="G311" s="15" t="e">
        <f>#REF!</f>
        <v>#REF!</v>
      </c>
      <c r="H311" s="15" t="e">
        <f>#REF!</f>
        <v>#REF!</v>
      </c>
      <c r="I311" s="15" t="s">
        <v>294</v>
      </c>
      <c r="J311" s="167"/>
      <c r="K311" s="567"/>
      <c r="L311" s="381"/>
      <c r="N311" t="str">
        <f>IFERROR(VLOOKUP(B311,Сток!A:B,2,FALSE),"")</f>
        <v/>
      </c>
      <c r="Q311" s="182"/>
    </row>
    <row r="312" spans="1:17" ht="12" customHeight="1" x14ac:dyDescent="0.25">
      <c r="A312" s="14" t="str">
        <f>Конвекторы!Q42</f>
        <v>THERMEX Pronto 1500M Black</v>
      </c>
      <c r="B312" s="16" t="str">
        <f>Конвекторы!R42</f>
        <v>ЭдЭБ01360</v>
      </c>
      <c r="C312" s="128">
        <f>VLOOKUP(A312,Конвекторы!$C:$P,10,FALSE)</f>
        <v>0</v>
      </c>
      <c r="D312" s="18">
        <f>VLOOKUP(A312,Конвекторы!$C:$P,11,FALSE)</f>
        <v>0</v>
      </c>
      <c r="E312" s="31">
        <v>1890</v>
      </c>
      <c r="F312" s="380" t="s">
        <v>68</v>
      </c>
      <c r="G312" s="15">
        <f>Конвекторы!T42</f>
        <v>4670033310498</v>
      </c>
      <c r="H312" s="15">
        <f>Конвекторы!S42</f>
        <v>401004</v>
      </c>
      <c r="I312" s="15" t="str">
        <f>Конвекторы!F42</f>
        <v>-</v>
      </c>
      <c r="J312" s="167"/>
      <c r="K312" s="567"/>
      <c r="L312" s="381"/>
      <c r="N312" t="str">
        <f>IFERROR(VLOOKUP(B312,Сток!A:B,2,FALSE),"")</f>
        <v/>
      </c>
      <c r="Q312" s="182"/>
    </row>
    <row r="313" spans="1:17" ht="12" customHeight="1" x14ac:dyDescent="0.25">
      <c r="A313" s="14" t="str">
        <f>Конвекторы!Q43</f>
        <v>THERMEX Pronto 2000M Black</v>
      </c>
      <c r="B313" s="16" t="str">
        <f>Конвекторы!R43</f>
        <v>ЭдЭБ01362</v>
      </c>
      <c r="C313" s="128">
        <f>VLOOKUP(A313,Конвекторы!$C:$P,10,FALSE)</f>
        <v>0</v>
      </c>
      <c r="D313" s="18">
        <f>VLOOKUP(A313,Конвекторы!$C:$P,11,FALSE)</f>
        <v>0</v>
      </c>
      <c r="E313" s="31">
        <v>1990</v>
      </c>
      <c r="F313" s="380" t="s">
        <v>68</v>
      </c>
      <c r="G313" s="15">
        <f>Конвекторы!T43</f>
        <v>4670033310511</v>
      </c>
      <c r="H313" s="15">
        <f>Конвекторы!S43</f>
        <v>401006</v>
      </c>
      <c r="I313" s="15" t="str">
        <f>Конвекторы!F43</f>
        <v>-</v>
      </c>
      <c r="J313" s="167"/>
      <c r="K313" s="567"/>
      <c r="L313" s="381"/>
      <c r="N313" t="str">
        <f>IFERROR(VLOOKUP(B313,Сток!A:B,2,FALSE),"")</f>
        <v/>
      </c>
      <c r="Q313" s="182"/>
    </row>
    <row r="314" spans="1:17" ht="12" customHeight="1" x14ac:dyDescent="0.25">
      <c r="A314" s="14" t="str">
        <f>Конвекторы!Q46</f>
        <v>THERMEX Pronto 1500M White</v>
      </c>
      <c r="B314" s="16" t="str">
        <f>Конвекторы!R46</f>
        <v>ЭдЭБ01361</v>
      </c>
      <c r="C314" s="128">
        <f>VLOOKUP(A314,Конвекторы!$C:$P,10,FALSE)</f>
        <v>0</v>
      </c>
      <c r="D314" s="18">
        <f>VLOOKUP(A314,Конвекторы!$C:$P,11,FALSE)</f>
        <v>0</v>
      </c>
      <c r="E314" s="31">
        <v>1890</v>
      </c>
      <c r="F314" s="380" t="s">
        <v>68</v>
      </c>
      <c r="G314" s="15">
        <f>Конвекторы!T46</f>
        <v>4670033310504</v>
      </c>
      <c r="H314" s="15">
        <f>Конвекторы!S46</f>
        <v>401005</v>
      </c>
      <c r="I314" s="15" t="str">
        <f>Конвекторы!F46</f>
        <v>-</v>
      </c>
      <c r="J314" s="167"/>
      <c r="K314" s="567"/>
      <c r="L314" s="381"/>
      <c r="N314" t="str">
        <f>IFERROR(VLOOKUP(B314,Сток!A:B,2,FALSE),"")</f>
        <v/>
      </c>
      <c r="Q314" s="182"/>
    </row>
    <row r="315" spans="1:17" ht="12" customHeight="1" x14ac:dyDescent="0.25">
      <c r="A315" s="14" t="str">
        <f>Конвекторы!Q47</f>
        <v>THERMEX Pronto 2000M White</v>
      </c>
      <c r="B315" s="16" t="str">
        <f>Конвекторы!R47</f>
        <v>ЭдЭБ01363</v>
      </c>
      <c r="C315" s="128">
        <f>VLOOKUP(A315,Конвекторы!$C:$P,10,FALSE)</f>
        <v>0</v>
      </c>
      <c r="D315" s="18">
        <f>VLOOKUP(A315,Конвекторы!$C:$P,11,FALSE)</f>
        <v>0</v>
      </c>
      <c r="E315" s="31">
        <v>1990</v>
      </c>
      <c r="F315" s="380" t="s">
        <v>68</v>
      </c>
      <c r="G315" s="15">
        <f>Конвекторы!T47</f>
        <v>4670033310528</v>
      </c>
      <c r="H315" s="15">
        <f>Конвекторы!S47</f>
        <v>401007</v>
      </c>
      <c r="I315" s="15" t="str">
        <f>Конвекторы!F47</f>
        <v>-</v>
      </c>
      <c r="J315" s="167"/>
      <c r="K315" s="567"/>
      <c r="L315" s="381"/>
      <c r="N315" t="str">
        <f>IFERROR(VLOOKUP(B315,Сток!A:B,2,FALSE),"")</f>
        <v/>
      </c>
      <c r="Q315" s="182"/>
    </row>
    <row r="316" spans="1:17" ht="12" customHeight="1" x14ac:dyDescent="0.25">
      <c r="A316" s="14" t="str">
        <f>Конвекторы!Q51</f>
        <v>EDISSON Polo 2000M</v>
      </c>
      <c r="B316" s="16" t="str">
        <f>Конвекторы!R51</f>
        <v>ЭдЭБ01380</v>
      </c>
      <c r="C316" s="128">
        <f>VLOOKUP(A316,Конвекторы!$C:$P,10,FALSE)</f>
        <v>0</v>
      </c>
      <c r="D316" s="18">
        <f>VLOOKUP(A316,Конвекторы!$C:$P,11,FALSE)</f>
        <v>0</v>
      </c>
      <c r="E316" s="31">
        <v>1690</v>
      </c>
      <c r="F316" s="171" t="s">
        <v>68</v>
      </c>
      <c r="G316" s="15">
        <f>Конвекторы!T51</f>
        <v>4670033310542</v>
      </c>
      <c r="H316" s="15">
        <f>Конвекторы!S51</f>
        <v>403005</v>
      </c>
      <c r="I316" s="15" t="str">
        <f>Конвекторы!F51</f>
        <v>-</v>
      </c>
      <c r="J316" s="167"/>
      <c r="K316" s="569"/>
      <c r="L316" s="381"/>
      <c r="N316" t="str">
        <f>IFERROR(VLOOKUP(B316,Сток!A:B,2,FALSE),"")</f>
        <v/>
      </c>
      <c r="Q316" s="182"/>
    </row>
    <row r="317" spans="1:17" ht="12" customHeight="1" x14ac:dyDescent="0.25">
      <c r="A317" s="14" t="str">
        <f>Конвекторы!C50</f>
        <v>EDISSON Polo 1500M</v>
      </c>
      <c r="B317" s="16" t="str">
        <f>Конвекторы!R50</f>
        <v>ЭдЭБ01379</v>
      </c>
      <c r="C317" s="128">
        <f>VLOOKUP(A317,Конвекторы!$C:$P,10,FALSE)</f>
        <v>0</v>
      </c>
      <c r="D317" s="18">
        <f>VLOOKUP(A317,Конвекторы!$C:$P,11,FALSE)</f>
        <v>0</v>
      </c>
      <c r="E317" s="31">
        <v>1590</v>
      </c>
      <c r="F317" s="171" t="s">
        <v>68</v>
      </c>
      <c r="G317" s="15">
        <f>Конвекторы!T50</f>
        <v>4670033310535</v>
      </c>
      <c r="H317" s="15">
        <f>Конвекторы!S50</f>
        <v>403004</v>
      </c>
      <c r="I317" s="15" t="str">
        <f>Конвекторы!F50</f>
        <v>-</v>
      </c>
      <c r="J317" s="167"/>
      <c r="K317" s="569"/>
      <c r="L317" s="381"/>
      <c r="N317" t="str">
        <f>IFERROR(VLOOKUP(B317,Сток!A:B,2,FALSE),"")</f>
        <v/>
      </c>
      <c r="Q317" s="182"/>
    </row>
    <row r="318" spans="1:17" ht="12" customHeight="1" x14ac:dyDescent="0.25">
      <c r="A318" s="14" t="e">
        <f>#REF!</f>
        <v>#REF!</v>
      </c>
      <c r="B318" s="16" t="e">
        <f>#REF!</f>
        <v>#REF!</v>
      </c>
      <c r="C318" s="128" t="e">
        <f>VLOOKUP(A318,#REF!,10,FALSE)</f>
        <v>#REF!</v>
      </c>
      <c r="D318" s="18" t="e">
        <f>VLOOKUP(A318,#REF!,11,FALSE)</f>
        <v>#REF!</v>
      </c>
      <c r="E318" s="99" t="e">
        <f>#REF!</f>
        <v>#REF!</v>
      </c>
      <c r="F318" s="380">
        <v>16990</v>
      </c>
      <c r="G318" s="15" t="e">
        <f>#REF!</f>
        <v>#REF!</v>
      </c>
      <c r="H318" s="15" t="e">
        <f>#REF!</f>
        <v>#REF!</v>
      </c>
      <c r="I318" s="15" t="s">
        <v>294</v>
      </c>
      <c r="J318" s="167"/>
      <c r="K318" s="567"/>
      <c r="L318" s="381"/>
      <c r="N318" t="str">
        <f>IFERROR(VLOOKUP(B318,Сток!A:B,2,FALSE),"")</f>
        <v/>
      </c>
      <c r="Q318" s="182"/>
    </row>
    <row r="319" spans="1:17" ht="12" customHeight="1" x14ac:dyDescent="0.25">
      <c r="A319" s="14" t="e">
        <f>#REF!</f>
        <v>#REF!</v>
      </c>
      <c r="B319" s="16" t="e">
        <f>#REF!</f>
        <v>#REF!</v>
      </c>
      <c r="C319" s="128" t="e">
        <f>VLOOKUP(A319,#REF!,10,FALSE)</f>
        <v>#REF!</v>
      </c>
      <c r="D319" s="18" t="e">
        <f>VLOOKUP(A319,#REF!,11,FALSE)</f>
        <v>#REF!</v>
      </c>
      <c r="E319" s="99" t="e">
        <f>#REF!</f>
        <v>#REF!</v>
      </c>
      <c r="F319" s="380">
        <v>22090</v>
      </c>
      <c r="G319" s="15" t="e">
        <f>#REF!</f>
        <v>#REF!</v>
      </c>
      <c r="H319" s="15" t="e">
        <f>#REF!</f>
        <v>#REF!</v>
      </c>
      <c r="I319" s="15" t="s">
        <v>294</v>
      </c>
      <c r="J319" s="167"/>
      <c r="K319" s="567"/>
      <c r="L319" s="381"/>
      <c r="N319" t="str">
        <f>IFERROR(VLOOKUP(B319,Сток!A:B,2,FALSE),"")</f>
        <v/>
      </c>
      <c r="Q319" s="182"/>
    </row>
    <row r="320" spans="1:17" ht="12" customHeight="1" x14ac:dyDescent="0.25">
      <c r="A320" s="14" t="e">
        <f>#REF!</f>
        <v>#REF!</v>
      </c>
      <c r="B320" s="16" t="e">
        <f>#REF!</f>
        <v>#REF!</v>
      </c>
      <c r="C320" s="128" t="e">
        <f>VLOOKUP(A320,#REF!,10,FALSE)</f>
        <v>#REF!</v>
      </c>
      <c r="D320" s="18" t="e">
        <f>VLOOKUP(A320,#REF!,11,FALSE)</f>
        <v>#REF!</v>
      </c>
      <c r="E320" s="99">
        <v>7690</v>
      </c>
      <c r="F320" s="380" t="s">
        <v>68</v>
      </c>
      <c r="G320" s="15" t="e">
        <f>#REF!</f>
        <v>#REF!</v>
      </c>
      <c r="H320" s="15" t="e">
        <f>#REF!</f>
        <v>#REF!</v>
      </c>
      <c r="I320" s="15" t="str">
        <f>Конвекторы!F51</f>
        <v>-</v>
      </c>
      <c r="J320" s="167"/>
      <c r="K320" s="567"/>
      <c r="L320" s="381"/>
      <c r="N320" t="str">
        <f>IFERROR(VLOOKUP(B320,Сток!A:B,2,FALSE),"")</f>
        <v/>
      </c>
      <c r="Q320" s="182"/>
    </row>
    <row r="321" spans="1:17" ht="12" customHeight="1" x14ac:dyDescent="0.25">
      <c r="A321" s="14" t="e">
        <f>#REF!</f>
        <v>#REF!</v>
      </c>
      <c r="B321" s="16" t="e">
        <f>#REF!</f>
        <v>#REF!</v>
      </c>
      <c r="C321" s="128" t="e">
        <f>VLOOKUP(A321,#REF!,10,FALSE)</f>
        <v>#REF!</v>
      </c>
      <c r="D321" s="18" t="e">
        <f>VLOOKUP(A321,#REF!,11,FALSE)</f>
        <v>#REF!</v>
      </c>
      <c r="E321" s="99" t="e">
        <f>#REF!</f>
        <v>#REF!</v>
      </c>
      <c r="F321" s="380">
        <v>2190</v>
      </c>
      <c r="G321" s="15" t="e">
        <f>#REF!</f>
        <v>#REF!</v>
      </c>
      <c r="H321" s="15" t="e">
        <f>#REF!</f>
        <v>#REF!</v>
      </c>
      <c r="I321" s="15" t="s">
        <v>294</v>
      </c>
      <c r="J321" s="167"/>
      <c r="K321" s="567"/>
      <c r="L321" s="381"/>
      <c r="N321" t="str">
        <f>IFERROR(VLOOKUP(B321,Сток!A:B,2,FALSE),"")</f>
        <v/>
      </c>
      <c r="Q321" s="182"/>
    </row>
    <row r="322" spans="1:17" ht="12" customHeight="1" x14ac:dyDescent="0.25">
      <c r="A322" s="14" t="e">
        <f>#REF!</f>
        <v>#REF!</v>
      </c>
      <c r="B322" s="16" t="e">
        <f>#REF!</f>
        <v>#REF!</v>
      </c>
      <c r="C322" s="128" t="e">
        <f>VLOOKUP(A322,#REF!,10,FALSE)</f>
        <v>#REF!</v>
      </c>
      <c r="D322" s="18" t="e">
        <f>VLOOKUP(A322,#REF!,11,FALSE)</f>
        <v>#REF!</v>
      </c>
      <c r="E322" s="99" t="e">
        <f>#REF!</f>
        <v>#REF!</v>
      </c>
      <c r="F322" s="380">
        <v>1590</v>
      </c>
      <c r="G322" s="15" t="e">
        <f>#REF!</f>
        <v>#REF!</v>
      </c>
      <c r="H322" s="15" t="e">
        <f>#REF!</f>
        <v>#REF!</v>
      </c>
      <c r="I322" s="15">
        <f>Конвекторы!F52</f>
        <v>0</v>
      </c>
      <c r="J322" s="167"/>
      <c r="K322" s="567"/>
      <c r="L322" s="381"/>
      <c r="N322" t="str">
        <f>IFERROR(VLOOKUP(B322,Сток!A:B,2,FALSE),"")</f>
        <v/>
      </c>
      <c r="Q322" s="182"/>
    </row>
    <row r="323" spans="1:17" ht="12" customHeight="1" x14ac:dyDescent="0.25">
      <c r="A323" s="181" t="e">
        <f>#REF!</f>
        <v>#REF!</v>
      </c>
      <c r="B323" s="16" t="e">
        <f>#REF!</f>
        <v>#REF!</v>
      </c>
      <c r="C323" s="128" t="e">
        <f>VLOOKUP(A323,#REF!,10,FALSE)</f>
        <v>#REF!</v>
      </c>
      <c r="D323" s="18" t="e">
        <f>VLOOKUP(A323,#REF!,11,FALSE)</f>
        <v>#REF!</v>
      </c>
      <c r="E323" s="99" t="e">
        <f>#REF!</f>
        <v>#REF!</v>
      </c>
      <c r="F323" s="171">
        <v>3990</v>
      </c>
      <c r="G323" s="15" t="e">
        <f>#REF!</f>
        <v>#REF!</v>
      </c>
      <c r="H323" s="15" t="e">
        <f>#REF!</f>
        <v>#REF!</v>
      </c>
      <c r="I323" s="15" t="e">
        <f>#REF!</f>
        <v>#REF!</v>
      </c>
      <c r="J323" s="167"/>
      <c r="K323" s="567"/>
      <c r="L323" s="381"/>
      <c r="N323" t="str">
        <f>IFERROR(VLOOKUP(B323,Сток!A:B,2,FALSE),"")</f>
        <v/>
      </c>
      <c r="Q323" s="182"/>
    </row>
    <row r="324" spans="1:17" ht="12" customHeight="1" x14ac:dyDescent="0.25">
      <c r="A324" s="181" t="e">
        <f>#REF!</f>
        <v>#REF!</v>
      </c>
      <c r="B324" s="16" t="e">
        <f>#REF!</f>
        <v>#REF!</v>
      </c>
      <c r="C324" s="128" t="e">
        <f>VLOOKUP(A324,#REF!,10,FALSE)</f>
        <v>#REF!</v>
      </c>
      <c r="D324" s="18" t="e">
        <f>VLOOKUP(A324,#REF!,11,FALSE)</f>
        <v>#REF!</v>
      </c>
      <c r="E324" s="99" t="e">
        <f>#REF!</f>
        <v>#REF!</v>
      </c>
      <c r="F324" s="380">
        <v>2590</v>
      </c>
      <c r="G324" s="15" t="e">
        <f>#REF!</f>
        <v>#REF!</v>
      </c>
      <c r="H324" s="15" t="e">
        <f>#REF!</f>
        <v>#REF!</v>
      </c>
      <c r="I324" s="15" t="s">
        <v>294</v>
      </c>
      <c r="J324" s="167"/>
      <c r="K324" s="567"/>
      <c r="L324" s="381"/>
      <c r="N324" t="str">
        <f>IFERROR(VLOOKUP(B324,Сток!A:B,2,FALSE),"")</f>
        <v/>
      </c>
      <c r="Q324" s="182"/>
    </row>
    <row r="325" spans="1:17" ht="12" customHeight="1" x14ac:dyDescent="0.25">
      <c r="A325" s="181" t="e">
        <f>#REF!</f>
        <v>#REF!</v>
      </c>
      <c r="B325" s="16" t="e">
        <f>#REF!</f>
        <v>#REF!</v>
      </c>
      <c r="C325" s="128" t="e">
        <f>VLOOKUP(A325,#REF!,10,FALSE)</f>
        <v>#REF!</v>
      </c>
      <c r="D325" s="18" t="e">
        <f>VLOOKUP(A325,#REF!,11,FALSE)</f>
        <v>#REF!</v>
      </c>
      <c r="E325" s="31">
        <v>1690</v>
      </c>
      <c r="F325" s="380" t="s">
        <v>68</v>
      </c>
      <c r="G325" s="15" t="e">
        <f>#REF!</f>
        <v>#REF!</v>
      </c>
      <c r="H325" s="15" t="e">
        <f>#REF!</f>
        <v>#REF!</v>
      </c>
      <c r="I325" s="15" t="s">
        <v>294</v>
      </c>
      <c r="J325" s="167"/>
      <c r="K325" s="569"/>
      <c r="L325" s="381"/>
      <c r="N325" t="str">
        <f>IFERROR(VLOOKUP(B325,Сток!A:B,2,FALSE),"")</f>
        <v/>
      </c>
      <c r="Q325" s="182"/>
    </row>
    <row r="326" spans="1:17" ht="12" customHeight="1" x14ac:dyDescent="0.25">
      <c r="A326" s="14" t="e">
        <f>#REF!</f>
        <v>#REF!</v>
      </c>
      <c r="B326" s="16" t="e">
        <f>#REF!</f>
        <v>#REF!</v>
      </c>
      <c r="C326" s="128" t="e">
        <f>VLOOKUP(A326,#REF!,10,FALSE)</f>
        <v>#REF!</v>
      </c>
      <c r="D326" s="18" t="e">
        <f>VLOOKUP(A326,#REF!,11,FALSE)</f>
        <v>#REF!</v>
      </c>
      <c r="E326" s="31">
        <v>2790</v>
      </c>
      <c r="F326" s="171" t="s">
        <v>68</v>
      </c>
      <c r="G326" s="15" t="e">
        <f>#REF!</f>
        <v>#REF!</v>
      </c>
      <c r="H326" s="15" t="e">
        <f>#REF!</f>
        <v>#REF!</v>
      </c>
      <c r="I326" s="15" t="e">
        <f>#REF!</f>
        <v>#REF!</v>
      </c>
      <c r="J326" s="167"/>
      <c r="K326" s="567"/>
      <c r="L326" s="381"/>
      <c r="N326" t="str">
        <f>IFERROR(VLOOKUP(B326,Сток!A:B,2,FALSE),"")</f>
        <v/>
      </c>
      <c r="Q326" s="182"/>
    </row>
    <row r="327" spans="1:17" ht="12" customHeight="1" x14ac:dyDescent="0.25">
      <c r="A327" s="14" t="e">
        <f>#REF!</f>
        <v>#REF!</v>
      </c>
      <c r="B327" s="16" t="e">
        <f>#REF!</f>
        <v>#REF!</v>
      </c>
      <c r="C327" s="128" t="e">
        <f>VLOOKUP(A327,#REF!,10,FALSE)</f>
        <v>#REF!</v>
      </c>
      <c r="D327" s="18" t="e">
        <f>VLOOKUP(A327,#REF!,11,FALSE)</f>
        <v>#REF!</v>
      </c>
      <c r="E327" s="31">
        <v>3290</v>
      </c>
      <c r="F327" s="171" t="s">
        <v>68</v>
      </c>
      <c r="G327" s="15" t="e">
        <f>#REF!</f>
        <v>#REF!</v>
      </c>
      <c r="H327" s="15" t="e">
        <f>#REF!</f>
        <v>#REF!</v>
      </c>
      <c r="I327" s="15" t="e">
        <f>#REF!</f>
        <v>#REF!</v>
      </c>
      <c r="J327" s="167"/>
      <c r="K327" s="567"/>
      <c r="L327" s="381"/>
      <c r="N327" t="str">
        <f>IFERROR(VLOOKUP(B327,Сток!A:B,2,FALSE),"")</f>
        <v/>
      </c>
      <c r="Q327" s="182"/>
    </row>
    <row r="328" spans="1:17" ht="12" customHeight="1" x14ac:dyDescent="0.25">
      <c r="A328" s="14" t="e">
        <f>#REF!</f>
        <v>#REF!</v>
      </c>
      <c r="B328" s="16" t="e">
        <f>#REF!</f>
        <v>#REF!</v>
      </c>
      <c r="C328" s="128" t="e">
        <f>VLOOKUP(A328,#REF!,10,FALSE)</f>
        <v>#REF!</v>
      </c>
      <c r="D328" s="18" t="e">
        <f>VLOOKUP(A328,#REF!,11,FALSE)</f>
        <v>#REF!</v>
      </c>
      <c r="E328" s="31">
        <v>3390</v>
      </c>
      <c r="F328" s="171" t="s">
        <v>68</v>
      </c>
      <c r="G328" s="15" t="e">
        <f>#REF!</f>
        <v>#REF!</v>
      </c>
      <c r="H328" s="15" t="e">
        <f>#REF!</f>
        <v>#REF!</v>
      </c>
      <c r="I328" s="15" t="e">
        <f>#REF!</f>
        <v>#REF!</v>
      </c>
      <c r="J328" s="167"/>
      <c r="K328" s="567"/>
      <c r="L328" s="381"/>
      <c r="N328" t="str">
        <f>IFERROR(VLOOKUP(B328,Сток!A:B,2,FALSE),"")</f>
        <v/>
      </c>
      <c r="Q328" s="182"/>
    </row>
    <row r="329" spans="1:17" ht="12" customHeight="1" x14ac:dyDescent="0.25">
      <c r="A329" s="14" t="e">
        <f>#REF!</f>
        <v>#REF!</v>
      </c>
      <c r="B329" s="16" t="e">
        <f>#REF!</f>
        <v>#REF!</v>
      </c>
      <c r="C329" s="128" t="e">
        <f>VLOOKUP(A329,#REF!,10,FALSE)</f>
        <v>#REF!</v>
      </c>
      <c r="D329" s="18" t="e">
        <f>VLOOKUP(A329,#REF!,11,FALSE)</f>
        <v>#REF!</v>
      </c>
      <c r="E329" s="99" t="e">
        <f>#REF!</f>
        <v>#REF!</v>
      </c>
      <c r="F329" s="380">
        <v>1890</v>
      </c>
      <c r="G329" s="15" t="e">
        <f>#REF!</f>
        <v>#REF!</v>
      </c>
      <c r="H329" s="15" t="e">
        <f>#REF!</f>
        <v>#REF!</v>
      </c>
      <c r="I329" s="15" t="s">
        <v>294</v>
      </c>
      <c r="J329" s="167"/>
      <c r="K329" s="567">
        <v>1690</v>
      </c>
      <c r="L329" s="381">
        <f>F329/K329-1</f>
        <v>0.11834319526627213</v>
      </c>
      <c r="N329" t="str">
        <f>IFERROR(VLOOKUP(B329,Сток!A:B,2,FALSE),"")</f>
        <v/>
      </c>
      <c r="Q329" s="182"/>
    </row>
    <row r="330" spans="1:17" ht="12" customHeight="1" x14ac:dyDescent="0.25">
      <c r="A330" s="14" t="e">
        <f>#REF!</f>
        <v>#REF!</v>
      </c>
      <c r="B330" s="16" t="e">
        <f>#REF!</f>
        <v>#REF!</v>
      </c>
      <c r="C330" s="128" t="e">
        <f>VLOOKUP(A330,#REF!,10,FALSE)</f>
        <v>#REF!</v>
      </c>
      <c r="D330" s="18" t="e">
        <f>VLOOKUP(A330,#REF!,11,FALSE)</f>
        <v>#REF!</v>
      </c>
      <c r="E330" s="99" t="e">
        <f>#REF!</f>
        <v>#REF!</v>
      </c>
      <c r="F330" s="380">
        <v>3090</v>
      </c>
      <c r="G330" s="15" t="e">
        <f>#REF!</f>
        <v>#REF!</v>
      </c>
      <c r="H330" s="15" t="e">
        <f>#REF!</f>
        <v>#REF!</v>
      </c>
      <c r="I330" s="15" t="s">
        <v>294</v>
      </c>
      <c r="J330" s="167"/>
      <c r="K330" s="567">
        <v>2890</v>
      </c>
      <c r="L330" s="381">
        <f>F330/K330-1</f>
        <v>6.9204152249134898E-2</v>
      </c>
      <c r="N330" t="str">
        <f>IFERROR(VLOOKUP(B330,Сток!A:B,2,FALSE),"")</f>
        <v/>
      </c>
      <c r="Q330" s="182"/>
    </row>
    <row r="331" spans="1:17" ht="12" customHeight="1" x14ac:dyDescent="0.25">
      <c r="A331" s="14" t="e">
        <f>#REF!</f>
        <v>#REF!</v>
      </c>
      <c r="B331" s="16" t="e">
        <f>#REF!</f>
        <v>#REF!</v>
      </c>
      <c r="C331" s="128" t="e">
        <f>VLOOKUP(A331,#REF!,10,FALSE)</f>
        <v>#REF!</v>
      </c>
      <c r="D331" s="18" t="e">
        <f>VLOOKUP(A331,#REF!,11,FALSE)</f>
        <v>#REF!</v>
      </c>
      <c r="E331" s="99" t="e">
        <f>#REF!</f>
        <v>#REF!</v>
      </c>
      <c r="F331" s="380">
        <v>2090</v>
      </c>
      <c r="G331" s="15" t="e">
        <f>#REF!</f>
        <v>#REF!</v>
      </c>
      <c r="H331" s="15" t="e">
        <f>#REF!</f>
        <v>#REF!</v>
      </c>
      <c r="I331" s="15" t="e">
        <f>#REF!</f>
        <v>#REF!</v>
      </c>
      <c r="J331" s="167"/>
      <c r="K331" s="569">
        <v>1790</v>
      </c>
      <c r="L331" s="381">
        <f>F331/K331-1</f>
        <v>0.16759776536312843</v>
      </c>
      <c r="N331" t="str">
        <f>IFERROR(VLOOKUP(B331,Сток!A:B,2,FALSE),"")</f>
        <v/>
      </c>
      <c r="Q331" s="182"/>
    </row>
    <row r="332" spans="1:17" ht="12" customHeight="1" x14ac:dyDescent="0.25">
      <c r="A332" s="14" t="e">
        <f>#REF!</f>
        <v>#REF!</v>
      </c>
      <c r="B332" s="16" t="e">
        <f>#REF!</f>
        <v>#REF!</v>
      </c>
      <c r="C332" s="128" t="e">
        <f>VLOOKUP(A332,#REF!,10,FALSE)</f>
        <v>#REF!</v>
      </c>
      <c r="D332" s="18" t="e">
        <f>VLOOKUP(A332,#REF!,11,FALSE)</f>
        <v>#REF!</v>
      </c>
      <c r="E332" s="99" t="e">
        <f>#REF!</f>
        <v>#REF!</v>
      </c>
      <c r="F332" s="380">
        <v>3190</v>
      </c>
      <c r="G332" s="15" t="e">
        <f>#REF!</f>
        <v>#REF!</v>
      </c>
      <c r="H332" s="15" t="e">
        <f>#REF!</f>
        <v>#REF!</v>
      </c>
      <c r="I332" s="15" t="e">
        <f>#REF!</f>
        <v>#REF!</v>
      </c>
      <c r="J332" s="167"/>
      <c r="K332" s="569">
        <v>2990</v>
      </c>
      <c r="L332" s="381">
        <f>F332/K332-1</f>
        <v>6.6889632107023367E-2</v>
      </c>
      <c r="N332" t="str">
        <f>IFERROR(VLOOKUP(B332,Сток!A:B,2,FALSE),"")</f>
        <v/>
      </c>
      <c r="Q332" s="182"/>
    </row>
    <row r="333" spans="1:17" ht="12" customHeight="1" x14ac:dyDescent="0.25">
      <c r="A333" s="14" t="e">
        <f>#REF!</f>
        <v>#REF!</v>
      </c>
      <c r="B333" s="16" t="e">
        <f>#REF!</f>
        <v>#REF!</v>
      </c>
      <c r="C333" s="128" t="e">
        <f>VLOOKUP(A333,#REF!,10,FALSE)</f>
        <v>#REF!</v>
      </c>
      <c r="D333" s="18" t="e">
        <f>VLOOKUP(A333,#REF!,11,FALSE)</f>
        <v>#REF!</v>
      </c>
      <c r="E333" s="99" t="e">
        <f>#REF!</f>
        <v>#REF!</v>
      </c>
      <c r="F333" s="380">
        <v>6690</v>
      </c>
      <c r="G333" s="15" t="e">
        <f>#REF!</f>
        <v>#REF!</v>
      </c>
      <c r="H333" s="15" t="e">
        <f>#REF!</f>
        <v>#REF!</v>
      </c>
      <c r="I333" s="15" t="e">
        <f>#REF!</f>
        <v>#REF!</v>
      </c>
      <c r="J333" s="167"/>
      <c r="K333" s="569">
        <v>6090</v>
      </c>
      <c r="L333" s="381">
        <f>F333/K333-1</f>
        <v>9.8522167487684831E-2</v>
      </c>
      <c r="N333" t="str">
        <f>IFERROR(VLOOKUP(B333,Сток!A:B,2,FALSE),"")</f>
        <v/>
      </c>
      <c r="Q333" s="182"/>
    </row>
    <row r="334" spans="1:17" ht="12" customHeight="1" x14ac:dyDescent="0.25">
      <c r="A334" s="14" t="e">
        <f>#REF!</f>
        <v>#REF!</v>
      </c>
      <c r="B334" s="16" t="e">
        <f>#REF!</f>
        <v>#REF!</v>
      </c>
      <c r="C334" s="128" t="e">
        <f>VLOOKUP(A334,#REF!,10,FALSE)</f>
        <v>#REF!</v>
      </c>
      <c r="D334" s="18" t="e">
        <f>VLOOKUP(A334,#REF!,11,FALSE)</f>
        <v>#REF!</v>
      </c>
      <c r="E334" s="31">
        <v>1090</v>
      </c>
      <c r="F334" s="171" t="s">
        <v>68</v>
      </c>
      <c r="G334" s="15" t="e">
        <f>#REF!</f>
        <v>#REF!</v>
      </c>
      <c r="H334" s="15" t="e">
        <f>#REF!</f>
        <v>#REF!</v>
      </c>
      <c r="I334" s="15" t="s">
        <v>294</v>
      </c>
      <c r="J334" s="167"/>
      <c r="K334" s="569"/>
      <c r="L334" s="381"/>
      <c r="N334" t="str">
        <f>IFERROR(VLOOKUP(B334,Сток!A:B,2,FALSE),"")</f>
        <v/>
      </c>
      <c r="Q334" s="182"/>
    </row>
    <row r="335" spans="1:17" ht="12" customHeight="1" x14ac:dyDescent="0.25">
      <c r="A335" s="14" t="e">
        <f>#REF!</f>
        <v>#REF!</v>
      </c>
      <c r="B335" s="16" t="e">
        <f>#REF!</f>
        <v>#REF!</v>
      </c>
      <c r="C335" s="128" t="e">
        <f>VLOOKUP(A335,#REF!,10,FALSE)</f>
        <v>#REF!</v>
      </c>
      <c r="D335" s="18" t="e">
        <f>VLOOKUP(A335,#REF!,11,FALSE)</f>
        <v>#REF!</v>
      </c>
      <c r="E335" s="31">
        <v>1990</v>
      </c>
      <c r="F335" s="171" t="s">
        <v>68</v>
      </c>
      <c r="G335" s="15" t="e">
        <f>#REF!</f>
        <v>#REF!</v>
      </c>
      <c r="H335" s="15" t="e">
        <f>#REF!</f>
        <v>#REF!</v>
      </c>
      <c r="I335" s="15" t="s">
        <v>294</v>
      </c>
      <c r="J335" s="167"/>
      <c r="K335" s="569"/>
      <c r="L335" s="381"/>
      <c r="N335" t="str">
        <f>IFERROR(VLOOKUP(B335,Сток!A:B,2,FALSE),"")</f>
        <v/>
      </c>
    </row>
    <row r="336" spans="1:17" ht="12" customHeight="1" x14ac:dyDescent="0.25">
      <c r="A336" s="14" t="e">
        <f>#REF!</f>
        <v>#REF!</v>
      </c>
      <c r="B336" s="16" t="e">
        <f>#REF!</f>
        <v>#REF!</v>
      </c>
      <c r="C336" s="128" t="e">
        <f>VLOOKUP(A336,#REF!,10,FALSE)</f>
        <v>#REF!</v>
      </c>
      <c r="D336" s="18" t="e">
        <f>VLOOKUP(A336,#REF!,11,FALSE)</f>
        <v>#REF!</v>
      </c>
      <c r="E336" s="31">
        <v>4190</v>
      </c>
      <c r="F336" s="171" t="s">
        <v>68</v>
      </c>
      <c r="G336" s="15" t="e">
        <f>#REF!</f>
        <v>#REF!</v>
      </c>
      <c r="H336" s="15" t="e">
        <f>#REF!</f>
        <v>#REF!</v>
      </c>
      <c r="I336" s="15" t="s">
        <v>294</v>
      </c>
      <c r="J336" s="167"/>
      <c r="K336" s="569"/>
      <c r="L336" s="381"/>
      <c r="N336" t="str">
        <f>IFERROR(VLOOKUP(B336,Сток!A:B,2,FALSE),"")</f>
        <v/>
      </c>
    </row>
    <row r="337" spans="1:17" ht="12" customHeight="1" x14ac:dyDescent="0.25">
      <c r="A337" s="14" t="str">
        <f>'Котлы эл.'!Q7</f>
        <v>THERMEX Cometa 6-12 Wi-Fi</v>
      </c>
      <c r="B337" s="16" t="str">
        <f>'Котлы эл.'!R7</f>
        <v>ЭдЭБ04536</v>
      </c>
      <c r="C337" s="128">
        <f>VLOOKUP(A337,'Котлы эл.'!$C:$P,10,FALSE)</f>
        <v>0</v>
      </c>
      <c r="D337" s="18">
        <f>VLOOKUP(A337,'Котлы эл.'!$C:$P,11,FALSE)</f>
        <v>0</v>
      </c>
      <c r="E337" s="99">
        <f>'Котлы эл.'!O7</f>
        <v>49990</v>
      </c>
      <c r="F337" s="380">
        <v>49990</v>
      </c>
      <c r="G337" s="15">
        <f>'Котлы эл.'!T7</f>
        <v>4670033317664</v>
      </c>
      <c r="H337" s="15">
        <f>'Котлы эл.'!S7</f>
        <v>511601</v>
      </c>
      <c r="I337" s="15" t="s">
        <v>294</v>
      </c>
      <c r="J337" s="167"/>
      <c r="K337" s="567"/>
      <c r="L337" s="381"/>
      <c r="N337" t="str">
        <f>IFERROR(VLOOKUP(B337,Сток!A:B,2,FALSE),"")</f>
        <v/>
      </c>
    </row>
    <row r="338" spans="1:17" ht="12" customHeight="1" x14ac:dyDescent="0.25">
      <c r="A338" s="14" t="str">
        <f>'Котлы эл.'!Q13</f>
        <v>THERMEX Grizzly 5-12 Wi-Fi</v>
      </c>
      <c r="B338" s="16" t="str">
        <f>'Котлы эл.'!R13</f>
        <v>ЭдЭБ01987</v>
      </c>
      <c r="C338" s="128">
        <f>VLOOKUP(A338,'Котлы эл.'!$C:$P,10,FALSE)</f>
        <v>0</v>
      </c>
      <c r="D338" s="18">
        <f>VLOOKUP(A338,'Котлы эл.'!$C:$P,11,FALSE)</f>
        <v>0</v>
      </c>
      <c r="E338" s="99">
        <f>'Котлы эл.'!O13</f>
        <v>38990</v>
      </c>
      <c r="F338" s="380">
        <v>38990</v>
      </c>
      <c r="G338" s="15">
        <f>'Котлы эл.'!T13</f>
        <v>4670033312690</v>
      </c>
      <c r="H338" s="15">
        <f>'Котлы эл.'!S13</f>
        <v>511001</v>
      </c>
      <c r="I338" s="15" t="str">
        <f>'Котлы эл.'!F13</f>
        <v>У</v>
      </c>
      <c r="J338" s="167"/>
      <c r="K338" s="567"/>
      <c r="L338" s="381"/>
      <c r="N338" t="str">
        <f>IFERROR(VLOOKUP(B338,Сток!A:B,2,FALSE),"")</f>
        <v/>
      </c>
    </row>
    <row r="339" spans="1:17" ht="12" customHeight="1" x14ac:dyDescent="0.25">
      <c r="A339" s="14" t="str">
        <f>'Котлы эл.'!C10</f>
        <v>THERMEX Skif 5-12 Wi-Fi</v>
      </c>
      <c r="B339" s="16" t="str">
        <f>'Котлы эл.'!R10</f>
        <v>ЭдЭБ02779</v>
      </c>
      <c r="C339" s="128">
        <f>VLOOKUP(A339,'Котлы эл.'!$C:$P,10,FALSE)</f>
        <v>0</v>
      </c>
      <c r="D339" s="18">
        <f>VLOOKUP(A339,'Котлы эл.'!$C:$P,11,FALSE)</f>
        <v>0</v>
      </c>
      <c r="E339" s="380">
        <f>'Котлы эл.'!O10</f>
        <v>42990</v>
      </c>
      <c r="F339" s="380">
        <v>42990</v>
      </c>
      <c r="G339" s="15">
        <f>'Котлы эл.'!T10</f>
        <v>4670033314182</v>
      </c>
      <c r="H339" s="15">
        <f>'Котлы эл.'!S10</f>
        <v>511301</v>
      </c>
      <c r="I339" s="15" t="str">
        <f>'Котлы эл.'!F10</f>
        <v>У</v>
      </c>
      <c r="J339" s="167"/>
      <c r="K339" s="567"/>
      <c r="L339" s="381"/>
      <c r="N339" t="str">
        <f>IFERROR(VLOOKUP(B339,Сток!A:B,2,FALSE),"")</f>
        <v/>
      </c>
    </row>
    <row r="340" spans="1:17" ht="12" customHeight="1" x14ac:dyDescent="0.25">
      <c r="A340" s="14" t="str">
        <f>'Котлы эл.'!Q16</f>
        <v>THERMEX Stern 4-12 (тип B) 9 кВт</v>
      </c>
      <c r="B340" s="16" t="str">
        <f>'Котлы эл.'!R16</f>
        <v>ЭдЭБ04123</v>
      </c>
      <c r="C340" s="128">
        <f>VLOOKUP(A340,'Котлы эл.'!$C:$P,10,FALSE)</f>
        <v>0</v>
      </c>
      <c r="D340" s="18">
        <f>VLOOKUP(A340,'Котлы эл.'!$C:$P,11,FALSE)</f>
        <v>0</v>
      </c>
      <c r="E340" s="99">
        <f>'Котлы эл.'!O16</f>
        <v>12990</v>
      </c>
      <c r="F340" s="380">
        <v>12990</v>
      </c>
      <c r="G340" s="15">
        <f>'Котлы эл.'!T16</f>
        <v>4670033317398</v>
      </c>
      <c r="H340" s="15">
        <f>'Котлы эл.'!S16</f>
        <v>511501</v>
      </c>
      <c r="I340" s="15" t="s">
        <v>294</v>
      </c>
      <c r="J340" s="167"/>
      <c r="K340" s="567"/>
      <c r="L340" s="381"/>
      <c r="N340" t="str">
        <f>IFERROR(VLOOKUP(B340,Сток!A:B,2,FALSE),"")</f>
        <v/>
      </c>
    </row>
    <row r="341" spans="1:17" ht="12" customHeight="1" x14ac:dyDescent="0.25">
      <c r="A341" s="14" t="str">
        <f>'Котлы эл.'!Q20</f>
        <v>THERMEX Tesla 12-24 Wi-Fi</v>
      </c>
      <c r="B341" s="16" t="str">
        <f>'Котлы эл.'!R20</f>
        <v>ЭдЭБ02807</v>
      </c>
      <c r="C341" s="128">
        <f>VLOOKUP(A341,'Котлы эл.'!$C:$P,10,FALSE)</f>
        <v>0</v>
      </c>
      <c r="D341" s="18">
        <f>VLOOKUP(A341,'Котлы эл.'!$C:$P,11,FALSE)</f>
        <v>0</v>
      </c>
      <c r="E341" s="99">
        <f>'Котлы эл.'!O20</f>
        <v>59990</v>
      </c>
      <c r="F341" s="380">
        <v>59990</v>
      </c>
      <c r="G341" s="15">
        <f>'Котлы эл.'!T20</f>
        <v>4670033314540</v>
      </c>
      <c r="H341" s="15">
        <f>'Котлы эл.'!S20</f>
        <v>511402</v>
      </c>
      <c r="I341" s="15" t="str">
        <f>'Котлы эл.'!F20</f>
        <v>У</v>
      </c>
      <c r="J341" s="167"/>
      <c r="K341" s="567"/>
      <c r="L341" s="381"/>
      <c r="N341" t="str">
        <f>IFERROR(VLOOKUP(B341,Сток!A:B,2,FALSE),"")</f>
        <v/>
      </c>
      <c r="Q341" s="182"/>
    </row>
    <row r="342" spans="1:17" ht="12" customHeight="1" x14ac:dyDescent="0.25">
      <c r="A342" s="14" t="e">
        <f>#REF!</f>
        <v>#REF!</v>
      </c>
      <c r="B342" s="16" t="e">
        <f>#REF!</f>
        <v>#REF!</v>
      </c>
      <c r="C342" s="128" t="e">
        <f>VLOOKUP(A342,#REF!,10,FALSE)</f>
        <v>#REF!</v>
      </c>
      <c r="D342" s="18" t="e">
        <f>VLOOKUP(A342,#REF!,11,FALSE)</f>
        <v>#REF!</v>
      </c>
      <c r="E342" s="99" t="e">
        <f>#REF!</f>
        <v>#REF!</v>
      </c>
      <c r="F342" s="380">
        <v>2590</v>
      </c>
      <c r="G342" s="15" t="e">
        <f>#REF!</f>
        <v>#REF!</v>
      </c>
      <c r="H342" s="15" t="e">
        <f>#REF!</f>
        <v>#REF!</v>
      </c>
      <c r="I342" s="15" t="s">
        <v>294</v>
      </c>
      <c r="J342" s="167"/>
      <c r="K342" s="567"/>
      <c r="L342" s="381"/>
      <c r="N342" t="str">
        <f>IFERROR(VLOOKUP(B342,Сток!A:B,2,FALSE),"")</f>
        <v/>
      </c>
      <c r="Q342" s="182"/>
    </row>
    <row r="343" spans="1:17" ht="12" customHeight="1" x14ac:dyDescent="0.25">
      <c r="A343" s="14" t="e">
        <f>#REF!</f>
        <v>#REF!</v>
      </c>
      <c r="B343" s="16" t="e">
        <f>#REF!</f>
        <v>#REF!</v>
      </c>
      <c r="C343" s="128" t="e">
        <f>VLOOKUP(A343,#REF!,10,FALSE)</f>
        <v>#REF!</v>
      </c>
      <c r="D343" s="18" t="e">
        <f>VLOOKUP(A343,#REF!,11,FALSE)</f>
        <v>#REF!</v>
      </c>
      <c r="E343" s="99" t="e">
        <f>#REF!</f>
        <v>#REF!</v>
      </c>
      <c r="F343" s="380">
        <v>1490</v>
      </c>
      <c r="G343" s="15" t="e">
        <f>#REF!</f>
        <v>#REF!</v>
      </c>
      <c r="H343" s="15" t="e">
        <f>#REF!</f>
        <v>#REF!</v>
      </c>
      <c r="I343" s="15" t="e">
        <f>#REF!</f>
        <v>#REF!</v>
      </c>
      <c r="J343" s="167"/>
      <c r="K343" s="567"/>
      <c r="L343" s="381"/>
      <c r="N343" t="str">
        <f>IFERROR(VLOOKUP(B343,Сток!A:B,2,FALSE),"")</f>
        <v/>
      </c>
      <c r="Q343" s="182"/>
    </row>
    <row r="344" spans="1:17" ht="12" customHeight="1" x14ac:dyDescent="0.25">
      <c r="A344" s="14" t="e">
        <f>#REF!</f>
        <v>#REF!</v>
      </c>
      <c r="B344" s="16" t="e">
        <f>#REF!</f>
        <v>#REF!</v>
      </c>
      <c r="C344" s="128" t="e">
        <f>VLOOKUP(A344,#REF!,10,FALSE)</f>
        <v>#REF!</v>
      </c>
      <c r="D344" s="18" t="e">
        <f>VLOOKUP(A344,#REF!,11,FALSE)</f>
        <v>#REF!</v>
      </c>
      <c r="E344" s="99" t="e">
        <f>#REF!</f>
        <v>#REF!</v>
      </c>
      <c r="F344" s="380">
        <v>10990</v>
      </c>
      <c r="G344" s="15" t="e">
        <f>#REF!</f>
        <v>#REF!</v>
      </c>
      <c r="H344" s="15" t="e">
        <f>#REF!</f>
        <v>#REF!</v>
      </c>
      <c r="I344" s="15" t="s">
        <v>294</v>
      </c>
      <c r="J344" s="167"/>
      <c r="K344" s="567"/>
      <c r="L344" s="381"/>
      <c r="N344" t="str">
        <f>IFERROR(VLOOKUP(B344,Сток!A:B,2,FALSE),"")</f>
        <v/>
      </c>
      <c r="Q344" s="182"/>
    </row>
    <row r="345" spans="1:17" ht="12" customHeight="1" x14ac:dyDescent="0.25">
      <c r="A345" s="14" t="e">
        <f>#REF!</f>
        <v>#REF!</v>
      </c>
      <c r="B345" s="16" t="e">
        <f>#REF!</f>
        <v>#REF!</v>
      </c>
      <c r="C345" s="128" t="e">
        <f>VLOOKUP(A345,#REF!,10,FALSE)</f>
        <v>#REF!</v>
      </c>
      <c r="D345" s="18" t="e">
        <f>VLOOKUP(A345,#REF!,11,FALSE)</f>
        <v>#REF!</v>
      </c>
      <c r="E345" s="31">
        <v>1930</v>
      </c>
      <c r="F345" s="380" t="s">
        <v>68</v>
      </c>
      <c r="G345" s="15" t="e">
        <f>#REF!</f>
        <v>#REF!</v>
      </c>
      <c r="H345" s="15" t="e">
        <f>#REF!</f>
        <v>#REF!</v>
      </c>
      <c r="I345" s="15" t="s">
        <v>294</v>
      </c>
      <c r="J345" s="167"/>
      <c r="K345" s="567"/>
      <c r="L345" s="381"/>
      <c r="N345" t="str">
        <f>IFERROR(VLOOKUP(B345,Сток!A:B,2,FALSE),"")</f>
        <v/>
      </c>
      <c r="Q345" s="182"/>
    </row>
    <row r="346" spans="1:17" ht="12" customHeight="1" x14ac:dyDescent="0.25">
      <c r="A346" s="14" t="e">
        <f>#REF!</f>
        <v>#REF!</v>
      </c>
      <c r="B346" s="16" t="e">
        <f>#REF!</f>
        <v>#REF!</v>
      </c>
      <c r="C346" s="128" t="e">
        <f>VLOOKUP(A346,#REF!,10,FALSE)</f>
        <v>#REF!</v>
      </c>
      <c r="D346" s="18" t="e">
        <f>VLOOKUP(A346,#REF!,11,FALSE)</f>
        <v>#REF!</v>
      </c>
      <c r="E346" s="31">
        <v>1630</v>
      </c>
      <c r="F346" s="171" t="s">
        <v>68</v>
      </c>
      <c r="G346" s="15" t="e">
        <f>#REF!</f>
        <v>#REF!</v>
      </c>
      <c r="H346" s="15" t="e">
        <f>#REF!</f>
        <v>#REF!</v>
      </c>
      <c r="I346" s="15" t="e">
        <f>#REF!</f>
        <v>#REF!</v>
      </c>
      <c r="J346" s="167"/>
      <c r="K346" s="567"/>
      <c r="L346" s="381"/>
      <c r="N346" t="str">
        <f>IFERROR(VLOOKUP(B346,Сток!A:B,2,FALSE),"")</f>
        <v/>
      </c>
      <c r="Q346" s="182"/>
    </row>
    <row r="347" spans="1:17" ht="12" customHeight="1" x14ac:dyDescent="0.25">
      <c r="A347" s="14" t="e">
        <f>#REF!</f>
        <v>#REF!</v>
      </c>
      <c r="B347" s="16" t="e">
        <f>#REF!</f>
        <v>#REF!</v>
      </c>
      <c r="C347" s="128" t="e">
        <f>VLOOKUP(A347,#REF!,10,FALSE)</f>
        <v>#REF!</v>
      </c>
      <c r="D347" s="18" t="e">
        <f>VLOOKUP(A347,#REF!,11,FALSE)</f>
        <v>#REF!</v>
      </c>
      <c r="E347" s="31">
        <v>1006</v>
      </c>
      <c r="F347" s="380" t="s">
        <v>68</v>
      </c>
      <c r="G347" s="15"/>
      <c r="H347" s="15" t="e">
        <f>#REF!</f>
        <v>#REF!</v>
      </c>
      <c r="I347" s="15" t="e">
        <f>#REF!</f>
        <v>#REF!</v>
      </c>
      <c r="J347" s="167"/>
      <c r="K347" s="567"/>
      <c r="L347" s="381"/>
      <c r="Q347" s="182"/>
    </row>
    <row r="348" spans="1:17" ht="12" customHeight="1" x14ac:dyDescent="0.25">
      <c r="A348" s="14" t="e">
        <f>#REF!</f>
        <v>#REF!</v>
      </c>
      <c r="B348" s="16" t="e">
        <f>#REF!</f>
        <v>#REF!</v>
      </c>
      <c r="C348" s="128" t="e">
        <f>VLOOKUP(A348,#REF!,10,FALSE)</f>
        <v>#REF!</v>
      </c>
      <c r="D348" s="18" t="e">
        <f>VLOOKUP(A348,#REF!,11,FALSE)</f>
        <v>#REF!</v>
      </c>
      <c r="E348" s="31">
        <v>730</v>
      </c>
      <c r="F348" s="171" t="s">
        <v>68</v>
      </c>
      <c r="G348" s="15" t="e">
        <f>#REF!</f>
        <v>#REF!</v>
      </c>
      <c r="H348" s="15" t="e">
        <f>#REF!</f>
        <v>#REF!</v>
      </c>
      <c r="I348" s="15" t="e">
        <f>#REF!</f>
        <v>#REF!</v>
      </c>
      <c r="J348" s="167"/>
      <c r="K348" s="567"/>
      <c r="L348" s="381"/>
      <c r="N348" t="str">
        <f>IFERROR(VLOOKUP(B348,Сток!A:B,2,FALSE),"")</f>
        <v/>
      </c>
      <c r="Q348" s="182"/>
    </row>
    <row r="349" spans="1:17" ht="12" customHeight="1" x14ac:dyDescent="0.25">
      <c r="A349" s="14" t="e">
        <f>#REF!</f>
        <v>#REF!</v>
      </c>
      <c r="B349" s="16" t="e">
        <f>#REF!</f>
        <v>#REF!</v>
      </c>
      <c r="C349" s="128" t="e">
        <f>VLOOKUP(A349,#REF!,10,FALSE)</f>
        <v>#REF!</v>
      </c>
      <c r="D349" s="18" t="e">
        <f>VLOOKUP(A349,#REF!,11,FALSE)</f>
        <v>#REF!</v>
      </c>
      <c r="E349" s="99" t="e">
        <f>#REF!</f>
        <v>#REF!</v>
      </c>
      <c r="F349" s="171">
        <v>5990</v>
      </c>
      <c r="G349" s="15">
        <v>4670033314465</v>
      </c>
      <c r="H349" s="15">
        <v>511903</v>
      </c>
      <c r="I349" s="15" t="e">
        <f>#REF!</f>
        <v>#REF!</v>
      </c>
      <c r="J349" s="167"/>
      <c r="K349" s="567"/>
      <c r="L349" s="381"/>
      <c r="N349" t="str">
        <f>IFERROR(VLOOKUP(B349,Сток!A:B,2,FALSE),"")</f>
        <v/>
      </c>
      <c r="Q349" s="182"/>
    </row>
    <row r="350" spans="1:17" ht="12" customHeight="1" x14ac:dyDescent="0.25">
      <c r="A350" s="14" t="e">
        <f>#REF!</f>
        <v>#REF!</v>
      </c>
      <c r="B350" s="312" t="e">
        <f>#REF!</f>
        <v>#REF!</v>
      </c>
      <c r="C350" s="128" t="e">
        <f>VLOOKUP(A350,#REF!,10,FALSE)</f>
        <v>#REF!</v>
      </c>
      <c r="D350" s="18" t="e">
        <f>VLOOKUP(A350,#REF!,11,FALSE)</f>
        <v>#REF!</v>
      </c>
      <c r="E350" s="99" t="e">
        <f>#REF!</f>
        <v>#REF!</v>
      </c>
      <c r="F350" s="171">
        <v>5990</v>
      </c>
      <c r="G350" s="15" t="e">
        <f>#REF!</f>
        <v>#REF!</v>
      </c>
      <c r="H350" s="15" t="e">
        <f>#REF!</f>
        <v>#REF!</v>
      </c>
      <c r="I350" s="15" t="e">
        <f>#REF!</f>
        <v>#REF!</v>
      </c>
      <c r="J350" s="167"/>
      <c r="K350" s="567"/>
      <c r="L350" s="381"/>
      <c r="N350" t="str">
        <f>IFERROR(VLOOKUP(B350,Сток!A:B,2,FALSE),"")</f>
        <v/>
      </c>
      <c r="Q350" s="182"/>
    </row>
    <row r="351" spans="1:17" ht="12" customHeight="1" x14ac:dyDescent="0.25">
      <c r="A351" s="14" t="e">
        <f>#REF!</f>
        <v>#REF!</v>
      </c>
      <c r="B351" s="312" t="e">
        <f>#REF!</f>
        <v>#REF!</v>
      </c>
      <c r="C351" s="128" t="e">
        <f>VLOOKUP(A351,#REF!,10,FALSE)</f>
        <v>#REF!</v>
      </c>
      <c r="D351" s="18" t="e">
        <f>VLOOKUP(A351,#REF!,11,FALSE)</f>
        <v>#REF!</v>
      </c>
      <c r="E351" s="99" t="e">
        <f>#REF!</f>
        <v>#REF!</v>
      </c>
      <c r="F351" s="171">
        <v>5990</v>
      </c>
      <c r="G351" s="15" t="e">
        <f>#REF!</f>
        <v>#REF!</v>
      </c>
      <c r="H351" s="15" t="e">
        <f>#REF!</f>
        <v>#REF!</v>
      </c>
      <c r="I351" s="15" t="e">
        <f>#REF!</f>
        <v>#REF!</v>
      </c>
      <c r="J351" s="167"/>
      <c r="K351" s="567"/>
      <c r="L351" s="381"/>
      <c r="N351" t="str">
        <f>IFERROR(VLOOKUP(B351,Сток!A:B,2,FALSE),"")</f>
        <v/>
      </c>
      <c r="Q351" s="182"/>
    </row>
    <row r="352" spans="1:17" ht="12" customHeight="1" x14ac:dyDescent="0.25">
      <c r="A352" s="14" t="str">
        <f>Термостаты!Q7</f>
        <v>Термостат проводной комнатный THERMEX Axioma Wi-Fi</v>
      </c>
      <c r="B352" s="565" t="str">
        <f>Термостаты!R7</f>
        <v>ЭдЭБ04121</v>
      </c>
      <c r="C352" s="128">
        <f>VLOOKUP(A352,Термостаты!$C:$P,10,FALSE)</f>
        <v>0</v>
      </c>
      <c r="D352" s="18">
        <f>VLOOKUP(A352,Термостаты!$C:$P,11,FALSE)</f>
        <v>0</v>
      </c>
      <c r="E352" s="99">
        <f>Термостаты!O7</f>
        <v>3790</v>
      </c>
      <c r="F352" s="380">
        <v>3790</v>
      </c>
      <c r="G352" s="15">
        <f>Термостаты!T7</f>
        <v>4670033317053</v>
      </c>
      <c r="H352" s="15">
        <f>Термостаты!S7</f>
        <v>511952</v>
      </c>
      <c r="I352" s="15" t="s">
        <v>294</v>
      </c>
      <c r="J352" s="167"/>
      <c r="K352" s="567"/>
      <c r="L352" s="381"/>
      <c r="N352" t="str">
        <f>IFERROR(VLOOKUP(B352,Сток!A:B,2,FALSE),"")</f>
        <v/>
      </c>
      <c r="Q352" s="182"/>
    </row>
    <row r="353" spans="1:17" ht="12" customHeight="1" x14ac:dyDescent="0.25">
      <c r="A353" s="14" t="str">
        <f>Термостаты!Q10</f>
        <v>Термостат комнатный THERMEX Octagon Wi-Fi</v>
      </c>
      <c r="B353" s="565" t="str">
        <f>Термостаты!R10</f>
        <v>ЭдЭБ04439</v>
      </c>
      <c r="C353" s="128">
        <f>VLOOKUP(A353,Термостаты!$C:$P,10,FALSE)</f>
        <v>0</v>
      </c>
      <c r="D353" s="18">
        <f>VLOOKUP(A353,Термостаты!$C:$P,11,FALSE)</f>
        <v>0</v>
      </c>
      <c r="E353" s="99">
        <f>Термостаты!O10</f>
        <v>1490</v>
      </c>
      <c r="F353" s="380">
        <v>1490</v>
      </c>
      <c r="G353" s="15">
        <f>Термостаты!T10</f>
        <v>4670033317435</v>
      </c>
      <c r="H353" s="15">
        <f>Термостаты!S10</f>
        <v>511953</v>
      </c>
      <c r="I353" s="15" t="s">
        <v>294</v>
      </c>
      <c r="J353" s="167"/>
      <c r="K353" s="567"/>
      <c r="L353" s="381"/>
      <c r="N353" t="str">
        <f>IFERROR(VLOOKUP(B353,Сток!A:B,2,FALSE),"")</f>
        <v/>
      </c>
      <c r="Q353" s="182"/>
    </row>
    <row r="354" spans="1:17" ht="12" customHeight="1" x14ac:dyDescent="0.25">
      <c r="A354" s="340" t="e">
        <f>#REF!</f>
        <v>#REF!</v>
      </c>
      <c r="B354" s="16" t="e">
        <f>#REF!</f>
        <v>#REF!</v>
      </c>
      <c r="C354" s="128" t="e">
        <f>VLOOKUP(A354,#REF!,10,FALSE)</f>
        <v>#REF!</v>
      </c>
      <c r="D354" s="18" t="e">
        <f>VLOOKUP(A354,#REF!,11,FALSE)</f>
        <v>#REF!</v>
      </c>
      <c r="E354" s="31">
        <v>50490</v>
      </c>
      <c r="F354" s="380" t="s">
        <v>68</v>
      </c>
      <c r="G354" s="15" t="e">
        <f>#REF!</f>
        <v>#REF!</v>
      </c>
      <c r="H354" s="15" t="e">
        <f>#REF!</f>
        <v>#REF!</v>
      </c>
      <c r="I354" s="15" t="s">
        <v>294</v>
      </c>
      <c r="J354" s="167"/>
      <c r="K354" s="569"/>
      <c r="L354" s="381"/>
      <c r="N354" t="str">
        <f>IFERROR(VLOOKUP(B354,Сток!A:B,2,FALSE),"")</f>
        <v/>
      </c>
    </row>
    <row r="355" spans="1:17" ht="12" customHeight="1" x14ac:dyDescent="0.25">
      <c r="A355" s="340" t="e">
        <f>#REF!</f>
        <v>#REF!</v>
      </c>
      <c r="B355" s="16" t="e">
        <f>#REF!</f>
        <v>#REF!</v>
      </c>
      <c r="C355" s="128" t="e">
        <f>VLOOKUP(A355,#REF!,10,FALSE)</f>
        <v>#REF!</v>
      </c>
      <c r="D355" s="18" t="e">
        <f>VLOOKUP(A355,#REF!,11,FALSE)</f>
        <v>#REF!</v>
      </c>
      <c r="E355" s="31">
        <v>76690</v>
      </c>
      <c r="F355" s="380" t="s">
        <v>68</v>
      </c>
      <c r="G355" s="15" t="e">
        <f>#REF!</f>
        <v>#REF!</v>
      </c>
      <c r="H355" s="15" t="e">
        <f>#REF!</f>
        <v>#REF!</v>
      </c>
      <c r="I355" s="15" t="s">
        <v>294</v>
      </c>
      <c r="J355" s="167"/>
      <c r="K355" s="569"/>
      <c r="L355" s="381"/>
      <c r="N355" t="str">
        <f>IFERROR(VLOOKUP(B355,Сток!A:B,2,FALSE),"")</f>
        <v/>
      </c>
    </row>
    <row r="356" spans="1:17" ht="12" customHeight="1" x14ac:dyDescent="0.25">
      <c r="A356" s="340" t="e">
        <f>#REF!</f>
        <v>#REF!</v>
      </c>
      <c r="B356" s="16" t="e">
        <f>#REF!</f>
        <v>#REF!</v>
      </c>
      <c r="C356" s="128" t="e">
        <f>VLOOKUP(A356,#REF!,10,FALSE)</f>
        <v>#REF!</v>
      </c>
      <c r="D356" s="18" t="e">
        <f>VLOOKUP(A356,#REF!,11,FALSE)</f>
        <v>#REF!</v>
      </c>
      <c r="E356" s="31">
        <v>60590</v>
      </c>
      <c r="F356" s="380" t="s">
        <v>68</v>
      </c>
      <c r="G356" s="15" t="e">
        <f>#REF!</f>
        <v>#REF!</v>
      </c>
      <c r="H356" s="15" t="e">
        <f>#REF!</f>
        <v>#REF!</v>
      </c>
      <c r="I356" s="15" t="s">
        <v>294</v>
      </c>
      <c r="J356" s="167"/>
      <c r="K356" s="569"/>
      <c r="L356" s="381"/>
      <c r="N356" t="str">
        <f>IFERROR(VLOOKUP(B356,Сток!A:B,2,FALSE),"")</f>
        <v/>
      </c>
    </row>
    <row r="357" spans="1:17" ht="12" customHeight="1" x14ac:dyDescent="0.25">
      <c r="A357" s="181" t="e">
        <f>#REF!</f>
        <v>#REF!</v>
      </c>
      <c r="B357" s="16" t="e">
        <f>#REF!</f>
        <v>#REF!</v>
      </c>
      <c r="C357" s="128" t="e">
        <f>VLOOKUP(A357,#REF!,10,FALSE)</f>
        <v>#REF!</v>
      </c>
      <c r="D357" s="18" t="e">
        <f>VLOOKUP(A357,#REF!,11,FALSE)</f>
        <v>#REF!</v>
      </c>
      <c r="E357" s="31">
        <v>5590</v>
      </c>
      <c r="F357" s="380" t="s">
        <v>68</v>
      </c>
      <c r="G357" s="15" t="e">
        <f>#REF!</f>
        <v>#REF!</v>
      </c>
      <c r="H357" s="15" t="e">
        <f>#REF!</f>
        <v>#REF!</v>
      </c>
      <c r="I357" s="15"/>
      <c r="J357" s="167"/>
      <c r="K357" s="567"/>
      <c r="L357" s="381"/>
      <c r="N357" t="str">
        <f>IFERROR(VLOOKUP(B357,Сток!A:B,2,FALSE),"")</f>
        <v/>
      </c>
      <c r="Q357" s="182"/>
    </row>
    <row r="358" spans="1:17" ht="12" customHeight="1" x14ac:dyDescent="0.25">
      <c r="A358" s="181" t="e">
        <f>#REF!</f>
        <v>#REF!</v>
      </c>
      <c r="B358" s="16" t="e">
        <f>#REF!</f>
        <v>#REF!</v>
      </c>
      <c r="C358" s="128" t="e">
        <f>VLOOKUP(A358,#REF!,10,FALSE)</f>
        <v>#REF!</v>
      </c>
      <c r="D358" s="18" t="e">
        <f>VLOOKUP(A358,#REF!,11,FALSE)</f>
        <v>#REF!</v>
      </c>
      <c r="E358" s="31">
        <v>6490</v>
      </c>
      <c r="F358" s="380" t="s">
        <v>68</v>
      </c>
      <c r="G358" s="15" t="e">
        <f>#REF!</f>
        <v>#REF!</v>
      </c>
      <c r="H358" s="15" t="e">
        <f>#REF!</f>
        <v>#REF!</v>
      </c>
      <c r="I358" s="15"/>
      <c r="J358" s="167"/>
      <c r="K358" s="567"/>
      <c r="L358" s="381"/>
      <c r="N358" t="str">
        <f>IFERROR(VLOOKUP(B358,Сток!A:B,2,FALSE),"")</f>
        <v/>
      </c>
      <c r="Q358" s="182"/>
    </row>
    <row r="359" spans="1:17" ht="12" customHeight="1" x14ac:dyDescent="0.25">
      <c r="A359" s="181" t="e">
        <f>#REF!</f>
        <v>#REF!</v>
      </c>
      <c r="B359" s="16" t="e">
        <f>#REF!</f>
        <v>#REF!</v>
      </c>
      <c r="C359" s="128" t="e">
        <f>VLOOKUP(A359,#REF!,10,FALSE)</f>
        <v>#REF!</v>
      </c>
      <c r="D359" s="18" t="e">
        <f>VLOOKUP(A359,#REF!,11,FALSE)</f>
        <v>#REF!</v>
      </c>
      <c r="E359" s="31">
        <v>7290</v>
      </c>
      <c r="F359" s="380" t="s">
        <v>68</v>
      </c>
      <c r="G359" s="15" t="e">
        <f>#REF!</f>
        <v>#REF!</v>
      </c>
      <c r="H359" s="15" t="e">
        <f>#REF!</f>
        <v>#REF!</v>
      </c>
      <c r="I359" s="15"/>
      <c r="J359" s="167"/>
      <c r="K359" s="567"/>
      <c r="L359" s="381"/>
      <c r="N359" t="str">
        <f>IFERROR(VLOOKUP(B359,Сток!A:B,2,FALSE),"")</f>
        <v/>
      </c>
      <c r="Q359" s="182"/>
    </row>
    <row r="360" spans="1:17" ht="12" customHeight="1" x14ac:dyDescent="0.25">
      <c r="A360" s="181" t="e">
        <f>#REF!</f>
        <v>#REF!</v>
      </c>
      <c r="B360" s="16" t="e">
        <f>#REF!</f>
        <v>#REF!</v>
      </c>
      <c r="C360" s="128" t="e">
        <f>VLOOKUP(A360,#REF!,10,FALSE)</f>
        <v>#REF!</v>
      </c>
      <c r="D360" s="18" t="e">
        <f>VLOOKUP(A360,#REF!,11,FALSE)</f>
        <v>#REF!</v>
      </c>
      <c r="E360" s="31">
        <v>3890</v>
      </c>
      <c r="F360" s="380" t="s">
        <v>68</v>
      </c>
      <c r="G360" s="15" t="e">
        <f>#REF!</f>
        <v>#REF!</v>
      </c>
      <c r="H360" s="15" t="e">
        <f>#REF!</f>
        <v>#REF!</v>
      </c>
      <c r="I360" s="15"/>
      <c r="J360" s="167"/>
      <c r="K360" s="567"/>
      <c r="L360" s="381"/>
      <c r="N360" t="str">
        <f>IFERROR(VLOOKUP(B360,Сток!A:B,2,FALSE),"")</f>
        <v/>
      </c>
      <c r="Q360" s="182"/>
    </row>
    <row r="361" spans="1:17" ht="12" customHeight="1" x14ac:dyDescent="0.25">
      <c r="A361" s="181" t="e">
        <f>#REF!</f>
        <v>#REF!</v>
      </c>
      <c r="B361" s="16" t="e">
        <f>#REF!</f>
        <v>#REF!</v>
      </c>
      <c r="C361" s="128" t="e">
        <f>VLOOKUP(A361,#REF!,10,FALSE)</f>
        <v>#REF!</v>
      </c>
      <c r="D361" s="18" t="e">
        <f>VLOOKUP(A361,#REF!,11,FALSE)</f>
        <v>#REF!</v>
      </c>
      <c r="E361" s="31">
        <v>4590</v>
      </c>
      <c r="F361" s="380" t="s">
        <v>68</v>
      </c>
      <c r="G361" s="15" t="e">
        <f>#REF!</f>
        <v>#REF!</v>
      </c>
      <c r="H361" s="15" t="e">
        <f>#REF!</f>
        <v>#REF!</v>
      </c>
      <c r="I361" s="15"/>
      <c r="J361" s="167"/>
      <c r="K361" s="567"/>
      <c r="L361" s="381"/>
      <c r="N361" t="str">
        <f>IFERROR(VLOOKUP(B361,Сток!A:B,2,FALSE),"")</f>
        <v/>
      </c>
      <c r="Q361" s="182"/>
    </row>
    <row r="362" spans="1:17" ht="12" customHeight="1" x14ac:dyDescent="0.25">
      <c r="A362" s="181" t="e">
        <f>#REF!</f>
        <v>#REF!</v>
      </c>
      <c r="B362" s="16" t="e">
        <f>#REF!</f>
        <v>#REF!</v>
      </c>
      <c r="C362" s="128" t="e">
        <f>VLOOKUP(A362,#REF!,10,FALSE)</f>
        <v>#REF!</v>
      </c>
      <c r="D362" s="18" t="e">
        <f>VLOOKUP(A362,#REF!,11,FALSE)</f>
        <v>#REF!</v>
      </c>
      <c r="E362" s="31">
        <v>5190</v>
      </c>
      <c r="F362" s="380" t="s">
        <v>68</v>
      </c>
      <c r="G362" s="15" t="e">
        <f>#REF!</f>
        <v>#REF!</v>
      </c>
      <c r="H362" s="15" t="e">
        <f>#REF!</f>
        <v>#REF!</v>
      </c>
      <c r="I362" s="15"/>
      <c r="J362" s="167"/>
      <c r="K362" s="567"/>
      <c r="L362" s="381"/>
      <c r="N362" t="str">
        <f>IFERROR(VLOOKUP(B362,Сток!A:B,2,FALSE),"")</f>
        <v/>
      </c>
      <c r="Q362" s="182"/>
    </row>
    <row r="363" spans="1:17" ht="12" customHeight="1" x14ac:dyDescent="0.25">
      <c r="A363" s="181" t="e">
        <f>#REF!</f>
        <v>#REF!</v>
      </c>
      <c r="B363" s="16" t="e">
        <f>#REF!</f>
        <v>#REF!</v>
      </c>
      <c r="C363" s="128" t="e">
        <f>VLOOKUP(A363,#REF!,10,FALSE)</f>
        <v>#REF!</v>
      </c>
      <c r="D363" s="18" t="e">
        <f>VLOOKUP(A363,#REF!,11,FALSE)</f>
        <v>#REF!</v>
      </c>
      <c r="E363" s="31">
        <v>4990</v>
      </c>
      <c r="F363" s="380" t="s">
        <v>68</v>
      </c>
      <c r="G363" s="15" t="e">
        <f>#REF!</f>
        <v>#REF!</v>
      </c>
      <c r="H363" s="15" t="e">
        <f>#REF!</f>
        <v>#REF!</v>
      </c>
      <c r="I363" s="15"/>
      <c r="J363" s="167"/>
      <c r="K363" s="567"/>
      <c r="L363" s="381"/>
      <c r="N363" t="str">
        <f>IFERROR(VLOOKUP(B363,Сток!A:B,2,FALSE),"")</f>
        <v/>
      </c>
    </row>
    <row r="364" spans="1:17" ht="12" customHeight="1" x14ac:dyDescent="0.25">
      <c r="A364" s="181" t="e">
        <f>#REF!</f>
        <v>#REF!</v>
      </c>
      <c r="B364" s="16" t="e">
        <f>#REF!</f>
        <v>#REF!</v>
      </c>
      <c r="C364" s="128" t="e">
        <f>VLOOKUP(A364,#REF!,10,FALSE)</f>
        <v>#REF!</v>
      </c>
      <c r="D364" s="18" t="e">
        <f>VLOOKUP(A364,#REF!,11,FALSE)</f>
        <v>#REF!</v>
      </c>
      <c r="E364" s="31">
        <v>5390</v>
      </c>
      <c r="F364" s="380" t="s">
        <v>68</v>
      </c>
      <c r="G364" s="15" t="e">
        <f>#REF!</f>
        <v>#REF!</v>
      </c>
      <c r="H364" s="15" t="e">
        <f>#REF!</f>
        <v>#REF!</v>
      </c>
      <c r="I364" s="15"/>
      <c r="J364" s="167"/>
      <c r="K364" s="567"/>
      <c r="L364" s="381"/>
      <c r="N364" t="str">
        <f>IFERROR(VLOOKUP(B364,Сток!A:B,2,FALSE),"")</f>
        <v/>
      </c>
    </row>
    <row r="365" spans="1:17" ht="12" customHeight="1" x14ac:dyDescent="0.25">
      <c r="A365" s="181" t="e">
        <f>#REF!</f>
        <v>#REF!</v>
      </c>
      <c r="B365" s="16" t="e">
        <f>#REF!</f>
        <v>#REF!</v>
      </c>
      <c r="C365" s="128" t="e">
        <f>VLOOKUP(A365,#REF!,10,FALSE)</f>
        <v>#REF!</v>
      </c>
      <c r="D365" s="18" t="e">
        <f>VLOOKUP(A365,#REF!,11,FALSE)</f>
        <v>#REF!</v>
      </c>
      <c r="E365" s="31">
        <v>6390</v>
      </c>
      <c r="F365" s="380" t="s">
        <v>68</v>
      </c>
      <c r="G365" s="15" t="e">
        <f>#REF!</f>
        <v>#REF!</v>
      </c>
      <c r="H365" s="15" t="e">
        <f>#REF!</f>
        <v>#REF!</v>
      </c>
      <c r="I365" s="15"/>
      <c r="J365" s="167"/>
      <c r="K365" s="567"/>
      <c r="L365" s="381"/>
      <c r="N365" t="str">
        <f>IFERROR(VLOOKUP(B365,Сток!A:B,2,FALSE),"")</f>
        <v/>
      </c>
    </row>
    <row r="366" spans="1:17" ht="12" customHeight="1" x14ac:dyDescent="0.25">
      <c r="A366" s="181" t="e">
        <f>#REF!</f>
        <v>#REF!</v>
      </c>
      <c r="B366" s="16" t="e">
        <f>#REF!</f>
        <v>#REF!</v>
      </c>
      <c r="C366" s="128" t="e">
        <f>VLOOKUP(A366,#REF!,10,FALSE)</f>
        <v>#REF!</v>
      </c>
      <c r="D366" s="18" t="e">
        <f>VLOOKUP(A366,#REF!,11,FALSE)</f>
        <v>#REF!</v>
      </c>
      <c r="E366" s="31">
        <v>4990</v>
      </c>
      <c r="F366" s="380" t="s">
        <v>68</v>
      </c>
      <c r="G366" s="15" t="e">
        <f>#REF!</f>
        <v>#REF!</v>
      </c>
      <c r="H366" s="15" t="e">
        <f>#REF!</f>
        <v>#REF!</v>
      </c>
      <c r="I366" s="15"/>
      <c r="J366" s="167"/>
      <c r="K366" s="567"/>
      <c r="L366" s="381"/>
      <c r="N366" t="str">
        <f>IFERROR(VLOOKUP(B366,Сток!A:B,2,FALSE),"")</f>
        <v/>
      </c>
    </row>
    <row r="367" spans="1:17" ht="12" customHeight="1" x14ac:dyDescent="0.25">
      <c r="A367" s="181" t="e">
        <f>#REF!</f>
        <v>#REF!</v>
      </c>
      <c r="B367" s="16" t="e">
        <f>#REF!</f>
        <v>#REF!</v>
      </c>
      <c r="C367" s="128" t="e">
        <f>VLOOKUP(A367,#REF!,10,FALSE)</f>
        <v>#REF!</v>
      </c>
      <c r="D367" s="18" t="e">
        <f>VLOOKUP(A367,#REF!,11,FALSE)</f>
        <v>#REF!</v>
      </c>
      <c r="E367" s="31">
        <v>5390</v>
      </c>
      <c r="F367" s="380" t="s">
        <v>68</v>
      </c>
      <c r="G367" s="15" t="e">
        <f>#REF!</f>
        <v>#REF!</v>
      </c>
      <c r="H367" s="15" t="e">
        <f>#REF!</f>
        <v>#REF!</v>
      </c>
      <c r="I367" s="15"/>
      <c r="J367" s="167"/>
      <c r="K367" s="567"/>
      <c r="L367" s="381"/>
      <c r="N367" t="str">
        <f>IFERROR(VLOOKUP(B367,Сток!A:B,2,FALSE),"")</f>
        <v/>
      </c>
    </row>
    <row r="368" spans="1:17" ht="12" customHeight="1" x14ac:dyDescent="0.25">
      <c r="A368" s="181" t="e">
        <f>#REF!</f>
        <v>#REF!</v>
      </c>
      <c r="B368" s="16" t="e">
        <f>#REF!</f>
        <v>#REF!</v>
      </c>
      <c r="C368" s="128" t="e">
        <f>VLOOKUP(A368,#REF!,10,FALSE)</f>
        <v>#REF!</v>
      </c>
      <c r="D368" s="18" t="e">
        <f>VLOOKUP(A368,#REF!,11,FALSE)</f>
        <v>#REF!</v>
      </c>
      <c r="E368" s="31">
        <v>6390</v>
      </c>
      <c r="F368" s="380" t="s">
        <v>68</v>
      </c>
      <c r="G368" s="15" t="e">
        <f>#REF!</f>
        <v>#REF!</v>
      </c>
      <c r="H368" s="15" t="e">
        <f>#REF!</f>
        <v>#REF!</v>
      </c>
      <c r="I368" s="15"/>
      <c r="J368" s="167"/>
      <c r="K368" s="567"/>
      <c r="L368" s="381"/>
      <c r="N368" t="str">
        <f>IFERROR(VLOOKUP(B368,Сток!A:B,2,FALSE),"")</f>
        <v/>
      </c>
    </row>
    <row r="369" spans="1:14" ht="12" customHeight="1" x14ac:dyDescent="0.25">
      <c r="A369" s="181" t="e">
        <f>#REF!</f>
        <v>#REF!</v>
      </c>
      <c r="B369" s="16" t="e">
        <f>#REF!</f>
        <v>#REF!</v>
      </c>
      <c r="C369" s="128" t="e">
        <f>VLOOKUP(A369,#REF!,10,FALSE)</f>
        <v>#REF!</v>
      </c>
      <c r="D369" s="18" t="e">
        <f>VLOOKUP(A369,#REF!,11,FALSE)</f>
        <v>#REF!</v>
      </c>
      <c r="E369" s="31">
        <v>4790</v>
      </c>
      <c r="F369" s="380" t="s">
        <v>68</v>
      </c>
      <c r="G369" s="15" t="e">
        <f>#REF!</f>
        <v>#REF!</v>
      </c>
      <c r="H369" s="15" t="e">
        <f>#REF!</f>
        <v>#REF!</v>
      </c>
      <c r="I369" s="15"/>
      <c r="J369" s="167"/>
      <c r="K369" s="567"/>
      <c r="L369" s="381"/>
      <c r="N369" t="str">
        <f>IFERROR(VLOOKUP(B369,Сток!A:B,2,FALSE),"")</f>
        <v/>
      </c>
    </row>
    <row r="370" spans="1:14" ht="12" customHeight="1" x14ac:dyDescent="0.25">
      <c r="A370" s="181" t="e">
        <f>#REF!</f>
        <v>#REF!</v>
      </c>
      <c r="B370" s="16" t="e">
        <f>#REF!</f>
        <v>#REF!</v>
      </c>
      <c r="C370" s="128" t="e">
        <f>VLOOKUP(A370,#REF!,10,FALSE)</f>
        <v>#REF!</v>
      </c>
      <c r="D370" s="18" t="e">
        <f>VLOOKUP(A370,#REF!,11,FALSE)</f>
        <v>#REF!</v>
      </c>
      <c r="E370" s="31">
        <v>5290</v>
      </c>
      <c r="F370" s="380" t="s">
        <v>68</v>
      </c>
      <c r="G370" s="15" t="e">
        <f>#REF!</f>
        <v>#REF!</v>
      </c>
      <c r="H370" s="15" t="e">
        <f>#REF!</f>
        <v>#REF!</v>
      </c>
      <c r="I370" s="15"/>
      <c r="J370" s="167"/>
      <c r="K370" s="567"/>
      <c r="L370" s="381"/>
      <c r="N370" t="str">
        <f>IFERROR(VLOOKUP(B370,Сток!A:B,2,FALSE),"")</f>
        <v/>
      </c>
    </row>
    <row r="371" spans="1:14" ht="12" customHeight="1" x14ac:dyDescent="0.25">
      <c r="A371" s="181" t="e">
        <f>#REF!</f>
        <v>#REF!</v>
      </c>
      <c r="B371" s="16" t="e">
        <f>#REF!</f>
        <v>#REF!</v>
      </c>
      <c r="C371" s="128" t="e">
        <f>VLOOKUP(A371,#REF!,10,FALSE)</f>
        <v>#REF!</v>
      </c>
      <c r="D371" s="18" t="e">
        <f>VLOOKUP(A371,#REF!,11,FALSE)</f>
        <v>#REF!</v>
      </c>
      <c r="E371" s="31">
        <v>6190</v>
      </c>
      <c r="F371" s="380" t="s">
        <v>68</v>
      </c>
      <c r="G371" s="15" t="e">
        <f>#REF!</f>
        <v>#REF!</v>
      </c>
      <c r="H371" s="15" t="e">
        <f>#REF!</f>
        <v>#REF!</v>
      </c>
      <c r="I371" s="15"/>
      <c r="J371" s="167"/>
      <c r="K371" s="567"/>
      <c r="L371" s="381"/>
      <c r="N371" t="str">
        <f>IFERROR(VLOOKUP(B371,Сток!A:B,2,FALSE),"")</f>
        <v/>
      </c>
    </row>
    <row r="372" spans="1:14" ht="12" customHeight="1" x14ac:dyDescent="0.25">
      <c r="A372" s="181" t="e">
        <f>#REF!</f>
        <v>#REF!</v>
      </c>
      <c r="B372" s="16" t="e">
        <f>#REF!</f>
        <v>#REF!</v>
      </c>
      <c r="C372" s="128" t="e">
        <f>VLOOKUP(A372,#REF!,10,FALSE)</f>
        <v>#REF!</v>
      </c>
      <c r="D372" s="18" t="e">
        <f>VLOOKUP(A372,#REF!,11,FALSE)</f>
        <v>#REF!</v>
      </c>
      <c r="E372" s="31">
        <v>4790</v>
      </c>
      <c r="F372" s="380" t="s">
        <v>68</v>
      </c>
      <c r="G372" s="15" t="e">
        <f>#REF!</f>
        <v>#REF!</v>
      </c>
      <c r="H372" s="15" t="e">
        <f>#REF!</f>
        <v>#REF!</v>
      </c>
      <c r="I372" s="15"/>
      <c r="J372" s="167"/>
      <c r="K372" s="567"/>
      <c r="L372" s="381"/>
      <c r="N372" t="str">
        <f>IFERROR(VLOOKUP(B372,Сток!A:B,2,FALSE),"")</f>
        <v/>
      </c>
    </row>
    <row r="373" spans="1:14" ht="12" customHeight="1" x14ac:dyDescent="0.25">
      <c r="A373" s="181" t="e">
        <f>#REF!</f>
        <v>#REF!</v>
      </c>
      <c r="B373" s="16" t="e">
        <f>#REF!</f>
        <v>#REF!</v>
      </c>
      <c r="C373" s="128" t="e">
        <f>VLOOKUP(A373,#REF!,10,FALSE)</f>
        <v>#REF!</v>
      </c>
      <c r="D373" s="18" t="e">
        <f>VLOOKUP(A373,#REF!,11,FALSE)</f>
        <v>#REF!</v>
      </c>
      <c r="E373" s="31">
        <v>5290</v>
      </c>
      <c r="F373" s="380" t="s">
        <v>68</v>
      </c>
      <c r="G373" s="15" t="e">
        <f>#REF!</f>
        <v>#REF!</v>
      </c>
      <c r="H373" s="15" t="e">
        <f>#REF!</f>
        <v>#REF!</v>
      </c>
      <c r="I373" s="15"/>
      <c r="J373" s="167"/>
      <c r="K373" s="567"/>
      <c r="L373" s="381"/>
      <c r="N373" t="str">
        <f>IFERROR(VLOOKUP(B373,Сток!A:B,2,FALSE),"")</f>
        <v/>
      </c>
    </row>
    <row r="374" spans="1:14" ht="12" customHeight="1" x14ac:dyDescent="0.25">
      <c r="A374" s="181" t="e">
        <f>#REF!</f>
        <v>#REF!</v>
      </c>
      <c r="B374" s="16" t="e">
        <f>#REF!</f>
        <v>#REF!</v>
      </c>
      <c r="C374" s="128" t="e">
        <f>VLOOKUP(A374,#REF!,10,FALSE)</f>
        <v>#REF!</v>
      </c>
      <c r="D374" s="18" t="e">
        <f>VLOOKUP(A374,#REF!,11,FALSE)</f>
        <v>#REF!</v>
      </c>
      <c r="E374" s="31">
        <v>6190</v>
      </c>
      <c r="F374" s="380" t="s">
        <v>68</v>
      </c>
      <c r="G374" s="15" t="e">
        <f>#REF!</f>
        <v>#REF!</v>
      </c>
      <c r="H374" s="15" t="e">
        <f>#REF!</f>
        <v>#REF!</v>
      </c>
      <c r="I374" s="15"/>
      <c r="J374" s="167"/>
      <c r="K374" s="567"/>
      <c r="L374" s="381"/>
      <c r="N374" t="str">
        <f>IFERROR(VLOOKUP(B374,Сток!A:B,2,FALSE),"")</f>
        <v/>
      </c>
    </row>
    <row r="375" spans="1:14" ht="12" customHeight="1" x14ac:dyDescent="0.25">
      <c r="A375" s="181" t="e">
        <f>#REF!</f>
        <v>#REF!</v>
      </c>
      <c r="B375" s="16" t="e">
        <f>#REF!</f>
        <v>#REF!</v>
      </c>
      <c r="C375" s="128" t="e">
        <f>VLOOKUP(A375,#REF!,10,FALSE)</f>
        <v>#REF!</v>
      </c>
      <c r="D375" s="18" t="e">
        <f>VLOOKUP(A375,#REF!,11,FALSE)</f>
        <v>#REF!</v>
      </c>
      <c r="E375" s="31">
        <v>4190</v>
      </c>
      <c r="F375" s="380" t="s">
        <v>68</v>
      </c>
      <c r="G375" s="15" t="e">
        <f>#REF!</f>
        <v>#REF!</v>
      </c>
      <c r="H375" s="15" t="e">
        <f>#REF!</f>
        <v>#REF!</v>
      </c>
      <c r="I375" s="15"/>
      <c r="J375" s="167"/>
      <c r="K375" s="567"/>
      <c r="L375" s="381"/>
      <c r="N375" t="str">
        <f>IFERROR(VLOOKUP(B375,Сток!A:B,2,FALSE),"")</f>
        <v/>
      </c>
    </row>
    <row r="376" spans="1:14" ht="12" customHeight="1" x14ac:dyDescent="0.25">
      <c r="A376" s="181" t="e">
        <f>#REF!</f>
        <v>#REF!</v>
      </c>
      <c r="B376" s="16" t="e">
        <f>#REF!</f>
        <v>#REF!</v>
      </c>
      <c r="C376" s="128" t="e">
        <f>VLOOKUP(A376,#REF!,10,FALSE)</f>
        <v>#REF!</v>
      </c>
      <c r="D376" s="18" t="e">
        <f>VLOOKUP(A376,#REF!,11,FALSE)</f>
        <v>#REF!</v>
      </c>
      <c r="E376" s="31">
        <v>4790</v>
      </c>
      <c r="F376" s="380" t="s">
        <v>68</v>
      </c>
      <c r="G376" s="15" t="e">
        <f>#REF!</f>
        <v>#REF!</v>
      </c>
      <c r="H376" s="15" t="e">
        <f>#REF!</f>
        <v>#REF!</v>
      </c>
      <c r="I376" s="15"/>
      <c r="J376" s="167"/>
      <c r="K376" s="567"/>
      <c r="L376" s="381"/>
      <c r="N376" t="str">
        <f>IFERROR(VLOOKUP(B376,Сток!A:B,2,FALSE),"")</f>
        <v/>
      </c>
    </row>
    <row r="377" spans="1:14" ht="12" customHeight="1" x14ac:dyDescent="0.25">
      <c r="A377" s="181" t="e">
        <f>#REF!</f>
        <v>#REF!</v>
      </c>
      <c r="B377" s="16" t="e">
        <f>#REF!</f>
        <v>#REF!</v>
      </c>
      <c r="C377" s="128" t="e">
        <f>VLOOKUP(A377,#REF!,10,FALSE)</f>
        <v>#REF!</v>
      </c>
      <c r="D377" s="18" t="e">
        <f>VLOOKUP(A377,#REF!,11,FALSE)</f>
        <v>#REF!</v>
      </c>
      <c r="E377" s="31">
        <v>2290</v>
      </c>
      <c r="F377" s="380" t="s">
        <v>68</v>
      </c>
      <c r="G377" s="15" t="e">
        <f>#REF!</f>
        <v>#REF!</v>
      </c>
      <c r="H377" s="15" t="e">
        <f>#REF!</f>
        <v>#REF!</v>
      </c>
      <c r="I377" s="15"/>
      <c r="J377" s="167"/>
      <c r="K377" s="567"/>
      <c r="L377" s="381"/>
      <c r="N377" t="str">
        <f>IFERROR(VLOOKUP(B377,Сток!A:B,2,FALSE),"")</f>
        <v/>
      </c>
    </row>
    <row r="378" spans="1:14" ht="12" customHeight="1" x14ac:dyDescent="0.25">
      <c r="A378" s="181" t="e">
        <f>#REF!</f>
        <v>#REF!</v>
      </c>
      <c r="B378" s="16" t="e">
        <f>#REF!</f>
        <v>#REF!</v>
      </c>
      <c r="C378" s="128" t="e">
        <f>VLOOKUP(A378,#REF!,10,FALSE)</f>
        <v>#REF!</v>
      </c>
      <c r="D378" s="18" t="e">
        <f>VLOOKUP(A378,#REF!,11,FALSE)</f>
        <v>#REF!</v>
      </c>
      <c r="E378" s="31">
        <v>2390</v>
      </c>
      <c r="F378" s="380" t="s">
        <v>68</v>
      </c>
      <c r="G378" s="15" t="e">
        <f>#REF!</f>
        <v>#REF!</v>
      </c>
      <c r="H378" s="15" t="e">
        <f>#REF!</f>
        <v>#REF!</v>
      </c>
      <c r="I378" s="15"/>
      <c r="J378" s="167"/>
      <c r="K378" s="567"/>
      <c r="L378" s="381"/>
      <c r="N378" t="str">
        <f>IFERROR(VLOOKUP(B378,Сток!A:B,2,FALSE),"")</f>
        <v/>
      </c>
    </row>
    <row r="379" spans="1:14" ht="12" customHeight="1" x14ac:dyDescent="0.25">
      <c r="A379" s="181" t="e">
        <f>#REF!</f>
        <v>#REF!</v>
      </c>
      <c r="B379" s="16" t="e">
        <f>#REF!</f>
        <v>#REF!</v>
      </c>
      <c r="C379" s="128" t="e">
        <f>VLOOKUP(A379,#REF!,10,FALSE)</f>
        <v>#REF!</v>
      </c>
      <c r="D379" s="18" t="e">
        <f>VLOOKUP(A379,#REF!,11,FALSE)</f>
        <v>#REF!</v>
      </c>
      <c r="E379" s="31">
        <v>2490</v>
      </c>
      <c r="F379" s="380" t="s">
        <v>68</v>
      </c>
      <c r="G379" s="15" t="e">
        <f>#REF!</f>
        <v>#REF!</v>
      </c>
      <c r="H379" s="15" t="e">
        <f>#REF!</f>
        <v>#REF!</v>
      </c>
      <c r="I379" s="15"/>
      <c r="J379" s="167"/>
      <c r="K379" s="567"/>
      <c r="L379" s="381"/>
      <c r="N379" t="str">
        <f>IFERROR(VLOOKUP(B379,Сток!A:B,2,FALSE),"")</f>
        <v/>
      </c>
    </row>
    <row r="380" spans="1:14" ht="12" customHeight="1" x14ac:dyDescent="0.25">
      <c r="A380" s="181" t="e">
        <f>#REF!</f>
        <v>#REF!</v>
      </c>
      <c r="B380" s="16" t="e">
        <f>#REF!</f>
        <v>#REF!</v>
      </c>
      <c r="C380" s="128" t="e">
        <f>VLOOKUP(A380,#REF!,10,FALSE)</f>
        <v>#REF!</v>
      </c>
      <c r="D380" s="18" t="e">
        <f>VLOOKUP(A380,#REF!,11,FALSE)</f>
        <v>#REF!</v>
      </c>
      <c r="E380" s="31">
        <v>2090</v>
      </c>
      <c r="F380" s="380" t="s">
        <v>68</v>
      </c>
      <c r="G380" s="15" t="e">
        <f>#REF!</f>
        <v>#REF!</v>
      </c>
      <c r="H380" s="15" t="e">
        <f>#REF!</f>
        <v>#REF!</v>
      </c>
      <c r="I380" s="15"/>
      <c r="J380" s="167"/>
      <c r="K380" s="567"/>
      <c r="L380" s="381"/>
      <c r="N380" t="str">
        <f>IFERROR(VLOOKUP(B380,Сток!A:B,2,FALSE),"")</f>
        <v/>
      </c>
    </row>
    <row r="381" spans="1:14" ht="12" customHeight="1" x14ac:dyDescent="0.25">
      <c r="A381" s="181" t="e">
        <f>#REF!</f>
        <v>#REF!</v>
      </c>
      <c r="B381" s="16" t="e">
        <f>#REF!</f>
        <v>#REF!</v>
      </c>
      <c r="C381" s="128" t="e">
        <f>VLOOKUP(A381,#REF!,10,FALSE)</f>
        <v>#REF!</v>
      </c>
      <c r="D381" s="18" t="e">
        <f>VLOOKUP(A381,#REF!,11,FALSE)</f>
        <v>#REF!</v>
      </c>
      <c r="E381" s="31">
        <v>2190</v>
      </c>
      <c r="F381" s="380" t="s">
        <v>68</v>
      </c>
      <c r="G381" s="15" t="e">
        <f>#REF!</f>
        <v>#REF!</v>
      </c>
      <c r="H381" s="15" t="e">
        <f>#REF!</f>
        <v>#REF!</v>
      </c>
      <c r="I381" s="15"/>
      <c r="J381" s="167"/>
      <c r="K381" s="567"/>
      <c r="L381" s="381"/>
      <c r="N381" t="str">
        <f>IFERROR(VLOOKUP(B381,Сток!A:B,2,FALSE),"")</f>
        <v/>
      </c>
    </row>
    <row r="382" spans="1:14" ht="12" customHeight="1" x14ac:dyDescent="0.25">
      <c r="A382" s="181" t="e">
        <f>#REF!</f>
        <v>#REF!</v>
      </c>
      <c r="B382" s="16" t="e">
        <f>#REF!</f>
        <v>#REF!</v>
      </c>
      <c r="C382" s="128" t="e">
        <f>VLOOKUP(A382,#REF!,10,FALSE)</f>
        <v>#REF!</v>
      </c>
      <c r="D382" s="18" t="e">
        <f>VLOOKUP(A382,#REF!,11,FALSE)</f>
        <v>#REF!</v>
      </c>
      <c r="E382" s="31">
        <v>2290</v>
      </c>
      <c r="F382" s="171" t="s">
        <v>68</v>
      </c>
      <c r="G382" s="15" t="e">
        <f>#REF!</f>
        <v>#REF!</v>
      </c>
      <c r="H382" s="15" t="e">
        <f>#REF!</f>
        <v>#REF!</v>
      </c>
      <c r="I382" s="15"/>
      <c r="J382" s="167"/>
      <c r="K382" s="567"/>
      <c r="L382" s="381"/>
      <c r="N382" t="str">
        <f>IFERROR(VLOOKUP(B382,Сток!A:B,2,FALSE),"")</f>
        <v/>
      </c>
    </row>
    <row r="383" spans="1:14" ht="12" customHeight="1" x14ac:dyDescent="0.25">
      <c r="A383" s="181" t="e">
        <f>#REF!</f>
        <v>#REF!</v>
      </c>
      <c r="B383" s="16" t="e">
        <f>#REF!</f>
        <v>#REF!</v>
      </c>
      <c r="C383" s="128" t="e">
        <f>VLOOKUP(A383,#REF!,10,FALSE)</f>
        <v>#REF!</v>
      </c>
      <c r="D383" s="18" t="e">
        <f>VLOOKUP(A383,#REF!,11,FALSE)</f>
        <v>#REF!</v>
      </c>
      <c r="E383" s="31">
        <v>2090</v>
      </c>
      <c r="F383" s="171" t="s">
        <v>68</v>
      </c>
      <c r="G383" s="15" t="e">
        <f>#REF!</f>
        <v>#REF!</v>
      </c>
      <c r="H383" s="15" t="e">
        <f>#REF!</f>
        <v>#REF!</v>
      </c>
      <c r="I383" s="15"/>
      <c r="J383" s="167"/>
      <c r="K383" s="567"/>
      <c r="L383" s="381"/>
      <c r="N383" t="str">
        <f>IFERROR(VLOOKUP(B383,Сток!A:B,2,FALSE),"")</f>
        <v/>
      </c>
    </row>
    <row r="384" spans="1:14" ht="12" customHeight="1" x14ac:dyDescent="0.25">
      <c r="A384" s="181" t="e">
        <f>#REF!</f>
        <v>#REF!</v>
      </c>
      <c r="B384" s="16" t="e">
        <f>#REF!</f>
        <v>#REF!</v>
      </c>
      <c r="C384" s="128" t="e">
        <f>VLOOKUP(A384,#REF!,10,FALSE)</f>
        <v>#REF!</v>
      </c>
      <c r="D384" s="18" t="e">
        <f>VLOOKUP(A384,#REF!,11,FALSE)</f>
        <v>#REF!</v>
      </c>
      <c r="E384" s="31">
        <v>2190</v>
      </c>
      <c r="F384" s="171" t="s">
        <v>68</v>
      </c>
      <c r="G384" s="15" t="e">
        <f>#REF!</f>
        <v>#REF!</v>
      </c>
      <c r="H384" s="15" t="e">
        <f>#REF!</f>
        <v>#REF!</v>
      </c>
      <c r="I384" s="15"/>
      <c r="J384" s="167"/>
      <c r="K384" s="567"/>
      <c r="L384" s="381"/>
      <c r="N384" t="str">
        <f>IFERROR(VLOOKUP(B384,Сток!A:B,2,FALSE),"")</f>
        <v/>
      </c>
    </row>
    <row r="385" spans="1:17" ht="12" customHeight="1" x14ac:dyDescent="0.25">
      <c r="A385" s="181" t="e">
        <f>#REF!</f>
        <v>#REF!</v>
      </c>
      <c r="B385" s="16" t="e">
        <f>#REF!</f>
        <v>#REF!</v>
      </c>
      <c r="C385" s="128" t="e">
        <f>VLOOKUP(A385,#REF!,10,FALSE)</f>
        <v>#REF!</v>
      </c>
      <c r="D385" s="18" t="e">
        <f>VLOOKUP(A385,#REF!,11,FALSE)</f>
        <v>#REF!</v>
      </c>
      <c r="E385" s="31">
        <v>8190</v>
      </c>
      <c r="F385" s="380" t="s">
        <v>68</v>
      </c>
      <c r="G385" s="15" t="e">
        <f>#REF!</f>
        <v>#REF!</v>
      </c>
      <c r="H385" s="15" t="e">
        <f>#REF!</f>
        <v>#REF!</v>
      </c>
      <c r="I385" s="15"/>
      <c r="J385" s="167"/>
      <c r="K385" s="567"/>
      <c r="L385" s="381"/>
      <c r="N385" t="str">
        <f>IFERROR(VLOOKUP(B385,Сток!A:B,2,FALSE),"")</f>
        <v/>
      </c>
      <c r="Q385" s="182"/>
    </row>
    <row r="386" spans="1:17" ht="12" customHeight="1" x14ac:dyDescent="0.25">
      <c r="A386" s="181" t="e">
        <f>#REF!</f>
        <v>#REF!</v>
      </c>
      <c r="B386" s="16" t="e">
        <f>#REF!</f>
        <v>#REF!</v>
      </c>
      <c r="C386" s="128" t="e">
        <f>VLOOKUP(A386,#REF!,10,FALSE)</f>
        <v>#REF!</v>
      </c>
      <c r="D386" s="18" t="e">
        <f>VLOOKUP(A386,#REF!,11,FALSE)</f>
        <v>#REF!</v>
      </c>
      <c r="E386" s="31">
        <v>8690</v>
      </c>
      <c r="F386" s="380" t="s">
        <v>68</v>
      </c>
      <c r="G386" s="15" t="e">
        <f>#REF!</f>
        <v>#REF!</v>
      </c>
      <c r="H386" s="15" t="e">
        <f>#REF!</f>
        <v>#REF!</v>
      </c>
      <c r="I386" s="15"/>
      <c r="J386" s="167"/>
      <c r="K386" s="567"/>
      <c r="L386" s="381"/>
      <c r="N386" t="str">
        <f>IFERROR(VLOOKUP(B386,Сток!A:B,2,FALSE),"")</f>
        <v/>
      </c>
      <c r="Q386" s="182"/>
    </row>
    <row r="387" spans="1:17" ht="12" customHeight="1" x14ac:dyDescent="0.25">
      <c r="A387" s="181" t="e">
        <f>#REF!</f>
        <v>#REF!</v>
      </c>
      <c r="B387" s="16" t="e">
        <f>#REF!</f>
        <v>#REF!</v>
      </c>
      <c r="C387" s="128" t="e">
        <f>VLOOKUP(A387,#REF!,10,FALSE)</f>
        <v>#REF!</v>
      </c>
      <c r="D387" s="18" t="e">
        <f>VLOOKUP(A387,#REF!,11,FALSE)</f>
        <v>#REF!</v>
      </c>
      <c r="E387" s="31">
        <v>11690</v>
      </c>
      <c r="F387" s="380" t="s">
        <v>68</v>
      </c>
      <c r="G387" s="15" t="e">
        <f>#REF!</f>
        <v>#REF!</v>
      </c>
      <c r="H387" s="15" t="e">
        <f>#REF!</f>
        <v>#REF!</v>
      </c>
      <c r="I387" s="15" t="s">
        <v>294</v>
      </c>
      <c r="J387" s="167"/>
      <c r="K387" s="567"/>
      <c r="L387" s="381"/>
      <c r="N387" t="str">
        <f>IFERROR(VLOOKUP(B387,Сток!A:B,2,FALSE),"")</f>
        <v/>
      </c>
      <c r="Q387" s="182"/>
    </row>
    <row r="388" spans="1:17" ht="12" customHeight="1" x14ac:dyDescent="0.25">
      <c r="A388" s="181" t="e">
        <f>#REF!</f>
        <v>#REF!</v>
      </c>
      <c r="B388" s="16" t="e">
        <f>#REF!</f>
        <v>#REF!</v>
      </c>
      <c r="C388" s="128" t="e">
        <f>VLOOKUP(A388,#REF!,10,FALSE)</f>
        <v>#REF!</v>
      </c>
      <c r="D388" s="18" t="e">
        <f>VLOOKUP(A388,#REF!,11,FALSE)</f>
        <v>#REF!</v>
      </c>
      <c r="E388" s="31">
        <v>13490</v>
      </c>
      <c r="F388" s="380" t="s">
        <v>68</v>
      </c>
      <c r="G388" s="15" t="e">
        <f>#REF!</f>
        <v>#REF!</v>
      </c>
      <c r="H388" s="15" t="e">
        <f>#REF!</f>
        <v>#REF!</v>
      </c>
      <c r="I388" s="15" t="s">
        <v>294</v>
      </c>
      <c r="J388" s="167"/>
      <c r="K388" s="567"/>
      <c r="L388" s="381"/>
      <c r="N388" t="str">
        <f>IFERROR(VLOOKUP(B388,Сток!A:B,2,FALSE),"")</f>
        <v/>
      </c>
      <c r="Q388" s="182"/>
    </row>
    <row r="389" spans="1:17" ht="12" customHeight="1" x14ac:dyDescent="0.25">
      <c r="A389" s="181" t="e">
        <f>#REF!</f>
        <v>#REF!</v>
      </c>
      <c r="B389" s="16" t="e">
        <f>#REF!</f>
        <v>#REF!</v>
      </c>
      <c r="C389" s="128" t="e">
        <f>VLOOKUP(A389,#REF!,10,FALSE)</f>
        <v>#REF!</v>
      </c>
      <c r="D389" s="18" t="e">
        <f>VLOOKUP(A389,#REF!,11,FALSE)</f>
        <v>#REF!</v>
      </c>
      <c r="E389" s="31">
        <v>15890</v>
      </c>
      <c r="F389" s="380" t="s">
        <v>68</v>
      </c>
      <c r="G389" s="15" t="e">
        <f>#REF!</f>
        <v>#REF!</v>
      </c>
      <c r="H389" s="15" t="e">
        <f>#REF!</f>
        <v>#REF!</v>
      </c>
      <c r="I389" s="15" t="s">
        <v>294</v>
      </c>
      <c r="J389" s="167"/>
      <c r="K389" s="567"/>
      <c r="L389" s="381"/>
      <c r="N389" t="str">
        <f>IFERROR(VLOOKUP(B389,Сток!A:B,2,FALSE),"")</f>
        <v/>
      </c>
      <c r="Q389" s="182"/>
    </row>
    <row r="390" spans="1:17" ht="12" customHeight="1" x14ac:dyDescent="0.25">
      <c r="A390" s="181" t="e">
        <f>#REF!</f>
        <v>#REF!</v>
      </c>
      <c r="B390" s="16" t="e">
        <f>#REF!</f>
        <v>#REF!</v>
      </c>
      <c r="C390" s="128" t="e">
        <f>VLOOKUP(A390,#REF!,10,FALSE)</f>
        <v>#REF!</v>
      </c>
      <c r="D390" s="18" t="e">
        <f>VLOOKUP(A390,#REF!,11,FALSE)</f>
        <v>#REF!</v>
      </c>
      <c r="E390" s="31">
        <v>18590</v>
      </c>
      <c r="F390" s="380" t="s">
        <v>68</v>
      </c>
      <c r="G390" s="15" t="e">
        <f>#REF!</f>
        <v>#REF!</v>
      </c>
      <c r="H390" s="15" t="e">
        <f>#REF!</f>
        <v>#REF!</v>
      </c>
      <c r="I390" s="15" t="s">
        <v>294</v>
      </c>
      <c r="J390" s="167"/>
      <c r="K390" s="567"/>
      <c r="L390" s="381"/>
      <c r="N390" t="str">
        <f>IFERROR(VLOOKUP(B390,Сток!A:B,2,FALSE),"")</f>
        <v/>
      </c>
      <c r="Q390" s="182"/>
    </row>
    <row r="391" spans="1:17" ht="12" customHeight="1" x14ac:dyDescent="0.25">
      <c r="A391" s="181" t="e">
        <f>#REF!</f>
        <v>#REF!</v>
      </c>
      <c r="B391" s="16" t="e">
        <f>#REF!</f>
        <v>#REF!</v>
      </c>
      <c r="C391" s="128" t="e">
        <f>VLOOKUP(A391,#REF!,10,FALSE)</f>
        <v>#REF!</v>
      </c>
      <c r="D391" s="18" t="e">
        <f>VLOOKUP(A391,#REF!,11,FALSE)</f>
        <v>#REF!</v>
      </c>
      <c r="E391" s="31">
        <v>10790</v>
      </c>
      <c r="F391" s="380" t="s">
        <v>68</v>
      </c>
      <c r="G391" s="15" t="e">
        <f>#REF!</f>
        <v>#REF!</v>
      </c>
      <c r="H391" s="15" t="e">
        <f>#REF!</f>
        <v>#REF!</v>
      </c>
      <c r="I391" s="15" t="s">
        <v>294</v>
      </c>
      <c r="J391" s="167"/>
      <c r="K391" s="567"/>
      <c r="L391" s="381"/>
      <c r="N391" t="str">
        <f>IFERROR(VLOOKUP(B391,Сток!A:B,2,FALSE),"")</f>
        <v/>
      </c>
      <c r="Q391" s="182"/>
    </row>
    <row r="392" spans="1:17" ht="12" customHeight="1" x14ac:dyDescent="0.25">
      <c r="A392" s="181" t="e">
        <f>#REF!</f>
        <v>#REF!</v>
      </c>
      <c r="B392" s="16" t="e">
        <f>#REF!</f>
        <v>#REF!</v>
      </c>
      <c r="C392" s="128" t="e">
        <f>VLOOKUP(A392,#REF!,10,FALSE)</f>
        <v>#REF!</v>
      </c>
      <c r="D392" s="18" t="e">
        <f>VLOOKUP(A392,#REF!,11,FALSE)</f>
        <v>#REF!</v>
      </c>
      <c r="E392" s="31">
        <v>12690</v>
      </c>
      <c r="F392" s="380" t="s">
        <v>68</v>
      </c>
      <c r="G392" s="15" t="e">
        <f>#REF!</f>
        <v>#REF!</v>
      </c>
      <c r="H392" s="15" t="e">
        <f>#REF!</f>
        <v>#REF!</v>
      </c>
      <c r="I392" s="15" t="s">
        <v>294</v>
      </c>
      <c r="J392" s="167"/>
      <c r="K392" s="567"/>
      <c r="L392" s="381"/>
      <c r="N392" t="str">
        <f>IFERROR(VLOOKUP(B392,Сток!A:B,2,FALSE),"")</f>
        <v/>
      </c>
      <c r="Q392" s="182"/>
    </row>
    <row r="393" spans="1:17" ht="12" customHeight="1" x14ac:dyDescent="0.25">
      <c r="A393" s="181" t="e">
        <f>#REF!</f>
        <v>#REF!</v>
      </c>
      <c r="B393" s="16" t="e">
        <f>#REF!</f>
        <v>#REF!</v>
      </c>
      <c r="C393" s="128" t="e">
        <f>VLOOKUP(A393,#REF!,10,FALSE)</f>
        <v>#REF!</v>
      </c>
      <c r="D393" s="18" t="e">
        <f>VLOOKUP(A393,#REF!,11,FALSE)</f>
        <v>#REF!</v>
      </c>
      <c r="E393" s="31">
        <v>14790</v>
      </c>
      <c r="F393" s="380" t="s">
        <v>68</v>
      </c>
      <c r="G393" s="15" t="e">
        <f>#REF!</f>
        <v>#REF!</v>
      </c>
      <c r="H393" s="15" t="e">
        <f>#REF!</f>
        <v>#REF!</v>
      </c>
      <c r="I393" s="15" t="s">
        <v>294</v>
      </c>
      <c r="J393" s="167"/>
      <c r="K393" s="567"/>
      <c r="L393" s="381"/>
      <c r="N393" t="str">
        <f>IFERROR(VLOOKUP(B393,Сток!A:B,2,FALSE),"")</f>
        <v/>
      </c>
      <c r="Q393" s="182"/>
    </row>
    <row r="394" spans="1:17" ht="12" customHeight="1" x14ac:dyDescent="0.25">
      <c r="A394" s="181" t="e">
        <f>#REF!</f>
        <v>#REF!</v>
      </c>
      <c r="B394" s="16" t="e">
        <f>#REF!</f>
        <v>#REF!</v>
      </c>
      <c r="C394" s="128" t="e">
        <f>VLOOKUP(A394,#REF!,10,FALSE)</f>
        <v>#REF!</v>
      </c>
      <c r="D394" s="18" t="e">
        <f>VLOOKUP(A394,#REF!,11,FALSE)</f>
        <v>#REF!</v>
      </c>
      <c r="E394" s="31">
        <v>15990</v>
      </c>
      <c r="F394" s="380" t="s">
        <v>68</v>
      </c>
      <c r="G394" s="15" t="e">
        <f>#REF!</f>
        <v>#REF!</v>
      </c>
      <c r="H394" s="15" t="e">
        <f>#REF!</f>
        <v>#REF!</v>
      </c>
      <c r="I394" s="15" t="s">
        <v>294</v>
      </c>
      <c r="J394" s="167"/>
      <c r="K394" s="567"/>
      <c r="L394" s="381"/>
      <c r="N394" t="str">
        <f>IFERROR(VLOOKUP(B394,Сток!A:B,2,FALSE),"")</f>
        <v/>
      </c>
      <c r="Q394" s="182"/>
    </row>
    <row r="395" spans="1:17" ht="12" customHeight="1" x14ac:dyDescent="0.25">
      <c r="A395" s="181" t="e">
        <f>#REF!</f>
        <v>#REF!</v>
      </c>
      <c r="B395" s="16" t="e">
        <f>#REF!</f>
        <v>#REF!</v>
      </c>
      <c r="C395" s="128" t="e">
        <f>VLOOKUP(A395,#REF!,10,FALSE)</f>
        <v>#REF!</v>
      </c>
      <c r="D395" s="18" t="e">
        <f>VLOOKUP(A395,#REF!,11,FALSE)</f>
        <v>#REF!</v>
      </c>
      <c r="E395" s="31">
        <v>10890</v>
      </c>
      <c r="F395" s="380" t="s">
        <v>68</v>
      </c>
      <c r="G395" s="15" t="e">
        <f>#REF!</f>
        <v>#REF!</v>
      </c>
      <c r="H395" s="15" t="e">
        <f>#REF!</f>
        <v>#REF!</v>
      </c>
      <c r="I395" s="15" t="s">
        <v>294</v>
      </c>
      <c r="J395" s="167"/>
      <c r="K395" s="567"/>
      <c r="L395" s="381"/>
      <c r="N395" t="str">
        <f>IFERROR(VLOOKUP(B395,Сток!A:B,2,FALSE),"")</f>
        <v/>
      </c>
      <c r="Q395" s="182"/>
    </row>
    <row r="396" spans="1:17" ht="12" customHeight="1" x14ac:dyDescent="0.25">
      <c r="A396" s="181" t="e">
        <f>#REF!</f>
        <v>#REF!</v>
      </c>
      <c r="B396" s="16" t="e">
        <f>#REF!</f>
        <v>#REF!</v>
      </c>
      <c r="C396" s="128" t="e">
        <f>VLOOKUP(A396,#REF!,10,FALSE)</f>
        <v>#REF!</v>
      </c>
      <c r="D396" s="18" t="e">
        <f>VLOOKUP(A396,#REF!,11,FALSE)</f>
        <v>#REF!</v>
      </c>
      <c r="E396" s="31">
        <v>11990</v>
      </c>
      <c r="F396" s="380" t="s">
        <v>68</v>
      </c>
      <c r="G396" s="15" t="e">
        <f>#REF!</f>
        <v>#REF!</v>
      </c>
      <c r="H396" s="15" t="e">
        <f>#REF!</f>
        <v>#REF!</v>
      </c>
      <c r="I396" s="15" t="s">
        <v>294</v>
      </c>
      <c r="J396" s="167"/>
      <c r="K396" s="567"/>
      <c r="L396" s="381"/>
      <c r="N396" t="str">
        <f>IFERROR(VLOOKUP(B396,Сток!A:B,2,FALSE),"")</f>
        <v/>
      </c>
      <c r="Q396" s="182"/>
    </row>
    <row r="397" spans="1:17" ht="12" customHeight="1" x14ac:dyDescent="0.25">
      <c r="A397" s="181" t="e">
        <f>#REF!</f>
        <v>#REF!</v>
      </c>
      <c r="B397" s="16" t="e">
        <f>#REF!</f>
        <v>#REF!</v>
      </c>
      <c r="C397" s="128" t="e">
        <f>VLOOKUP(A397,#REF!,10,FALSE)</f>
        <v>#REF!</v>
      </c>
      <c r="D397" s="18" t="e">
        <f>VLOOKUP(A397,#REF!,11,FALSE)</f>
        <v>#REF!</v>
      </c>
      <c r="E397" s="31">
        <v>16890</v>
      </c>
      <c r="F397" s="380" t="s">
        <v>68</v>
      </c>
      <c r="G397" s="15" t="e">
        <f>#REF!</f>
        <v>#REF!</v>
      </c>
      <c r="H397" s="15" t="e">
        <f>#REF!</f>
        <v>#REF!</v>
      </c>
      <c r="I397" s="15" t="s">
        <v>294</v>
      </c>
      <c r="J397" s="167"/>
      <c r="K397" s="567"/>
      <c r="L397" s="381"/>
      <c r="N397" t="str">
        <f>IFERROR(VLOOKUP(B397,Сток!A:B,2,FALSE),"")</f>
        <v/>
      </c>
      <c r="Q397" s="182"/>
    </row>
    <row r="398" spans="1:17" ht="12" customHeight="1" x14ac:dyDescent="0.25">
      <c r="A398" s="181" t="e">
        <f>#REF!</f>
        <v>#REF!</v>
      </c>
      <c r="B398" s="16" t="e">
        <f>#REF!</f>
        <v>#REF!</v>
      </c>
      <c r="C398" s="128" t="e">
        <f>VLOOKUP(A398,#REF!,10,FALSE)</f>
        <v>#REF!</v>
      </c>
      <c r="D398" s="18" t="e">
        <f>VLOOKUP(A398,#REF!,11,FALSE)</f>
        <v>#REF!</v>
      </c>
      <c r="E398" s="31">
        <v>4580</v>
      </c>
      <c r="F398" s="380" t="s">
        <v>68</v>
      </c>
      <c r="G398" s="15" t="e">
        <f>#REF!</f>
        <v>#REF!</v>
      </c>
      <c r="H398" s="15" t="e">
        <f>#REF!</f>
        <v>#REF!</v>
      </c>
      <c r="I398" s="15" t="s">
        <v>294</v>
      </c>
      <c r="J398" s="167"/>
      <c r="K398" s="567"/>
      <c r="L398" s="381"/>
      <c r="N398" t="str">
        <f>IFERROR(VLOOKUP(B398,Сток!A:B,2,FALSE),"")</f>
        <v/>
      </c>
      <c r="Q398" s="182"/>
    </row>
    <row r="399" spans="1:17" ht="12" customHeight="1" x14ac:dyDescent="0.25">
      <c r="A399" s="181" t="e">
        <f>#REF!</f>
        <v>#REF!</v>
      </c>
      <c r="B399" s="16" t="e">
        <f>#REF!</f>
        <v>#REF!</v>
      </c>
      <c r="C399" s="128" t="e">
        <f>VLOOKUP(A399,#REF!,10,FALSE)</f>
        <v>#REF!</v>
      </c>
      <c r="D399" s="18" t="e">
        <f>VLOOKUP(A399,#REF!,11,FALSE)</f>
        <v>#REF!</v>
      </c>
      <c r="E399" s="31">
        <v>4390</v>
      </c>
      <c r="F399" s="380" t="s">
        <v>68</v>
      </c>
      <c r="G399" s="15" t="e">
        <f>#REF!</f>
        <v>#REF!</v>
      </c>
      <c r="H399" s="15" t="e">
        <f>#REF!</f>
        <v>#REF!</v>
      </c>
      <c r="I399" s="15" t="s">
        <v>294</v>
      </c>
      <c r="J399" s="167"/>
      <c r="K399" s="569"/>
      <c r="L399" s="381"/>
      <c r="N399" t="str">
        <f>IFERROR(VLOOKUP(B399,Сток!A:B,2,FALSE),"")</f>
        <v/>
      </c>
    </row>
    <row r="400" spans="1:17" ht="12" customHeight="1" x14ac:dyDescent="0.25">
      <c r="A400" s="181" t="e">
        <f>#REF!</f>
        <v>#REF!</v>
      </c>
      <c r="B400" s="16" t="e">
        <f>#REF!</f>
        <v>#REF!</v>
      </c>
      <c r="C400" s="128" t="e">
        <f>VLOOKUP(A400,#REF!,10,FALSE)</f>
        <v>#REF!</v>
      </c>
      <c r="D400" s="18" t="e">
        <f>VLOOKUP(A400,#REF!,11,FALSE)</f>
        <v>#REF!</v>
      </c>
      <c r="E400" s="31">
        <v>4890</v>
      </c>
      <c r="F400" s="380" t="s">
        <v>68</v>
      </c>
      <c r="G400" s="15" t="e">
        <f>#REF!</f>
        <v>#REF!</v>
      </c>
      <c r="H400" s="15" t="e">
        <f>#REF!</f>
        <v>#REF!</v>
      </c>
      <c r="I400" s="15" t="s">
        <v>294</v>
      </c>
      <c r="J400" s="167"/>
      <c r="K400" s="568"/>
      <c r="L400" s="381"/>
      <c r="N400" t="str">
        <f>IFERROR(VLOOKUP(B400,Сток!A:B,2,FALSE),"")</f>
        <v/>
      </c>
    </row>
    <row r="401" spans="1:17" ht="12" customHeight="1" x14ac:dyDescent="0.25">
      <c r="A401" s="181" t="e">
        <f>#REF!</f>
        <v>#REF!</v>
      </c>
      <c r="B401" s="16" t="e">
        <f>#REF!</f>
        <v>#REF!</v>
      </c>
      <c r="C401" s="128" t="e">
        <f>VLOOKUP(A401,#REF!,10,FALSE)</f>
        <v>#REF!</v>
      </c>
      <c r="D401" s="18" t="e">
        <f>VLOOKUP(A401,#REF!,11,FALSE)</f>
        <v>#REF!</v>
      </c>
      <c r="E401" s="31">
        <v>5590</v>
      </c>
      <c r="F401" s="380" t="s">
        <v>68</v>
      </c>
      <c r="G401" s="15" t="e">
        <f>#REF!</f>
        <v>#REF!</v>
      </c>
      <c r="H401" s="15" t="e">
        <f>#REF!</f>
        <v>#REF!</v>
      </c>
      <c r="I401" s="15" t="s">
        <v>294</v>
      </c>
      <c r="J401" s="167"/>
      <c r="K401" s="568"/>
      <c r="L401" s="381"/>
      <c r="N401" t="str">
        <f>IFERROR(VLOOKUP(B401,Сток!A:B,2,FALSE),"")</f>
        <v/>
      </c>
    </row>
    <row r="402" spans="1:17" ht="12" customHeight="1" x14ac:dyDescent="0.25">
      <c r="A402" s="181" t="e">
        <f>#REF!</f>
        <v>#REF!</v>
      </c>
      <c r="B402" s="16" t="e">
        <f>#REF!</f>
        <v>#REF!</v>
      </c>
      <c r="C402" s="128" t="e">
        <f>VLOOKUP(A402,#REF!,10,FALSE)</f>
        <v>#REF!</v>
      </c>
      <c r="D402" s="18" t="e">
        <f>VLOOKUP(A402,#REF!,11,FALSE)</f>
        <v>#REF!</v>
      </c>
      <c r="E402" s="31">
        <v>4390</v>
      </c>
      <c r="F402" s="380" t="s">
        <v>68</v>
      </c>
      <c r="G402" s="15" t="e">
        <f>#REF!</f>
        <v>#REF!</v>
      </c>
      <c r="H402" s="15" t="e">
        <f>#REF!</f>
        <v>#REF!</v>
      </c>
      <c r="I402" s="15" t="s">
        <v>294</v>
      </c>
      <c r="J402" s="167"/>
      <c r="K402" s="569"/>
      <c r="L402" s="381"/>
      <c r="N402" t="str">
        <f>IFERROR(VLOOKUP(B402,Сток!A:B,2,FALSE),"")</f>
        <v/>
      </c>
    </row>
    <row r="403" spans="1:17" ht="12" customHeight="1" x14ac:dyDescent="0.25">
      <c r="A403" s="181" t="e">
        <f>#REF!</f>
        <v>#REF!</v>
      </c>
      <c r="B403" s="16" t="e">
        <f>#REF!</f>
        <v>#REF!</v>
      </c>
      <c r="C403" s="128" t="e">
        <f>VLOOKUP(A403,#REF!,10,FALSE)</f>
        <v>#REF!</v>
      </c>
      <c r="D403" s="18" t="e">
        <f>VLOOKUP(A403,#REF!,11,FALSE)</f>
        <v>#REF!</v>
      </c>
      <c r="E403" s="31">
        <v>4890</v>
      </c>
      <c r="F403" s="380" t="s">
        <v>68</v>
      </c>
      <c r="G403" s="15" t="e">
        <f>#REF!</f>
        <v>#REF!</v>
      </c>
      <c r="H403" s="15" t="e">
        <f>#REF!</f>
        <v>#REF!</v>
      </c>
      <c r="I403" s="15" t="s">
        <v>294</v>
      </c>
      <c r="J403" s="167"/>
      <c r="K403" s="568"/>
      <c r="L403" s="381"/>
      <c r="N403" t="str">
        <f>IFERROR(VLOOKUP(B403,Сток!A:B,2,FALSE),"")</f>
        <v/>
      </c>
    </row>
    <row r="404" spans="1:17" ht="12" customHeight="1" x14ac:dyDescent="0.25">
      <c r="A404" s="181" t="e">
        <f>#REF!</f>
        <v>#REF!</v>
      </c>
      <c r="B404" s="16" t="e">
        <f>#REF!</f>
        <v>#REF!</v>
      </c>
      <c r="C404" s="128" t="e">
        <f>VLOOKUP(A404,#REF!,10,FALSE)</f>
        <v>#REF!</v>
      </c>
      <c r="D404" s="18" t="e">
        <f>VLOOKUP(A404,#REF!,11,FALSE)</f>
        <v>#REF!</v>
      </c>
      <c r="E404" s="31">
        <v>5590</v>
      </c>
      <c r="F404" s="380" t="s">
        <v>68</v>
      </c>
      <c r="G404" s="15" t="e">
        <f>#REF!</f>
        <v>#REF!</v>
      </c>
      <c r="H404" s="15" t="e">
        <f>#REF!</f>
        <v>#REF!</v>
      </c>
      <c r="I404" s="15" t="s">
        <v>294</v>
      </c>
      <c r="J404" s="167"/>
      <c r="K404" s="568"/>
      <c r="L404" s="381"/>
      <c r="N404" t="str">
        <f>IFERROR(VLOOKUP(B404,Сток!A:B,2,FALSE),"")</f>
        <v/>
      </c>
    </row>
    <row r="405" spans="1:17" ht="12" customHeight="1" x14ac:dyDescent="0.25">
      <c r="A405" s="181" t="e">
        <f>#REF!</f>
        <v>#REF!</v>
      </c>
      <c r="B405" s="16" t="e">
        <f>#REF!</f>
        <v>#REF!</v>
      </c>
      <c r="C405" s="128" t="e">
        <f>VLOOKUP(A405,#REF!,10,FALSE)</f>
        <v>#REF!</v>
      </c>
      <c r="D405" s="18" t="e">
        <f>VLOOKUP(A405,#REF!,11,FALSE)</f>
        <v>#REF!</v>
      </c>
      <c r="E405" s="31">
        <v>4190</v>
      </c>
      <c r="F405" s="380" t="s">
        <v>68</v>
      </c>
      <c r="G405" s="15" t="e">
        <f>#REF!</f>
        <v>#REF!</v>
      </c>
      <c r="H405" s="15" t="e">
        <f>#REF!</f>
        <v>#REF!</v>
      </c>
      <c r="I405" s="15" t="s">
        <v>294</v>
      </c>
      <c r="J405" s="167"/>
      <c r="K405" s="568"/>
      <c r="L405" s="381"/>
      <c r="N405" t="str">
        <f>IFERROR(VLOOKUP(B405,Сток!A:B,2,FALSE),"")</f>
        <v/>
      </c>
    </row>
    <row r="406" spans="1:17" ht="12" customHeight="1" x14ac:dyDescent="0.25">
      <c r="A406" s="181" t="e">
        <f>#REF!</f>
        <v>#REF!</v>
      </c>
      <c r="B406" s="16" t="e">
        <f>#REF!</f>
        <v>#REF!</v>
      </c>
      <c r="C406" s="128" t="e">
        <f>VLOOKUP(A406,#REF!,10,FALSE)</f>
        <v>#REF!</v>
      </c>
      <c r="D406" s="18" t="e">
        <f>VLOOKUP(A406,#REF!,11,FALSE)</f>
        <v>#REF!</v>
      </c>
      <c r="E406" s="31">
        <v>4790</v>
      </c>
      <c r="F406" s="380" t="s">
        <v>68</v>
      </c>
      <c r="G406" s="15" t="e">
        <f>#REF!</f>
        <v>#REF!</v>
      </c>
      <c r="H406" s="15" t="e">
        <f>#REF!</f>
        <v>#REF!</v>
      </c>
      <c r="I406" s="15" t="s">
        <v>294</v>
      </c>
      <c r="J406" s="167"/>
      <c r="K406" s="568"/>
      <c r="L406" s="381"/>
      <c r="N406" t="str">
        <f>IFERROR(VLOOKUP(B406,Сток!A:B,2,FALSE),"")</f>
        <v/>
      </c>
    </row>
    <row r="407" spans="1:17" ht="12" customHeight="1" x14ac:dyDescent="0.25">
      <c r="A407" s="181" t="e">
        <f>#REF!</f>
        <v>#REF!</v>
      </c>
      <c r="B407" s="16" t="e">
        <f>#REF!</f>
        <v>#REF!</v>
      </c>
      <c r="C407" s="128" t="e">
        <f>VLOOKUP(A407,#REF!,10,FALSE)</f>
        <v>#REF!</v>
      </c>
      <c r="D407" s="18" t="e">
        <f>VLOOKUP(A407,#REF!,11,FALSE)</f>
        <v>#REF!</v>
      </c>
      <c r="E407" s="31">
        <v>6490</v>
      </c>
      <c r="F407" s="380" t="s">
        <v>68</v>
      </c>
      <c r="G407" s="15" t="e">
        <f>#REF!</f>
        <v>#REF!</v>
      </c>
      <c r="H407" s="15" t="e">
        <f>#REF!</f>
        <v>#REF!</v>
      </c>
      <c r="I407" s="15" t="s">
        <v>294</v>
      </c>
      <c r="J407" s="167"/>
      <c r="K407" s="568"/>
      <c r="L407" s="381"/>
      <c r="N407" t="str">
        <f>IFERROR(VLOOKUP(B407,Сток!A:B,2,FALSE),"")</f>
        <v/>
      </c>
    </row>
    <row r="408" spans="1:17" ht="12" customHeight="1" x14ac:dyDescent="0.25">
      <c r="A408" s="181" t="e">
        <f>#REF!</f>
        <v>#REF!</v>
      </c>
      <c r="B408" s="16" t="e">
        <f>#REF!</f>
        <v>#REF!</v>
      </c>
      <c r="C408" s="128" t="e">
        <f>VLOOKUP(A408,#REF!,10,FALSE)</f>
        <v>#REF!</v>
      </c>
      <c r="D408" s="18" t="e">
        <f>VLOOKUP(A408,#REF!,11,FALSE)</f>
        <v>#REF!</v>
      </c>
      <c r="E408" s="31">
        <v>4190</v>
      </c>
      <c r="F408" s="380" t="s">
        <v>68</v>
      </c>
      <c r="G408" s="15" t="e">
        <f>#REF!</f>
        <v>#REF!</v>
      </c>
      <c r="H408" s="15" t="e">
        <f>#REF!</f>
        <v>#REF!</v>
      </c>
      <c r="I408" s="15" t="s">
        <v>294</v>
      </c>
      <c r="J408" s="167"/>
      <c r="K408" s="568"/>
      <c r="L408" s="381"/>
      <c r="N408" t="str">
        <f>IFERROR(VLOOKUP(B408,Сток!A:B,2,FALSE),"")</f>
        <v/>
      </c>
    </row>
    <row r="409" spans="1:17" ht="12" customHeight="1" x14ac:dyDescent="0.25">
      <c r="A409" s="181" t="e">
        <f>#REF!</f>
        <v>#REF!</v>
      </c>
      <c r="B409" s="16" t="e">
        <f>#REF!</f>
        <v>#REF!</v>
      </c>
      <c r="C409" s="128" t="e">
        <f>VLOOKUP(A409,#REF!,10,FALSE)</f>
        <v>#REF!</v>
      </c>
      <c r="D409" s="18" t="e">
        <f>VLOOKUP(A409,#REF!,11,FALSE)</f>
        <v>#REF!</v>
      </c>
      <c r="E409" s="31">
        <v>4790</v>
      </c>
      <c r="F409" s="380" t="s">
        <v>68</v>
      </c>
      <c r="G409" s="15" t="e">
        <f>#REF!</f>
        <v>#REF!</v>
      </c>
      <c r="H409" s="15" t="e">
        <f>#REF!</f>
        <v>#REF!</v>
      </c>
      <c r="I409" s="15" t="s">
        <v>294</v>
      </c>
      <c r="J409" s="167"/>
      <c r="K409" s="568"/>
      <c r="L409" s="381"/>
      <c r="N409" t="str">
        <f>IFERROR(VLOOKUP(B409,Сток!A:B,2,FALSE),"")</f>
        <v/>
      </c>
    </row>
    <row r="410" spans="1:17" ht="12" customHeight="1" x14ac:dyDescent="0.25">
      <c r="A410" s="181" t="e">
        <f>#REF!</f>
        <v>#REF!</v>
      </c>
      <c r="B410" s="16" t="e">
        <f>#REF!</f>
        <v>#REF!</v>
      </c>
      <c r="C410" s="128" t="e">
        <f>VLOOKUP(A410,#REF!,10,FALSE)</f>
        <v>#REF!</v>
      </c>
      <c r="D410" s="18" t="e">
        <f>VLOOKUP(A410,#REF!,11,FALSE)</f>
        <v>#REF!</v>
      </c>
      <c r="E410" s="31">
        <v>6490</v>
      </c>
      <c r="F410" s="380" t="s">
        <v>68</v>
      </c>
      <c r="G410" s="15" t="e">
        <f>#REF!</f>
        <v>#REF!</v>
      </c>
      <c r="H410" s="15" t="e">
        <f>#REF!</f>
        <v>#REF!</v>
      </c>
      <c r="I410" s="15" t="s">
        <v>294</v>
      </c>
      <c r="J410" s="167"/>
      <c r="K410" s="568"/>
      <c r="L410" s="381"/>
      <c r="N410" t="str">
        <f>IFERROR(VLOOKUP(B410,Сток!A:B,2,FALSE),"")</f>
        <v/>
      </c>
    </row>
    <row r="411" spans="1:17" ht="12" customHeight="1" x14ac:dyDescent="0.25">
      <c r="A411" s="181" t="e">
        <f>#REF!</f>
        <v>#REF!</v>
      </c>
      <c r="B411" s="312" t="e">
        <f>#REF!</f>
        <v>#REF!</v>
      </c>
      <c r="C411" s="128" t="e">
        <f>VLOOKUP(A411,#REF!,10,FALSE)</f>
        <v>#REF!</v>
      </c>
      <c r="D411" s="18" t="e">
        <f>VLOOKUP(A411,#REF!,11,FALSE)</f>
        <v>#REF!</v>
      </c>
      <c r="E411" s="31">
        <v>6490</v>
      </c>
      <c r="F411" s="380" t="s">
        <v>68</v>
      </c>
      <c r="G411" s="15" t="e">
        <f>#REF!</f>
        <v>#REF!</v>
      </c>
      <c r="H411" s="15" t="e">
        <f>#REF!</f>
        <v>#REF!</v>
      </c>
      <c r="I411" s="15" t="s">
        <v>294</v>
      </c>
      <c r="J411" s="167"/>
      <c r="K411" s="568"/>
      <c r="L411" s="381"/>
      <c r="N411" t="str">
        <f>IFERROR(VLOOKUP(B411,Сток!A:B,2,FALSE),"")</f>
        <v/>
      </c>
    </row>
    <row r="412" spans="1:17" ht="12" customHeight="1" x14ac:dyDescent="0.25">
      <c r="A412" s="181" t="e">
        <f>#REF!</f>
        <v>#REF!</v>
      </c>
      <c r="B412" s="312" t="e">
        <f>#REF!</f>
        <v>#REF!</v>
      </c>
      <c r="C412" s="128" t="e">
        <f>VLOOKUP(A412,#REF!,10,FALSE)</f>
        <v>#REF!</v>
      </c>
      <c r="D412" s="18" t="e">
        <f>VLOOKUP(A412,#REF!,11,FALSE)</f>
        <v>#REF!</v>
      </c>
      <c r="E412" s="31">
        <v>6490</v>
      </c>
      <c r="F412" s="380" t="s">
        <v>68</v>
      </c>
      <c r="G412" s="15" t="e">
        <f>#REF!</f>
        <v>#REF!</v>
      </c>
      <c r="H412" s="15" t="e">
        <f>#REF!</f>
        <v>#REF!</v>
      </c>
      <c r="I412" s="15" t="s">
        <v>294</v>
      </c>
      <c r="J412" s="167"/>
      <c r="K412" s="568"/>
      <c r="L412" s="381"/>
      <c r="N412" t="str">
        <f>IFERROR(VLOOKUP(B412,Сток!A:B,2,FALSE),"")</f>
        <v/>
      </c>
    </row>
    <row r="413" spans="1:17" ht="12" customHeight="1" x14ac:dyDescent="0.25">
      <c r="A413" s="181" t="e">
        <f>#REF!</f>
        <v>#REF!</v>
      </c>
      <c r="B413" s="288" t="e">
        <f>#REF!</f>
        <v>#REF!</v>
      </c>
      <c r="C413" s="128" t="e">
        <f>VLOOKUP(A413,#REF!,10,FALSE)</f>
        <v>#REF!</v>
      </c>
      <c r="D413" s="18" t="e">
        <f>VLOOKUP(A413,#REF!,11,FALSE)</f>
        <v>#REF!</v>
      </c>
      <c r="E413" s="31">
        <v>22490</v>
      </c>
      <c r="F413" s="380" t="s">
        <v>68</v>
      </c>
      <c r="G413" s="15" t="e">
        <f>#REF!</f>
        <v>#REF!</v>
      </c>
      <c r="H413" s="15" t="e">
        <f>#REF!</f>
        <v>#REF!</v>
      </c>
      <c r="I413" s="15" t="s">
        <v>294</v>
      </c>
      <c r="J413" s="167"/>
      <c r="K413" s="567"/>
      <c r="L413" s="381"/>
      <c r="N413" t="str">
        <f>IFERROR(VLOOKUP(B413,Сток!A:B,2,FALSE),"")</f>
        <v/>
      </c>
    </row>
    <row r="414" spans="1:17" ht="12" customHeight="1" x14ac:dyDescent="0.25">
      <c r="A414" s="14" t="s">
        <v>785</v>
      </c>
      <c r="B414" s="16" t="s">
        <v>786</v>
      </c>
      <c r="C414" s="128" t="e">
        <f>VLOOKUP(A414,#REF!,10,FALSE)</f>
        <v>#REF!</v>
      </c>
      <c r="D414" s="18" t="e">
        <f>VLOOKUP(A414,#REF!,11,FALSE)</f>
        <v>#REF!</v>
      </c>
      <c r="E414" s="31">
        <v>8890</v>
      </c>
      <c r="F414" s="171" t="s">
        <v>68</v>
      </c>
      <c r="G414" s="15" t="e">
        <f>#REF!</f>
        <v>#REF!</v>
      </c>
      <c r="H414" s="15" t="e">
        <f>#REF!</f>
        <v>#REF!</v>
      </c>
      <c r="I414" s="15" t="e">
        <f>#REF!</f>
        <v>#REF!</v>
      </c>
      <c r="J414" s="167"/>
      <c r="K414" s="567"/>
      <c r="L414" s="381"/>
      <c r="N414" t="str">
        <f>IFERROR(VLOOKUP(B414,Сток!A:B,2,FALSE),"")</f>
        <v/>
      </c>
      <c r="Q414" s="182"/>
    </row>
    <row r="415" spans="1:17" ht="12" customHeight="1" x14ac:dyDescent="0.25">
      <c r="A415" s="14" t="s">
        <v>787</v>
      </c>
      <c r="B415" s="16" t="s">
        <v>788</v>
      </c>
      <c r="C415" s="128" t="e">
        <f>VLOOKUP(A415,#REF!,10,FALSE)</f>
        <v>#REF!</v>
      </c>
      <c r="D415" s="18" t="e">
        <f>VLOOKUP(A415,#REF!,11,FALSE)</f>
        <v>#REF!</v>
      </c>
      <c r="E415" s="31">
        <v>11190</v>
      </c>
      <c r="F415" s="171" t="s">
        <v>68</v>
      </c>
      <c r="G415" s="15" t="e">
        <f>#REF!</f>
        <v>#REF!</v>
      </c>
      <c r="H415" s="15" t="e">
        <f>#REF!</f>
        <v>#REF!</v>
      </c>
      <c r="I415" s="15" t="e">
        <f>#REF!</f>
        <v>#REF!</v>
      </c>
      <c r="J415" s="167"/>
      <c r="K415" s="567"/>
      <c r="L415" s="381"/>
      <c r="N415" t="str">
        <f>IFERROR(VLOOKUP(B415,Сток!A:B,2,FALSE),"")</f>
        <v/>
      </c>
      <c r="Q415" s="182"/>
    </row>
    <row r="416" spans="1:17" ht="12" customHeight="1" x14ac:dyDescent="0.25">
      <c r="A416" s="14" t="s">
        <v>789</v>
      </c>
      <c r="B416" s="16" t="s">
        <v>790</v>
      </c>
      <c r="C416" s="128" t="e">
        <f>VLOOKUP(A416,#REF!,10,FALSE)</f>
        <v>#REF!</v>
      </c>
      <c r="D416" s="18" t="e">
        <f>VLOOKUP(A416,#REF!,11,FALSE)</f>
        <v>#REF!</v>
      </c>
      <c r="E416" s="31">
        <v>13890</v>
      </c>
      <c r="F416" s="171" t="s">
        <v>68</v>
      </c>
      <c r="G416" s="15" t="e">
        <f>#REF!</f>
        <v>#REF!</v>
      </c>
      <c r="H416" s="15" t="e">
        <f>#REF!</f>
        <v>#REF!</v>
      </c>
      <c r="I416" s="15" t="e">
        <f>#REF!</f>
        <v>#REF!</v>
      </c>
      <c r="J416" s="167"/>
      <c r="K416" s="567"/>
      <c r="L416" s="381"/>
      <c r="N416" t="str">
        <f>IFERROR(VLOOKUP(B416,Сток!A:B,2,FALSE),"")</f>
        <v/>
      </c>
      <c r="Q416" s="182"/>
    </row>
    <row r="417" spans="1:17" ht="12" customHeight="1" x14ac:dyDescent="0.25">
      <c r="A417" s="14" t="s">
        <v>791</v>
      </c>
      <c r="B417" s="16" t="s">
        <v>792</v>
      </c>
      <c r="C417" s="128" t="e">
        <f>VLOOKUP(A417,#REF!,10,FALSE)</f>
        <v>#REF!</v>
      </c>
      <c r="D417" s="18" t="e">
        <f>VLOOKUP(A417,#REF!,11,FALSE)</f>
        <v>#REF!</v>
      </c>
      <c r="E417" s="31">
        <v>14590</v>
      </c>
      <c r="F417" s="171" t="s">
        <v>68</v>
      </c>
      <c r="G417" s="15" t="e">
        <f>#REF!</f>
        <v>#REF!</v>
      </c>
      <c r="H417" s="15" t="e">
        <f>#REF!</f>
        <v>#REF!</v>
      </c>
      <c r="I417" s="15" t="e">
        <f>#REF!</f>
        <v>#REF!</v>
      </c>
      <c r="J417" s="167"/>
      <c r="K417" s="567"/>
      <c r="L417" s="381"/>
      <c r="N417" t="str">
        <f>IFERROR(VLOOKUP(B417,Сток!A:B,2,FALSE),"")</f>
        <v/>
      </c>
      <c r="Q417" s="182"/>
    </row>
    <row r="418" spans="1:17" ht="12" customHeight="1" x14ac:dyDescent="0.25">
      <c r="A418" s="14" t="e">
        <f>#REF!</f>
        <v>#REF!</v>
      </c>
      <c r="B418" s="16" t="e">
        <f>#REF!</f>
        <v>#REF!</v>
      </c>
      <c r="C418" s="128" t="e">
        <f>VLOOKUP(A418,#REF!,10,FALSE)</f>
        <v>#REF!</v>
      </c>
      <c r="D418" s="18" t="e">
        <f>VLOOKUP(A418,#REF!,11,FALSE)</f>
        <v>#REF!</v>
      </c>
      <c r="E418" s="31">
        <v>8740</v>
      </c>
      <c r="F418" s="171" t="s">
        <v>68</v>
      </c>
      <c r="G418" s="15" t="e">
        <f>#REF!</f>
        <v>#REF!</v>
      </c>
      <c r="H418" s="15" t="e">
        <f>#REF!</f>
        <v>#REF!</v>
      </c>
      <c r="I418" s="15" t="e">
        <f>#REF!</f>
        <v>#REF!</v>
      </c>
      <c r="J418" s="167"/>
      <c r="K418" s="567"/>
      <c r="L418" s="381"/>
      <c r="N418" t="str">
        <f>IFERROR(VLOOKUP(B418,Сток!A:B,2,FALSE),"")</f>
        <v/>
      </c>
      <c r="Q418" s="182"/>
    </row>
    <row r="419" spans="1:17" ht="12" customHeight="1" x14ac:dyDescent="0.25">
      <c r="A419" s="14" t="e">
        <f>#REF!</f>
        <v>#REF!</v>
      </c>
      <c r="B419" s="16" t="e">
        <f>#REF!</f>
        <v>#REF!</v>
      </c>
      <c r="C419" s="128" t="e">
        <f>VLOOKUP(A419,#REF!,10,FALSE)</f>
        <v>#REF!</v>
      </c>
      <c r="D419" s="18" t="e">
        <f>VLOOKUP(A419,#REF!,11,FALSE)</f>
        <v>#REF!</v>
      </c>
      <c r="E419" s="31">
        <v>14270</v>
      </c>
      <c r="F419" s="171" t="s">
        <v>68</v>
      </c>
      <c r="G419" s="15" t="e">
        <f>#REF!</f>
        <v>#REF!</v>
      </c>
      <c r="H419" s="15" t="e">
        <f>#REF!</f>
        <v>#REF!</v>
      </c>
      <c r="I419" s="15" t="e">
        <f>#REF!</f>
        <v>#REF!</v>
      </c>
      <c r="J419" s="167"/>
      <c r="K419" s="567"/>
      <c r="L419" s="381"/>
      <c r="N419" t="str">
        <f>IFERROR(VLOOKUP(B419,Сток!A:B,2,FALSE),"")</f>
        <v/>
      </c>
      <c r="Q419" s="182"/>
    </row>
    <row r="420" spans="1:17" ht="12" customHeight="1" x14ac:dyDescent="0.25">
      <c r="A420" s="14" t="e">
        <f>#REF!</f>
        <v>#REF!</v>
      </c>
      <c r="B420" s="16" t="e">
        <f>#REF!</f>
        <v>#REF!</v>
      </c>
      <c r="C420" s="128" t="e">
        <f>VLOOKUP(A420,#REF!,10,FALSE)</f>
        <v>#REF!</v>
      </c>
      <c r="D420" s="18" t="e">
        <f>VLOOKUP(A420,#REF!,11,FALSE)</f>
        <v>#REF!</v>
      </c>
      <c r="E420" s="31">
        <v>10290</v>
      </c>
      <c r="F420" s="171" t="s">
        <v>68</v>
      </c>
      <c r="G420" s="15" t="e">
        <f>#REF!</f>
        <v>#REF!</v>
      </c>
      <c r="H420" s="15" t="e">
        <f>#REF!</f>
        <v>#REF!</v>
      </c>
      <c r="I420" s="15" t="e">
        <f>#REF!</f>
        <v>#REF!</v>
      </c>
      <c r="J420" s="167"/>
      <c r="K420" s="567"/>
      <c r="L420" s="381"/>
      <c r="N420" t="str">
        <f>IFERROR(VLOOKUP(B420,Сток!A:B,2,FALSE),"")</f>
        <v/>
      </c>
      <c r="Q420" s="182"/>
    </row>
    <row r="421" spans="1:17" ht="12" customHeight="1" x14ac:dyDescent="0.25">
      <c r="A421" s="14" t="s">
        <v>1001</v>
      </c>
      <c r="B421" s="16" t="s">
        <v>1002</v>
      </c>
      <c r="C421" s="128" t="e">
        <f>VLOOKUP(A421,#REF!,10,FALSE)</f>
        <v>#REF!</v>
      </c>
      <c r="D421" s="18" t="e">
        <f>VLOOKUP(A421,#REF!,11,FALSE)</f>
        <v>#REF!</v>
      </c>
      <c r="E421" s="31">
        <v>5690</v>
      </c>
      <c r="F421" s="380" t="s">
        <v>68</v>
      </c>
      <c r="G421" s="15" t="e">
        <f>#REF!</f>
        <v>#REF!</v>
      </c>
      <c r="H421" s="15" t="e">
        <f>#REF!</f>
        <v>#REF!</v>
      </c>
      <c r="I421" s="15" t="s">
        <v>294</v>
      </c>
      <c r="J421" s="167"/>
      <c r="K421" s="567"/>
      <c r="L421" s="381"/>
      <c r="N421" t="str">
        <f>IFERROR(VLOOKUP(B421,Сток!A:B,2,FALSE),"")</f>
        <v/>
      </c>
      <c r="Q421" s="182"/>
    </row>
    <row r="422" spans="1:17" ht="12" customHeight="1" x14ac:dyDescent="0.25">
      <c r="A422" s="14" t="e">
        <f>#REF!</f>
        <v>#REF!</v>
      </c>
      <c r="B422" s="16" t="e">
        <f>#REF!</f>
        <v>#REF!</v>
      </c>
      <c r="C422" s="128" t="e">
        <f>VLOOKUP(A422,#REF!,10,FALSE)</f>
        <v>#REF!</v>
      </c>
      <c r="D422" s="18" t="e">
        <f>VLOOKUP(A422,#REF!,11,FALSE)</f>
        <v>#REF!</v>
      </c>
      <c r="E422" s="31">
        <v>5990</v>
      </c>
      <c r="F422" s="171" t="s">
        <v>68</v>
      </c>
      <c r="G422" s="15" t="e">
        <f>#REF!</f>
        <v>#REF!</v>
      </c>
      <c r="H422" s="15" t="e">
        <f>#REF!</f>
        <v>#REF!</v>
      </c>
      <c r="I422" s="15" t="e">
        <f>#REF!</f>
        <v>#REF!</v>
      </c>
      <c r="J422" s="167"/>
      <c r="K422" s="567"/>
      <c r="L422" s="381"/>
      <c r="N422" t="str">
        <f>IFERROR(VLOOKUP(B422,Сток!A:B,2,FALSE),"")</f>
        <v/>
      </c>
      <c r="Q422" s="182"/>
    </row>
    <row r="423" spans="1:17" ht="12" customHeight="1" x14ac:dyDescent="0.25">
      <c r="A423" s="14" t="e">
        <f>#REF!</f>
        <v>#REF!</v>
      </c>
      <c r="B423" s="16" t="e">
        <f>#REF!</f>
        <v>#REF!</v>
      </c>
      <c r="C423" s="128" t="e">
        <f>VLOOKUP(A423,#REF!,10,FALSE)</f>
        <v>#REF!</v>
      </c>
      <c r="D423" s="18" t="e">
        <f>VLOOKUP(A423,#REF!,11,FALSE)</f>
        <v>#REF!</v>
      </c>
      <c r="E423" s="31">
        <v>7490</v>
      </c>
      <c r="F423" s="171" t="s">
        <v>68</v>
      </c>
      <c r="G423" s="15" t="e">
        <f>#REF!</f>
        <v>#REF!</v>
      </c>
      <c r="H423" s="15" t="e">
        <f>#REF!</f>
        <v>#REF!</v>
      </c>
      <c r="I423" s="15" t="e">
        <f>#REF!</f>
        <v>#REF!</v>
      </c>
      <c r="J423" s="167"/>
      <c r="K423" s="567"/>
      <c r="L423" s="381"/>
      <c r="N423" t="str">
        <f>IFERROR(VLOOKUP(B423,Сток!A:B,2,FALSE),"")</f>
        <v/>
      </c>
      <c r="Q423" s="182"/>
    </row>
    <row r="424" spans="1:17" ht="12" customHeight="1" x14ac:dyDescent="0.25">
      <c r="A424" s="14" t="e">
        <f>#REF!</f>
        <v>#REF!</v>
      </c>
      <c r="B424" s="16" t="e">
        <f>#REF!</f>
        <v>#REF!</v>
      </c>
      <c r="C424" s="128" t="e">
        <f>VLOOKUP(A424,#REF!,10,FALSE)</f>
        <v>#REF!</v>
      </c>
      <c r="D424" s="18" t="e">
        <f>VLOOKUP(A424,#REF!,11,FALSE)</f>
        <v>#REF!</v>
      </c>
      <c r="E424" s="31">
        <v>9090</v>
      </c>
      <c r="F424" s="171" t="s">
        <v>68</v>
      </c>
      <c r="G424" s="15" t="e">
        <f>#REF!</f>
        <v>#REF!</v>
      </c>
      <c r="H424" s="15" t="e">
        <f>#REF!</f>
        <v>#REF!</v>
      </c>
      <c r="I424" s="15" t="e">
        <f>#REF!</f>
        <v>#REF!</v>
      </c>
      <c r="J424" s="167"/>
      <c r="K424" s="567"/>
      <c r="L424" s="381"/>
      <c r="N424" t="str">
        <f>IFERROR(VLOOKUP(B424,Сток!A:B,2,FALSE),"")</f>
        <v/>
      </c>
      <c r="Q424" s="182"/>
    </row>
    <row r="425" spans="1:17" ht="12" customHeight="1" x14ac:dyDescent="0.25">
      <c r="A425" s="14" t="e">
        <f>#REF!</f>
        <v>#REF!</v>
      </c>
      <c r="B425" s="16" t="e">
        <f>#REF!</f>
        <v>#REF!</v>
      </c>
      <c r="C425" s="128" t="e">
        <f>VLOOKUP(A425,#REF!,10,FALSE)</f>
        <v>#REF!</v>
      </c>
      <c r="D425" s="18" t="e">
        <f>VLOOKUP(A425,#REF!,11,FALSE)</f>
        <v>#REF!</v>
      </c>
      <c r="E425" s="31">
        <v>13720</v>
      </c>
      <c r="F425" s="171" t="s">
        <v>68</v>
      </c>
      <c r="G425" s="15" t="e">
        <f>#REF!</f>
        <v>#REF!</v>
      </c>
      <c r="H425" s="15" t="e">
        <f>#REF!</f>
        <v>#REF!</v>
      </c>
      <c r="I425" s="15" t="e">
        <f>#REF!</f>
        <v>#REF!</v>
      </c>
      <c r="J425" s="167"/>
      <c r="K425" s="567"/>
      <c r="L425" s="381"/>
      <c r="N425" t="str">
        <f>IFERROR(VLOOKUP(B425,Сток!A:B,2,FALSE),"")</f>
        <v/>
      </c>
      <c r="Q425" s="182"/>
    </row>
    <row r="426" spans="1:17" ht="12" customHeight="1" x14ac:dyDescent="0.25">
      <c r="A426" s="14" t="e">
        <f>#REF!</f>
        <v>#REF!</v>
      </c>
      <c r="B426" s="16" t="e">
        <f>#REF!</f>
        <v>#REF!</v>
      </c>
      <c r="C426" s="128" t="e">
        <f>VLOOKUP(A426,#REF!,10,FALSE)</f>
        <v>#REF!</v>
      </c>
      <c r="D426" s="18" t="e">
        <f>VLOOKUP(A426,#REF!,11,FALSE)</f>
        <v>#REF!</v>
      </c>
      <c r="E426" s="31">
        <v>11590</v>
      </c>
      <c r="F426" s="380" t="s">
        <v>68</v>
      </c>
      <c r="G426" s="15" t="e">
        <f>#REF!</f>
        <v>#REF!</v>
      </c>
      <c r="H426" s="15" t="e">
        <f>#REF!</f>
        <v>#REF!</v>
      </c>
      <c r="I426" s="15" t="e">
        <f>#REF!</f>
        <v>#REF!</v>
      </c>
      <c r="J426" s="167"/>
      <c r="K426" s="567"/>
      <c r="L426" s="381"/>
      <c r="N426" t="str">
        <f>IFERROR(VLOOKUP(B426,Сток!A:B,2,FALSE),"")</f>
        <v/>
      </c>
      <c r="Q426" s="182"/>
    </row>
    <row r="427" spans="1:17" ht="12" customHeight="1" x14ac:dyDescent="0.25">
      <c r="A427" s="14" t="e">
        <f>#REF!</f>
        <v>#REF!</v>
      </c>
      <c r="B427" s="16" t="e">
        <f>#REF!</f>
        <v>#REF!</v>
      </c>
      <c r="C427" s="128" t="e">
        <f>VLOOKUP(A427,#REF!,10,FALSE)</f>
        <v>#REF!</v>
      </c>
      <c r="D427" s="18" t="e">
        <f>VLOOKUP(A427,#REF!,11,FALSE)</f>
        <v>#REF!</v>
      </c>
      <c r="E427" s="31">
        <v>14090</v>
      </c>
      <c r="F427" s="380" t="s">
        <v>68</v>
      </c>
      <c r="G427" s="15" t="e">
        <f>#REF!</f>
        <v>#REF!</v>
      </c>
      <c r="H427" s="15" t="e">
        <f>#REF!</f>
        <v>#REF!</v>
      </c>
      <c r="I427" s="15" t="e">
        <f>#REF!</f>
        <v>#REF!</v>
      </c>
      <c r="J427" s="167"/>
      <c r="K427" s="567"/>
      <c r="L427" s="381"/>
      <c r="N427" t="str">
        <f>IFERROR(VLOOKUP(B427,Сток!A:B,2,FALSE),"")</f>
        <v/>
      </c>
      <c r="Q427" s="182"/>
    </row>
    <row r="428" spans="1:17" ht="12" customHeight="1" x14ac:dyDescent="0.25">
      <c r="A428" s="14" t="e">
        <f>#REF!</f>
        <v>#REF!</v>
      </c>
      <c r="B428" s="16" t="e">
        <f>#REF!</f>
        <v>#REF!</v>
      </c>
      <c r="C428" s="128" t="e">
        <f>VLOOKUP(A428,#REF!,10,FALSE)</f>
        <v>#REF!</v>
      </c>
      <c r="D428" s="18" t="e">
        <f>VLOOKUP(A428,#REF!,11,FALSE)</f>
        <v>#REF!</v>
      </c>
      <c r="E428" s="31">
        <v>14090</v>
      </c>
      <c r="F428" s="380" t="s">
        <v>68</v>
      </c>
      <c r="G428" s="15" t="e">
        <f>#REF!</f>
        <v>#REF!</v>
      </c>
      <c r="H428" s="15" t="e">
        <f>#REF!</f>
        <v>#REF!</v>
      </c>
      <c r="I428" s="15" t="e">
        <f>#REF!</f>
        <v>#REF!</v>
      </c>
      <c r="J428" s="167"/>
      <c r="K428" s="567"/>
      <c r="L428" s="381"/>
      <c r="N428" t="str">
        <f>IFERROR(VLOOKUP(B428,Сток!A:B,2,FALSE),"")</f>
        <v/>
      </c>
      <c r="Q428" s="182"/>
    </row>
    <row r="429" spans="1:17" ht="12" customHeight="1" x14ac:dyDescent="0.25">
      <c r="A429" s="14" t="e">
        <f>#REF!</f>
        <v>#REF!</v>
      </c>
      <c r="B429" s="16" t="e">
        <f>#REF!</f>
        <v>#REF!</v>
      </c>
      <c r="C429" s="128" t="e">
        <f>VLOOKUP(A429,#REF!,10,FALSE)</f>
        <v>#REF!</v>
      </c>
      <c r="D429" s="18" t="e">
        <f>VLOOKUP(A429,#REF!,11,FALSE)</f>
        <v>#REF!</v>
      </c>
      <c r="E429" s="31">
        <v>15990</v>
      </c>
      <c r="F429" s="380" t="s">
        <v>68</v>
      </c>
      <c r="G429" s="15" t="e">
        <f>#REF!</f>
        <v>#REF!</v>
      </c>
      <c r="H429" s="15" t="e">
        <f>#REF!</f>
        <v>#REF!</v>
      </c>
      <c r="I429" s="15" t="e">
        <f>#REF!</f>
        <v>#REF!</v>
      </c>
      <c r="J429" s="167"/>
      <c r="K429" s="567"/>
      <c r="L429" s="381"/>
      <c r="N429" t="str">
        <f>IFERROR(VLOOKUP(B429,Сток!A:B,2,FALSE),"")</f>
        <v/>
      </c>
      <c r="Q429" s="182"/>
    </row>
    <row r="430" spans="1:17" ht="12" customHeight="1" x14ac:dyDescent="0.25">
      <c r="A430" s="14" t="e">
        <f>#REF!</f>
        <v>#REF!</v>
      </c>
      <c r="B430" s="16" t="e">
        <f>#REF!</f>
        <v>#REF!</v>
      </c>
      <c r="C430" s="128" t="e">
        <f>VLOOKUP(A430,#REF!,10,FALSE)</f>
        <v>#REF!</v>
      </c>
      <c r="D430" s="18" t="e">
        <f>VLOOKUP(A430,#REF!,11,FALSE)</f>
        <v>#REF!</v>
      </c>
      <c r="E430" s="31">
        <v>11690</v>
      </c>
      <c r="F430" s="380" t="s">
        <v>68</v>
      </c>
      <c r="G430" s="15" t="e">
        <f>#REF!</f>
        <v>#REF!</v>
      </c>
      <c r="H430" s="15" t="e">
        <f>#REF!</f>
        <v>#REF!</v>
      </c>
      <c r="I430" s="15" t="e">
        <f>#REF!</f>
        <v>#REF!</v>
      </c>
      <c r="J430" s="167"/>
      <c r="K430" s="567"/>
      <c r="L430" s="381"/>
      <c r="N430" t="str">
        <f>IFERROR(VLOOKUP(B430,Сток!A:B,2,FALSE),"")</f>
        <v/>
      </c>
      <c r="Q430" s="182"/>
    </row>
    <row r="431" spans="1:17" ht="12" customHeight="1" x14ac:dyDescent="0.25">
      <c r="A431" s="14" t="e">
        <f>#REF!</f>
        <v>#REF!</v>
      </c>
      <c r="B431" s="16" t="e">
        <f>#REF!</f>
        <v>#REF!</v>
      </c>
      <c r="C431" s="128" t="e">
        <f>VLOOKUP(A431,#REF!,10,FALSE)</f>
        <v>#REF!</v>
      </c>
      <c r="D431" s="18" t="e">
        <f>VLOOKUP(A431,#REF!,11,FALSE)</f>
        <v>#REF!</v>
      </c>
      <c r="E431" s="31">
        <v>9490</v>
      </c>
      <c r="F431" s="171" t="s">
        <v>68</v>
      </c>
      <c r="G431" s="15" t="e">
        <f>#REF!</f>
        <v>#REF!</v>
      </c>
      <c r="H431" s="15">
        <v>151041</v>
      </c>
      <c r="I431" s="15">
        <f>ПЭВН!E1321</f>
        <v>0</v>
      </c>
      <c r="J431" s="167"/>
      <c r="K431" s="567"/>
      <c r="L431" s="381"/>
      <c r="N431" t="str">
        <f>IFERROR(VLOOKUP(B431,Сток!A:B,2,FALSE),"")</f>
        <v/>
      </c>
      <c r="Q431" s="182"/>
    </row>
    <row r="432" spans="1:17" ht="12" customHeight="1" x14ac:dyDescent="0.25">
      <c r="A432" s="14" t="e">
        <f>#REF!</f>
        <v>#REF!</v>
      </c>
      <c r="B432" s="16" t="e">
        <f>#REF!</f>
        <v>#REF!</v>
      </c>
      <c r="C432" s="128" t="e">
        <f>VLOOKUP(A432,#REF!,10,FALSE)</f>
        <v>#REF!</v>
      </c>
      <c r="D432" s="18" t="e">
        <f>VLOOKUP(A432,#REF!,11,FALSE)</f>
        <v>#REF!</v>
      </c>
      <c r="E432" s="31">
        <v>11990</v>
      </c>
      <c r="F432" s="171" t="s">
        <v>68</v>
      </c>
      <c r="G432" s="15" t="e">
        <f>#REF!</f>
        <v>#REF!</v>
      </c>
      <c r="H432" s="15">
        <v>151042</v>
      </c>
      <c r="I432" s="15">
        <f>ПЭВН!E1322</f>
        <v>0</v>
      </c>
      <c r="J432" s="167"/>
      <c r="K432" s="567"/>
      <c r="L432" s="381"/>
      <c r="N432" t="str">
        <f>IFERROR(VLOOKUP(B432,Сток!A:B,2,FALSE),"")</f>
        <v/>
      </c>
      <c r="Q432" s="182"/>
    </row>
    <row r="433" spans="1:17" ht="12" customHeight="1" x14ac:dyDescent="0.25">
      <c r="A433" s="14" t="e">
        <f>#REF!</f>
        <v>#REF!</v>
      </c>
      <c r="B433" s="16" t="e">
        <f>#REF!</f>
        <v>#REF!</v>
      </c>
      <c r="C433" s="128" t="e">
        <f>VLOOKUP(A433,#REF!,10,FALSE)</f>
        <v>#REF!</v>
      </c>
      <c r="D433" s="18" t="e">
        <f>VLOOKUP(A433,#REF!,11,FALSE)</f>
        <v>#REF!</v>
      </c>
      <c r="E433" s="31">
        <v>14190</v>
      </c>
      <c r="F433" s="171" t="s">
        <v>68</v>
      </c>
      <c r="G433" s="15" t="e">
        <f>#REF!</f>
        <v>#REF!</v>
      </c>
      <c r="H433" s="15">
        <v>151044</v>
      </c>
      <c r="I433" s="15">
        <f>ПЭВН!E1323</f>
        <v>0</v>
      </c>
      <c r="J433" s="167"/>
      <c r="K433" s="567"/>
      <c r="L433" s="381"/>
      <c r="N433" t="str">
        <f>IFERROR(VLOOKUP(B433,Сток!A:B,2,FALSE),"")</f>
        <v/>
      </c>
      <c r="Q433" s="182"/>
    </row>
    <row r="434" spans="1:17" ht="12" customHeight="1" x14ac:dyDescent="0.25">
      <c r="A434" s="14" t="e">
        <f>#REF!</f>
        <v>#REF!</v>
      </c>
      <c r="B434" s="16" t="e">
        <f>#REF!</f>
        <v>#REF!</v>
      </c>
      <c r="C434" s="128" t="e">
        <f>VLOOKUP(A434,#REF!,10,FALSE)</f>
        <v>#REF!</v>
      </c>
      <c r="D434" s="18" t="e">
        <f>VLOOKUP(A434,#REF!,11,FALSE)</f>
        <v>#REF!</v>
      </c>
      <c r="E434" s="31">
        <v>7090</v>
      </c>
      <c r="F434" s="171" t="s">
        <v>68</v>
      </c>
      <c r="G434" s="15" t="e">
        <f>#REF!</f>
        <v>#REF!</v>
      </c>
      <c r="H434" s="15">
        <v>151045</v>
      </c>
      <c r="I434" s="15">
        <f>ПЭВН!E1325</f>
        <v>0</v>
      </c>
      <c r="J434" s="167"/>
      <c r="K434" s="567"/>
      <c r="L434" s="381"/>
      <c r="N434" t="str">
        <f>IFERROR(VLOOKUP(B434,Сток!A:B,2,FALSE),"")</f>
        <v/>
      </c>
      <c r="Q434" s="182"/>
    </row>
    <row r="435" spans="1:17" ht="12" customHeight="1" x14ac:dyDescent="0.25">
      <c r="A435" s="14" t="e">
        <f>#REF!</f>
        <v>#REF!</v>
      </c>
      <c r="B435" s="16" t="e">
        <f>#REF!</f>
        <v>#REF!</v>
      </c>
      <c r="C435" s="128" t="e">
        <f>VLOOKUP(A435,#REF!,10,FALSE)</f>
        <v>#REF!</v>
      </c>
      <c r="D435" s="18" t="e">
        <f>VLOOKUP(A435,#REF!,11,FALSE)</f>
        <v>#REF!</v>
      </c>
      <c r="E435" s="31">
        <v>5460</v>
      </c>
      <c r="F435" s="171" t="s">
        <v>68</v>
      </c>
      <c r="G435" s="15" t="e">
        <f>#REF!</f>
        <v>#REF!</v>
      </c>
      <c r="H435" s="15"/>
      <c r="I435" s="15">
        <f>ПЭВН!E1692</f>
        <v>0</v>
      </c>
      <c r="J435" s="167"/>
      <c r="K435" s="567"/>
      <c r="L435" s="381"/>
      <c r="N435" t="str">
        <f>IFERROR(VLOOKUP(B435,Сток!A:B,2,FALSE),"")</f>
        <v/>
      </c>
      <c r="Q435" s="182"/>
    </row>
    <row r="436" spans="1:17" ht="12" customHeight="1" x14ac:dyDescent="0.25">
      <c r="A436" s="14" t="e">
        <f>#REF!</f>
        <v>#REF!</v>
      </c>
      <c r="B436" s="16" t="e">
        <f>#REF!</f>
        <v>#REF!</v>
      </c>
      <c r="C436" s="128" t="e">
        <f>VLOOKUP(A436,#REF!,10,FALSE)</f>
        <v>#REF!</v>
      </c>
      <c r="D436" s="18" t="e">
        <f>VLOOKUP(A436,#REF!,11,FALSE)</f>
        <v>#REF!</v>
      </c>
      <c r="E436" s="31">
        <v>7060</v>
      </c>
      <c r="F436" s="171" t="s">
        <v>68</v>
      </c>
      <c r="G436" s="15" t="e">
        <f>#REF!</f>
        <v>#REF!</v>
      </c>
      <c r="H436" s="15"/>
      <c r="I436" s="15">
        <f>ПЭВН!E1693</f>
        <v>0</v>
      </c>
      <c r="J436" s="167"/>
      <c r="K436" s="567"/>
      <c r="L436" s="381"/>
      <c r="N436" t="str">
        <f>IFERROR(VLOOKUP(B436,Сток!A:B,2,FALSE),"")</f>
        <v/>
      </c>
      <c r="Q436" s="182"/>
    </row>
    <row r="437" spans="1:17" ht="12" customHeight="1" x14ac:dyDescent="0.25">
      <c r="A437" s="14" t="e">
        <f>#REF!</f>
        <v>#REF!</v>
      </c>
      <c r="B437" s="16" t="e">
        <f>#REF!</f>
        <v>#REF!</v>
      </c>
      <c r="C437" s="128" t="e">
        <f>VLOOKUP(A437,#REF!,10,FALSE)</f>
        <v>#REF!</v>
      </c>
      <c r="D437" s="18" t="e">
        <f>VLOOKUP(A437,#REF!,11,FALSE)</f>
        <v>#REF!</v>
      </c>
      <c r="E437" s="31">
        <v>9990</v>
      </c>
      <c r="F437" s="171" t="s">
        <v>68</v>
      </c>
      <c r="G437" s="15" t="e">
        <f>#REF!</f>
        <v>#REF!</v>
      </c>
      <c r="H437" s="15"/>
      <c r="I437" s="15">
        <f>ПЭВН!E1694</f>
        <v>0</v>
      </c>
      <c r="J437" s="167"/>
      <c r="K437" s="567"/>
      <c r="L437" s="381"/>
      <c r="N437" t="str">
        <f>IFERROR(VLOOKUP(B437,Сток!A:B,2,FALSE),"")</f>
        <v/>
      </c>
      <c r="Q437" s="182"/>
    </row>
    <row r="438" spans="1:17" ht="12" customHeight="1" x14ac:dyDescent="0.25">
      <c r="A438" s="14" t="e">
        <f>#REF!</f>
        <v>#REF!</v>
      </c>
      <c r="B438" s="16" t="e">
        <f>#REF!</f>
        <v>#REF!</v>
      </c>
      <c r="C438" s="128" t="e">
        <f>VLOOKUP(A438,#REF!,10,FALSE)</f>
        <v>#REF!</v>
      </c>
      <c r="D438" s="18" t="e">
        <f>VLOOKUP(A438,#REF!,11,FALSE)</f>
        <v>#REF!</v>
      </c>
      <c r="E438" s="31">
        <v>8550</v>
      </c>
      <c r="F438" s="171" t="s">
        <v>68</v>
      </c>
      <c r="G438" s="15" t="e">
        <f>#REF!</f>
        <v>#REF!</v>
      </c>
      <c r="H438" s="15"/>
      <c r="I438" s="15">
        <f>ПЭВН!E1699</f>
        <v>0</v>
      </c>
      <c r="J438" s="167"/>
      <c r="K438" s="567"/>
      <c r="L438" s="381"/>
      <c r="N438" t="str">
        <f>IFERROR(VLOOKUP(B438,Сток!A:B,2,FALSE),"")</f>
        <v/>
      </c>
      <c r="Q438" s="182"/>
    </row>
    <row r="439" spans="1:17" ht="12" customHeight="1" x14ac:dyDescent="0.25">
      <c r="A439" s="14" t="e">
        <f>#REF!</f>
        <v>#REF!</v>
      </c>
      <c r="B439" s="16" t="e">
        <f>#REF!</f>
        <v>#REF!</v>
      </c>
      <c r="C439" s="128" t="e">
        <f>VLOOKUP(A439,#REF!,10,FALSE)</f>
        <v>#REF!</v>
      </c>
      <c r="D439" s="18" t="e">
        <f>VLOOKUP(A439,#REF!,11,FALSE)</f>
        <v>#REF!</v>
      </c>
      <c r="E439" s="31">
        <v>10550</v>
      </c>
      <c r="F439" s="171" t="s">
        <v>68</v>
      </c>
      <c r="G439" s="15" t="e">
        <f>#REF!</f>
        <v>#REF!</v>
      </c>
      <c r="H439" s="15"/>
      <c r="I439" s="15">
        <f>ПЭВН!E1700</f>
        <v>0</v>
      </c>
      <c r="J439" s="167"/>
      <c r="K439" s="567"/>
      <c r="L439" s="381"/>
      <c r="N439" t="str">
        <f>IFERROR(VLOOKUP(B439,Сток!A:B,2,FALSE),"")</f>
        <v/>
      </c>
      <c r="Q439" s="182"/>
    </row>
    <row r="440" spans="1:17" ht="12" customHeight="1" x14ac:dyDescent="0.25">
      <c r="A440" s="14" t="e">
        <f>#REF!</f>
        <v>#REF!</v>
      </c>
      <c r="B440" s="16" t="e">
        <f>#REF!</f>
        <v>#REF!</v>
      </c>
      <c r="C440" s="128" t="e">
        <f>VLOOKUP(A440,#REF!,10,FALSE)</f>
        <v>#REF!</v>
      </c>
      <c r="D440" s="18" t="e">
        <f>VLOOKUP(A440,#REF!,11,FALSE)</f>
        <v>#REF!</v>
      </c>
      <c r="E440" s="31">
        <v>6450</v>
      </c>
      <c r="F440" s="171" t="s">
        <v>68</v>
      </c>
      <c r="G440" s="15" t="e">
        <f>#REF!</f>
        <v>#REF!</v>
      </c>
      <c r="H440" s="15"/>
      <c r="I440" s="15">
        <f>ПЭВН!E1711</f>
        <v>0</v>
      </c>
      <c r="J440" s="167"/>
      <c r="K440" s="567"/>
      <c r="L440" s="381"/>
      <c r="N440" t="str">
        <f>IFERROR(VLOOKUP(B440,Сток!A:B,2,FALSE),"")</f>
        <v/>
      </c>
      <c r="Q440" s="182"/>
    </row>
    <row r="441" spans="1:17" ht="12" customHeight="1" x14ac:dyDescent="0.25">
      <c r="A441" s="14" t="e">
        <f>#REF!</f>
        <v>#REF!</v>
      </c>
      <c r="B441" s="16" t="e">
        <f>#REF!</f>
        <v>#REF!</v>
      </c>
      <c r="C441" s="128" t="e">
        <f>VLOOKUP(A441,#REF!,10,FALSE)</f>
        <v>#REF!</v>
      </c>
      <c r="D441" s="18" t="e">
        <f>VLOOKUP(A441,#REF!,11,FALSE)</f>
        <v>#REF!</v>
      </c>
      <c r="E441" s="31">
        <v>7360</v>
      </c>
      <c r="F441" s="171" t="s">
        <v>68</v>
      </c>
      <c r="G441" s="15" t="e">
        <f>#REF!</f>
        <v>#REF!</v>
      </c>
      <c r="H441" s="15"/>
      <c r="I441" s="15">
        <f>ПЭВН!E1712</f>
        <v>0</v>
      </c>
      <c r="J441" s="167"/>
      <c r="K441" s="567"/>
      <c r="L441" s="381"/>
      <c r="N441" t="str">
        <f>IFERROR(VLOOKUP(B441,Сток!A:B,2,FALSE),"")</f>
        <v/>
      </c>
      <c r="Q441" s="182"/>
    </row>
    <row r="442" spans="1:17" ht="12" customHeight="1" x14ac:dyDescent="0.25">
      <c r="A442" s="14" t="e">
        <f>#REF!</f>
        <v>#REF!</v>
      </c>
      <c r="B442" s="16" t="e">
        <f>#REF!</f>
        <v>#REF!</v>
      </c>
      <c r="C442" s="128" t="e">
        <f>VLOOKUP(A442,#REF!,10,FALSE)</f>
        <v>#REF!</v>
      </c>
      <c r="D442" s="18" t="e">
        <f>VLOOKUP(A442,#REF!,11,FALSE)</f>
        <v>#REF!</v>
      </c>
      <c r="E442" s="31">
        <v>8210</v>
      </c>
      <c r="F442" s="171" t="s">
        <v>68</v>
      </c>
      <c r="G442" s="15" t="e">
        <f>#REF!</f>
        <v>#REF!</v>
      </c>
      <c r="H442" s="15"/>
      <c r="I442" s="15">
        <f>ПЭВН!E1713</f>
        <v>0</v>
      </c>
      <c r="J442" s="167"/>
      <c r="K442" s="567"/>
      <c r="L442" s="381"/>
      <c r="N442" t="str">
        <f>IFERROR(VLOOKUP(B442,Сток!A:B,2,FALSE),"")</f>
        <v/>
      </c>
      <c r="Q442" s="182"/>
    </row>
    <row r="443" spans="1:17" ht="12" customHeight="1" x14ac:dyDescent="0.25">
      <c r="A443" s="14" t="e">
        <f>#REF!</f>
        <v>#REF!</v>
      </c>
      <c r="B443" s="16" t="e">
        <f>#REF!</f>
        <v>#REF!</v>
      </c>
      <c r="C443" s="128" t="e">
        <f>VLOOKUP(A443,#REF!,10,FALSE)</f>
        <v>#REF!</v>
      </c>
      <c r="D443" s="18" t="e">
        <f>VLOOKUP(A443,#REF!,11,FALSE)</f>
        <v>#REF!</v>
      </c>
      <c r="E443" s="31">
        <v>4890</v>
      </c>
      <c r="F443" s="380" t="s">
        <v>68</v>
      </c>
      <c r="G443" s="15" t="e">
        <f>#REF!</f>
        <v>#REF!</v>
      </c>
      <c r="H443" s="15" t="e">
        <f>#REF!</f>
        <v>#REF!</v>
      </c>
      <c r="I443" s="15" t="s">
        <v>294</v>
      </c>
      <c r="J443" s="167"/>
      <c r="K443" s="567"/>
      <c r="L443" s="381"/>
      <c r="N443" t="str">
        <f>IFERROR(VLOOKUP(B443,Сток!A:B,2,FALSE),"")</f>
        <v/>
      </c>
      <c r="Q443" s="182"/>
    </row>
    <row r="444" spans="1:17" ht="12" customHeight="1" x14ac:dyDescent="0.25">
      <c r="A444" s="14" t="e">
        <f>#REF!</f>
        <v>#REF!</v>
      </c>
      <c r="B444" s="16" t="e">
        <f>#REF!</f>
        <v>#REF!</v>
      </c>
      <c r="C444" s="128" t="e">
        <f>VLOOKUP(A444,#REF!,10,FALSE)</f>
        <v>#REF!</v>
      </c>
      <c r="D444" s="18" t="e">
        <f>VLOOKUP(A444,#REF!,11,FALSE)</f>
        <v>#REF!</v>
      </c>
      <c r="E444" s="31">
        <v>7790</v>
      </c>
      <c r="F444" s="171" t="s">
        <v>68</v>
      </c>
      <c r="G444" s="15" t="e">
        <f>#REF!</f>
        <v>#REF!</v>
      </c>
      <c r="H444" s="15">
        <v>151011</v>
      </c>
      <c r="I444" s="15">
        <f>ПЭВН!E1327</f>
        <v>0</v>
      </c>
      <c r="J444" s="167"/>
      <c r="K444" s="567"/>
      <c r="L444" s="381"/>
      <c r="N444" t="str">
        <f>IFERROR(VLOOKUP(B444,Сток!A:B,2,FALSE),"")</f>
        <v/>
      </c>
      <c r="Q444" s="182"/>
    </row>
    <row r="445" spans="1:17" ht="12" customHeight="1" x14ac:dyDescent="0.25">
      <c r="A445" s="14" t="e">
        <f>#REF!</f>
        <v>#REF!</v>
      </c>
      <c r="B445" s="16" t="e">
        <f>#REF!</f>
        <v>#REF!</v>
      </c>
      <c r="C445" s="128" t="e">
        <f>VLOOKUP(A445,#REF!,10,FALSE)</f>
        <v>#REF!</v>
      </c>
      <c r="D445" s="18" t="e">
        <f>VLOOKUP(A445,#REF!,11,FALSE)</f>
        <v>#REF!</v>
      </c>
      <c r="E445" s="31">
        <v>3990</v>
      </c>
      <c r="F445" s="380" t="s">
        <v>68</v>
      </c>
      <c r="G445" s="15" t="e">
        <f>#REF!</f>
        <v>#REF!</v>
      </c>
      <c r="H445" s="15" t="e">
        <f>#REF!</f>
        <v>#REF!</v>
      </c>
      <c r="I445" s="15" t="s">
        <v>294</v>
      </c>
      <c r="J445" s="167"/>
      <c r="K445" s="567"/>
      <c r="L445" s="381"/>
      <c r="N445" t="str">
        <f>IFERROR(VLOOKUP(B445,Сток!A:B,2,FALSE),"")</f>
        <v/>
      </c>
      <c r="Q445" s="182"/>
    </row>
    <row r="446" spans="1:17" ht="12" customHeight="1" x14ac:dyDescent="0.25">
      <c r="A446" s="14" t="e">
        <f>#REF!</f>
        <v>#REF!</v>
      </c>
      <c r="B446" s="16" t="e">
        <f>#REF!</f>
        <v>#REF!</v>
      </c>
      <c r="C446" s="128" t="e">
        <f>VLOOKUP(A446,#REF!,10,FALSE)</f>
        <v>#REF!</v>
      </c>
      <c r="D446" s="18" t="e">
        <f>VLOOKUP(A446,#REF!,11,FALSE)</f>
        <v>#REF!</v>
      </c>
      <c r="E446" s="31">
        <v>5850</v>
      </c>
      <c r="F446" s="171" t="s">
        <v>68</v>
      </c>
      <c r="G446" s="15" t="e">
        <f>#REF!</f>
        <v>#REF!</v>
      </c>
      <c r="H446" s="15"/>
      <c r="I446" s="15">
        <f>ПЭВН!E1716</f>
        <v>0</v>
      </c>
      <c r="J446" s="167"/>
      <c r="K446" s="567"/>
      <c r="L446" s="381"/>
      <c r="N446" t="str">
        <f>IFERROR(VLOOKUP(B446,Сток!A:B,2,FALSE),"")</f>
        <v/>
      </c>
      <c r="Q446" s="182"/>
    </row>
    <row r="447" spans="1:17" ht="12" customHeight="1" x14ac:dyDescent="0.25">
      <c r="A447" s="181" t="e">
        <f>#REF!</f>
        <v>#REF!</v>
      </c>
      <c r="B447" s="16" t="e">
        <f>#REF!</f>
        <v>#REF!</v>
      </c>
      <c r="C447" s="128" t="e">
        <f>VLOOKUP(A447,#REF!,10,FALSE)</f>
        <v>#REF!</v>
      </c>
      <c r="D447" s="18" t="e">
        <f>VLOOKUP(A447,#REF!,11,FALSE)</f>
        <v>#REF!</v>
      </c>
      <c r="E447" s="31">
        <v>5090</v>
      </c>
      <c r="F447" s="171" t="s">
        <v>68</v>
      </c>
      <c r="G447" s="15" t="e">
        <f>#REF!</f>
        <v>#REF!</v>
      </c>
      <c r="H447" s="15" t="e">
        <f>#REF!</f>
        <v>#REF!</v>
      </c>
      <c r="I447" s="15" t="e">
        <f>#REF!</f>
        <v>#REF!</v>
      </c>
      <c r="J447" s="167"/>
      <c r="K447" s="567"/>
      <c r="L447" s="381"/>
      <c r="N447" t="str">
        <f>IFERROR(VLOOKUP(B447,Сток!A:B,2,FALSE),"")</f>
        <v/>
      </c>
      <c r="Q447" s="182"/>
    </row>
    <row r="448" spans="1:17" ht="12" customHeight="1" x14ac:dyDescent="0.25">
      <c r="A448" s="14" t="e">
        <f>#REF!</f>
        <v>#REF!</v>
      </c>
      <c r="B448" s="16" t="e">
        <f>#REF!</f>
        <v>#REF!</v>
      </c>
      <c r="C448" s="128" t="e">
        <f>VLOOKUP(A448,#REF!,10,FALSE)</f>
        <v>#REF!</v>
      </c>
      <c r="D448" s="18" t="e">
        <f>VLOOKUP(A448,#REF!,11,FALSE)</f>
        <v>#REF!</v>
      </c>
      <c r="E448" s="31">
        <v>4090</v>
      </c>
      <c r="F448" s="171" t="s">
        <v>68</v>
      </c>
      <c r="G448" s="15" t="e">
        <f>#REF!</f>
        <v>#REF!</v>
      </c>
      <c r="H448" s="15"/>
      <c r="I448" s="15">
        <f>ПЭВН!E1728</f>
        <v>0</v>
      </c>
      <c r="J448" s="167"/>
      <c r="K448" s="567"/>
      <c r="L448" s="381"/>
      <c r="N448" t="str">
        <f>IFERROR(VLOOKUP(B448,Сток!A:B,2,FALSE),"")</f>
        <v/>
      </c>
      <c r="Q448" s="182"/>
    </row>
    <row r="449" spans="1:17" ht="12" customHeight="1" x14ac:dyDescent="0.25">
      <c r="A449" s="14" t="e">
        <f>#REF!</f>
        <v>#REF!</v>
      </c>
      <c r="B449" s="16" t="e">
        <f>#REF!</f>
        <v>#REF!</v>
      </c>
      <c r="C449" s="128" t="e">
        <f>VLOOKUP(A449,#REF!,10,FALSE)</f>
        <v>#REF!</v>
      </c>
      <c r="D449" s="18" t="e">
        <f>VLOOKUP(A449,#REF!,11,FALSE)</f>
        <v>#REF!</v>
      </c>
      <c r="E449" s="31">
        <v>4450</v>
      </c>
      <c r="F449" s="171" t="s">
        <v>68</v>
      </c>
      <c r="G449" s="15" t="e">
        <f>#REF!</f>
        <v>#REF!</v>
      </c>
      <c r="H449" s="15"/>
      <c r="I449" s="15">
        <f>ПЭВН!E1762</f>
        <v>0</v>
      </c>
      <c r="J449" s="167"/>
      <c r="K449" s="567"/>
      <c r="L449" s="381"/>
      <c r="N449" t="str">
        <f>IFERROR(VLOOKUP(B449,Сток!A:B,2,FALSE),"")</f>
        <v/>
      </c>
      <c r="Q449" s="182"/>
    </row>
    <row r="450" spans="1:17" ht="12" customHeight="1" x14ac:dyDescent="0.25">
      <c r="A450" s="14" t="e">
        <f>#REF!</f>
        <v>#REF!</v>
      </c>
      <c r="B450" s="16" t="e">
        <f>#REF!</f>
        <v>#REF!</v>
      </c>
      <c r="C450" s="128" t="e">
        <f>VLOOKUP(A450,#REF!,10,FALSE)</f>
        <v>#REF!</v>
      </c>
      <c r="D450" s="18" t="e">
        <f>VLOOKUP(A450,#REF!,11,FALSE)</f>
        <v>#REF!</v>
      </c>
      <c r="E450" s="31">
        <v>5040</v>
      </c>
      <c r="F450" s="171" t="s">
        <v>68</v>
      </c>
      <c r="G450" s="15" t="e">
        <f>#REF!</f>
        <v>#REF!</v>
      </c>
      <c r="H450" s="15"/>
      <c r="I450" s="15">
        <f>ПЭВН!E1763</f>
        <v>0</v>
      </c>
      <c r="J450" s="167"/>
      <c r="K450" s="567"/>
      <c r="L450" s="381"/>
      <c r="N450" t="str">
        <f>IFERROR(VLOOKUP(B450,Сток!A:B,2,FALSE),"")</f>
        <v/>
      </c>
      <c r="Q450" s="182"/>
    </row>
    <row r="451" spans="1:17" ht="12" customHeight="1" x14ac:dyDescent="0.25">
      <c r="A451" s="14" t="e">
        <f>#REF!</f>
        <v>#REF!</v>
      </c>
      <c r="B451" s="16" t="e">
        <f>#REF!</f>
        <v>#REF!</v>
      </c>
      <c r="C451" s="128" t="e">
        <f>VLOOKUP(A451,#REF!,10,FALSE)</f>
        <v>#REF!</v>
      </c>
      <c r="D451" s="18" t="e">
        <f>VLOOKUP(A451,#REF!,11,FALSE)</f>
        <v>#REF!</v>
      </c>
      <c r="E451" s="31">
        <v>3400</v>
      </c>
      <c r="F451" s="171" t="s">
        <v>68</v>
      </c>
      <c r="G451" s="15" t="e">
        <f>#REF!</f>
        <v>#REF!</v>
      </c>
      <c r="H451" s="15"/>
      <c r="I451" s="15">
        <f>ПЭВН!E1766</f>
        <v>0</v>
      </c>
      <c r="J451" s="167"/>
      <c r="K451" s="567"/>
      <c r="L451" s="381"/>
      <c r="N451" t="str">
        <f>IFERROR(VLOOKUP(B451,Сток!A:B,2,FALSE),"")</f>
        <v/>
      </c>
      <c r="Q451" s="182"/>
    </row>
    <row r="452" spans="1:17" ht="12" customHeight="1" x14ac:dyDescent="0.25">
      <c r="A452" s="14" t="e">
        <f>#REF!</f>
        <v>#REF!</v>
      </c>
      <c r="B452" s="16" t="e">
        <f>#REF!</f>
        <v>#REF!</v>
      </c>
      <c r="C452" s="128" t="e">
        <f>VLOOKUP(A452,#REF!,10,FALSE)</f>
        <v>#REF!</v>
      </c>
      <c r="D452" s="18" t="e">
        <f>VLOOKUP(A452,#REF!,11,FALSE)</f>
        <v>#REF!</v>
      </c>
      <c r="E452" s="31">
        <v>3030</v>
      </c>
      <c r="F452" s="171" t="s">
        <v>68</v>
      </c>
      <c r="G452" s="15" t="e">
        <f>#REF!</f>
        <v>#REF!</v>
      </c>
      <c r="H452" s="15"/>
      <c r="I452" s="15">
        <f>ПЭВН!E1778</f>
        <v>0</v>
      </c>
      <c r="J452" s="167"/>
      <c r="K452" s="567"/>
      <c r="L452" s="381"/>
      <c r="N452" t="str">
        <f>IFERROR(VLOOKUP(B452,Сток!A:B,2,FALSE),"")</f>
        <v/>
      </c>
      <c r="Q452" s="182"/>
    </row>
    <row r="453" spans="1:17" ht="12" customHeight="1" x14ac:dyDescent="0.25">
      <c r="A453" s="14" t="e">
        <f>#REF!</f>
        <v>#REF!</v>
      </c>
      <c r="B453" s="16" t="e">
        <f>#REF!</f>
        <v>#REF!</v>
      </c>
      <c r="C453" s="128" t="e">
        <f>VLOOKUP(A453,#REF!,10,FALSE)</f>
        <v>#REF!</v>
      </c>
      <c r="D453" s="18" t="e">
        <f>VLOOKUP(A453,#REF!,11,FALSE)</f>
        <v>#REF!</v>
      </c>
      <c r="E453" s="31">
        <v>4030</v>
      </c>
      <c r="F453" s="171" t="s">
        <v>68</v>
      </c>
      <c r="G453" s="15" t="e">
        <f>#REF!</f>
        <v>#REF!</v>
      </c>
      <c r="H453" s="15"/>
      <c r="I453" s="15">
        <f>ПЭВН!E1779</f>
        <v>0</v>
      </c>
      <c r="J453" s="167"/>
      <c r="K453" s="567"/>
      <c r="L453" s="381"/>
      <c r="N453" t="str">
        <f>IFERROR(VLOOKUP(B453,Сток!A:B,2,FALSE),"")</f>
        <v/>
      </c>
      <c r="Q453" s="182"/>
    </row>
    <row r="454" spans="1:17" ht="12" customHeight="1" x14ac:dyDescent="0.25">
      <c r="A454" s="14" t="e">
        <f>#REF!</f>
        <v>#REF!</v>
      </c>
      <c r="B454" s="16" t="e">
        <f>#REF!</f>
        <v>#REF!</v>
      </c>
      <c r="C454" s="128" t="e">
        <f>VLOOKUP(A454,#REF!,10,FALSE)</f>
        <v>#REF!</v>
      </c>
      <c r="D454" s="18" t="e">
        <f>VLOOKUP(A454,#REF!,11,FALSE)</f>
        <v>#REF!</v>
      </c>
      <c r="E454" s="31">
        <v>2700</v>
      </c>
      <c r="F454" s="171" t="s">
        <v>68</v>
      </c>
      <c r="G454" s="15" t="e">
        <f>#REF!</f>
        <v>#REF!</v>
      </c>
      <c r="H454" s="15"/>
      <c r="I454" s="15">
        <f>ПЭВН!E1780</f>
        <v>0</v>
      </c>
      <c r="J454" s="167"/>
      <c r="K454" s="567"/>
      <c r="L454" s="381"/>
      <c r="N454" t="str">
        <f>IFERROR(VLOOKUP(B454,Сток!A:B,2,FALSE),"")</f>
        <v/>
      </c>
      <c r="Q454" s="182"/>
    </row>
    <row r="455" spans="1:17" ht="12" customHeight="1" x14ac:dyDescent="0.25">
      <c r="A455" s="14" t="e">
        <f>#REF!</f>
        <v>#REF!</v>
      </c>
      <c r="B455" s="16" t="e">
        <f>#REF!</f>
        <v>#REF!</v>
      </c>
      <c r="C455" s="128" t="e">
        <f>VLOOKUP(A455,#REF!,10,FALSE)</f>
        <v>#REF!</v>
      </c>
      <c r="D455" s="18" t="e">
        <f>VLOOKUP(A455,#REF!,11,FALSE)</f>
        <v>#REF!</v>
      </c>
      <c r="E455" s="31">
        <v>3030</v>
      </c>
      <c r="F455" s="171" t="s">
        <v>68</v>
      </c>
      <c r="G455" s="15" t="e">
        <f>#REF!</f>
        <v>#REF!</v>
      </c>
      <c r="H455" s="15"/>
      <c r="I455" s="15">
        <f>ПЭВН!E1781</f>
        <v>0</v>
      </c>
      <c r="J455" s="167"/>
      <c r="K455" s="567"/>
      <c r="L455" s="381"/>
      <c r="N455" t="str">
        <f>IFERROR(VLOOKUP(B455,Сток!A:B,2,FALSE),"")</f>
        <v/>
      </c>
      <c r="Q455" s="182"/>
    </row>
    <row r="456" spans="1:17" ht="12" customHeight="1" x14ac:dyDescent="0.25">
      <c r="A456" s="14" t="e">
        <f>#REF!</f>
        <v>#REF!</v>
      </c>
      <c r="B456" s="16" t="e">
        <f>#REF!</f>
        <v>#REF!</v>
      </c>
      <c r="C456" s="128" t="e">
        <f>VLOOKUP(A456,#REF!,10,FALSE)</f>
        <v>#REF!</v>
      </c>
      <c r="D456" s="18" t="e">
        <f>VLOOKUP(A456,#REF!,11,FALSE)</f>
        <v>#REF!</v>
      </c>
      <c r="E456" s="31">
        <v>2350</v>
      </c>
      <c r="F456" s="171" t="s">
        <v>68</v>
      </c>
      <c r="G456" s="15" t="e">
        <f>#REF!</f>
        <v>#REF!</v>
      </c>
      <c r="H456" s="15"/>
      <c r="I456" s="15">
        <f>ПЭВН!E1783</f>
        <v>0</v>
      </c>
      <c r="J456" s="167"/>
      <c r="K456" s="567"/>
      <c r="L456" s="381"/>
      <c r="N456" t="str">
        <f>IFERROR(VLOOKUP(B456,Сток!A:B,2,FALSE),"")</f>
        <v/>
      </c>
      <c r="Q456" s="182"/>
    </row>
    <row r="457" spans="1:17" ht="12" customHeight="1" x14ac:dyDescent="0.25">
      <c r="A457" s="14" t="e">
        <f>#REF!</f>
        <v>#REF!</v>
      </c>
      <c r="B457" s="16" t="e">
        <f>#REF!</f>
        <v>#REF!</v>
      </c>
      <c r="C457" s="128" t="e">
        <f>VLOOKUP(A457,#REF!,10,FALSE)</f>
        <v>#REF!</v>
      </c>
      <c r="D457" s="18" t="e">
        <f>VLOOKUP(A457,#REF!,11,FALSE)</f>
        <v>#REF!</v>
      </c>
      <c r="E457" s="31">
        <v>4030</v>
      </c>
      <c r="F457" s="171" t="s">
        <v>68</v>
      </c>
      <c r="G457" s="15" t="e">
        <f>#REF!</f>
        <v>#REF!</v>
      </c>
      <c r="H457" s="15"/>
      <c r="I457" s="15">
        <f>ПЭВН!E1785</f>
        <v>0</v>
      </c>
      <c r="J457" s="167"/>
      <c r="K457" s="567"/>
      <c r="L457" s="381"/>
      <c r="N457" t="str">
        <f>IFERROR(VLOOKUP(B457,Сток!A:B,2,FALSE),"")</f>
        <v/>
      </c>
      <c r="Q457" s="182"/>
    </row>
    <row r="458" spans="1:17" ht="12" customHeight="1" x14ac:dyDescent="0.25">
      <c r="A458" s="14" t="e">
        <f>#REF!</f>
        <v>#REF!</v>
      </c>
      <c r="B458" s="16" t="e">
        <f>#REF!</f>
        <v>#REF!</v>
      </c>
      <c r="C458" s="128" t="e">
        <f>VLOOKUP(A458,#REF!,10,FALSE)</f>
        <v>#REF!</v>
      </c>
      <c r="D458" s="18" t="e">
        <f>VLOOKUP(A458,#REF!,11,FALSE)</f>
        <v>#REF!</v>
      </c>
      <c r="E458" s="31">
        <v>1490</v>
      </c>
      <c r="F458" s="171" t="s">
        <v>68</v>
      </c>
      <c r="G458" s="15" t="e">
        <f>#REF!</f>
        <v>#REF!</v>
      </c>
      <c r="H458" s="15" t="e">
        <f>#REF!</f>
        <v>#REF!</v>
      </c>
      <c r="I458" s="15">
        <f>ПЭВН!E1809</f>
        <v>0</v>
      </c>
      <c r="J458" s="167"/>
      <c r="K458" s="567"/>
      <c r="L458" s="381"/>
      <c r="N458" t="str">
        <f>IFERROR(VLOOKUP(B458,Сток!A:B,2,FALSE),"")</f>
        <v/>
      </c>
      <c r="Q458" s="182"/>
    </row>
    <row r="459" spans="1:17" ht="12" customHeight="1" x14ac:dyDescent="0.25">
      <c r="A459" s="14" t="e">
        <f>#REF!</f>
        <v>#REF!</v>
      </c>
      <c r="B459" s="16" t="e">
        <f>#REF!</f>
        <v>#REF!</v>
      </c>
      <c r="C459" s="128" t="e">
        <f>VLOOKUP(A459,#REF!,10,FALSE)</f>
        <v>#REF!</v>
      </c>
      <c r="D459" s="18" t="e">
        <f>VLOOKUP(A459,#REF!,11,FALSE)</f>
        <v>#REF!</v>
      </c>
      <c r="E459" s="31">
        <v>1590</v>
      </c>
      <c r="F459" s="171" t="s">
        <v>68</v>
      </c>
      <c r="G459" s="15" t="e">
        <f>#REF!</f>
        <v>#REF!</v>
      </c>
      <c r="H459" s="15" t="e">
        <f>#REF!</f>
        <v>#REF!</v>
      </c>
      <c r="I459" s="15">
        <f>ПЭВН!E1810</f>
        <v>0</v>
      </c>
      <c r="J459" s="167"/>
      <c r="K459" s="567"/>
      <c r="L459" s="381"/>
      <c r="N459" t="str">
        <f>IFERROR(VLOOKUP(B459,Сток!A:B,2,FALSE),"")</f>
        <v/>
      </c>
      <c r="Q459" s="182"/>
    </row>
    <row r="460" spans="1:17" ht="12" customHeight="1" x14ac:dyDescent="0.25">
      <c r="A460" s="14" t="e">
        <f>#REF!</f>
        <v>#REF!</v>
      </c>
      <c r="B460" s="16" t="e">
        <f>#REF!</f>
        <v>#REF!</v>
      </c>
      <c r="C460" s="128" t="e">
        <f>VLOOKUP(A460,#REF!,10,FALSE)</f>
        <v>#REF!</v>
      </c>
      <c r="D460" s="18" t="e">
        <f>VLOOKUP(A460,#REF!,11,FALSE)</f>
        <v>#REF!</v>
      </c>
      <c r="E460" s="31">
        <v>1690</v>
      </c>
      <c r="F460" s="171" t="s">
        <v>68</v>
      </c>
      <c r="G460" s="15" t="e">
        <f>#REF!</f>
        <v>#REF!</v>
      </c>
      <c r="H460" s="15" t="e">
        <f>#REF!</f>
        <v>#REF!</v>
      </c>
      <c r="I460" s="15">
        <f>ПЭВН!E1811</f>
        <v>0</v>
      </c>
      <c r="J460" s="167"/>
      <c r="K460" s="567"/>
      <c r="L460" s="381"/>
      <c r="N460" t="str">
        <f>IFERROR(VLOOKUP(B460,Сток!A:B,2,FALSE),"")</f>
        <v/>
      </c>
      <c r="Q460" s="182"/>
    </row>
    <row r="461" spans="1:17" ht="12" customHeight="1" x14ac:dyDescent="0.25">
      <c r="A461" s="181" t="e">
        <f>#REF!</f>
        <v>#REF!</v>
      </c>
      <c r="B461" s="16" t="e">
        <f>#REF!</f>
        <v>#REF!</v>
      </c>
      <c r="C461" s="128" t="e">
        <f>VLOOKUP(A461,#REF!,10,FALSE)</f>
        <v>#REF!</v>
      </c>
      <c r="D461" s="18" t="e">
        <f>VLOOKUP(A461,#REF!,11,FALSE)</f>
        <v>#REF!</v>
      </c>
      <c r="E461" s="31">
        <v>5890</v>
      </c>
      <c r="F461" s="380" t="s">
        <v>68</v>
      </c>
      <c r="G461" s="15" t="e">
        <f>#REF!</f>
        <v>#REF!</v>
      </c>
      <c r="H461" s="15" t="e">
        <f>#REF!</f>
        <v>#REF!</v>
      </c>
      <c r="I461" s="15" t="s">
        <v>294</v>
      </c>
      <c r="J461" s="167"/>
      <c r="K461" s="567"/>
      <c r="L461" s="381"/>
      <c r="N461" t="str">
        <f>IFERROR(VLOOKUP(B461,Сток!A:B,2,FALSE),"")</f>
        <v/>
      </c>
    </row>
    <row r="462" spans="1:17" ht="12" customHeight="1" x14ac:dyDescent="0.25">
      <c r="A462" s="181" t="e">
        <f>#REF!</f>
        <v>#REF!</v>
      </c>
      <c r="B462" s="16" t="e">
        <f>#REF!</f>
        <v>#REF!</v>
      </c>
      <c r="C462" s="128" t="e">
        <f>VLOOKUP(A462,#REF!,10,FALSE)</f>
        <v>#REF!</v>
      </c>
      <c r="D462" s="18" t="e">
        <f>VLOOKUP(A462,#REF!,11,FALSE)</f>
        <v>#REF!</v>
      </c>
      <c r="E462" s="31">
        <v>2290</v>
      </c>
      <c r="F462" s="380" t="s">
        <v>68</v>
      </c>
      <c r="G462" s="15" t="e">
        <f>#REF!</f>
        <v>#REF!</v>
      </c>
      <c r="H462" s="15" t="e">
        <f>#REF!</f>
        <v>#REF!</v>
      </c>
      <c r="I462" s="15" t="s">
        <v>294</v>
      </c>
      <c r="J462" s="167"/>
      <c r="K462" s="568"/>
      <c r="L462" s="381"/>
      <c r="N462" t="str">
        <f>IFERROR(VLOOKUP(B462,Сток!A:B,2,FALSE),"")</f>
        <v/>
      </c>
    </row>
    <row r="463" spans="1:17" ht="12" customHeight="1" x14ac:dyDescent="0.25">
      <c r="A463" s="181" t="e">
        <f>#REF!</f>
        <v>#REF!</v>
      </c>
      <c r="B463" s="16" t="e">
        <f>#REF!</f>
        <v>#REF!</v>
      </c>
      <c r="C463" s="128" t="e">
        <f>VLOOKUP(A463,#REF!,10,FALSE)</f>
        <v>#REF!</v>
      </c>
      <c r="D463" s="18" t="e">
        <f>VLOOKUP(A463,#REF!,11,FALSE)</f>
        <v>#REF!</v>
      </c>
      <c r="E463" s="31">
        <v>2290</v>
      </c>
      <c r="F463" s="380" t="s">
        <v>68</v>
      </c>
      <c r="G463" s="15" t="e">
        <f>#REF!</f>
        <v>#REF!</v>
      </c>
      <c r="H463" s="15" t="e">
        <f>#REF!</f>
        <v>#REF!</v>
      </c>
      <c r="I463" s="15" t="s">
        <v>294</v>
      </c>
      <c r="J463" s="167"/>
      <c r="K463" s="568"/>
      <c r="L463" s="381"/>
      <c r="N463" t="str">
        <f>IFERROR(VLOOKUP(B463,Сток!A:B,2,FALSE),"")</f>
        <v/>
      </c>
    </row>
    <row r="464" spans="1:17" ht="12" customHeight="1" x14ac:dyDescent="0.25">
      <c r="A464" s="181" t="e">
        <f>#REF!</f>
        <v>#REF!</v>
      </c>
      <c r="B464" s="16" t="e">
        <f>#REF!</f>
        <v>#REF!</v>
      </c>
      <c r="C464" s="128" t="e">
        <f>VLOOKUP(A464,#REF!,10,FALSE)</f>
        <v>#REF!</v>
      </c>
      <c r="D464" s="18" t="e">
        <f>VLOOKUP(A464,#REF!,11,FALSE)</f>
        <v>#REF!</v>
      </c>
      <c r="E464" s="31">
        <v>2390</v>
      </c>
      <c r="F464" s="171" t="s">
        <v>68</v>
      </c>
      <c r="G464" s="15" t="e">
        <f>#REF!</f>
        <v>#REF!</v>
      </c>
      <c r="H464" s="15" t="e">
        <f>#REF!</f>
        <v>#REF!</v>
      </c>
      <c r="I464" s="15" t="s">
        <v>294</v>
      </c>
      <c r="J464" s="167"/>
      <c r="K464" s="567"/>
      <c r="L464" s="381"/>
      <c r="N464" t="str">
        <f>IFERROR(VLOOKUP(B464,Сток!A:B,2,FALSE),"")</f>
        <v/>
      </c>
    </row>
    <row r="465" spans="1:17" ht="12" customHeight="1" x14ac:dyDescent="0.25">
      <c r="A465" s="181" t="e">
        <f>#REF!</f>
        <v>#REF!</v>
      </c>
      <c r="B465" s="16" t="e">
        <f>#REF!</f>
        <v>#REF!</v>
      </c>
      <c r="C465" s="128" t="e">
        <f>VLOOKUP(A465,#REF!,10,FALSE)</f>
        <v>#REF!</v>
      </c>
      <c r="D465" s="18" t="e">
        <f>VLOOKUP(A465,#REF!,11,FALSE)</f>
        <v>#REF!</v>
      </c>
      <c r="E465" s="31">
        <v>2390</v>
      </c>
      <c r="F465" s="171" t="s">
        <v>68</v>
      </c>
      <c r="G465" s="15" t="e">
        <f>#REF!</f>
        <v>#REF!</v>
      </c>
      <c r="H465" s="15" t="e">
        <f>#REF!</f>
        <v>#REF!</v>
      </c>
      <c r="I465" s="15" t="s">
        <v>294</v>
      </c>
      <c r="J465" s="167"/>
      <c r="K465" s="567"/>
      <c r="L465" s="381"/>
      <c r="N465" t="str">
        <f>IFERROR(VLOOKUP(B465,Сток!A:B,2,FALSE),"")</f>
        <v/>
      </c>
    </row>
    <row r="466" spans="1:17" ht="12" customHeight="1" x14ac:dyDescent="0.25">
      <c r="A466" s="181" t="e">
        <f>#REF!</f>
        <v>#REF!</v>
      </c>
      <c r="B466" s="16" t="e">
        <f>#REF!</f>
        <v>#REF!</v>
      </c>
      <c r="C466" s="128" t="e">
        <f>VLOOKUP(A466,#REF!,10,FALSE)</f>
        <v>#REF!</v>
      </c>
      <c r="D466" s="18" t="e">
        <f>VLOOKUP(A466,#REF!,11,FALSE)</f>
        <v>#REF!</v>
      </c>
      <c r="E466" s="31">
        <v>2390</v>
      </c>
      <c r="F466" s="171" t="s">
        <v>68</v>
      </c>
      <c r="G466" s="15" t="e">
        <f>#REF!</f>
        <v>#REF!</v>
      </c>
      <c r="H466" s="15" t="e">
        <f>#REF!</f>
        <v>#REF!</v>
      </c>
      <c r="I466" s="15" t="s">
        <v>294</v>
      </c>
      <c r="J466" s="167"/>
      <c r="K466" s="567"/>
      <c r="L466" s="381"/>
      <c r="N466" t="str">
        <f>IFERROR(VLOOKUP(B466,Сток!A:B,2,FALSE),"")</f>
        <v/>
      </c>
    </row>
    <row r="467" spans="1:17" ht="12" customHeight="1" x14ac:dyDescent="0.25">
      <c r="A467" s="181" t="e">
        <f>#REF!</f>
        <v>#REF!</v>
      </c>
      <c r="B467" s="16" t="e">
        <f>#REF!</f>
        <v>#REF!</v>
      </c>
      <c r="C467" s="128" t="e">
        <f>VLOOKUP(A467,#REF!,10,FALSE)</f>
        <v>#REF!</v>
      </c>
      <c r="D467" s="18" t="e">
        <f>VLOOKUP(A467,#REF!,11,FALSE)</f>
        <v>#REF!</v>
      </c>
      <c r="E467" s="31">
        <v>2490</v>
      </c>
      <c r="F467" s="171" t="s">
        <v>68</v>
      </c>
      <c r="G467" s="15" t="e">
        <f>#REF!</f>
        <v>#REF!</v>
      </c>
      <c r="H467" s="15" t="e">
        <f>#REF!</f>
        <v>#REF!</v>
      </c>
      <c r="I467" s="15" t="s">
        <v>294</v>
      </c>
      <c r="J467" s="167"/>
      <c r="K467" s="567"/>
      <c r="L467" s="381"/>
      <c r="N467" t="str">
        <f>IFERROR(VLOOKUP(B467,Сток!A:B,2,FALSE),"")</f>
        <v/>
      </c>
    </row>
    <row r="468" spans="1:17" ht="12" customHeight="1" x14ac:dyDescent="0.25">
      <c r="A468" s="181" t="e">
        <f>#REF!</f>
        <v>#REF!</v>
      </c>
      <c r="B468" s="16" t="e">
        <f>#REF!</f>
        <v>#REF!</v>
      </c>
      <c r="C468" s="128" t="e">
        <f>VLOOKUP(A468,#REF!,10,FALSE)</f>
        <v>#REF!</v>
      </c>
      <c r="D468" s="18" t="e">
        <f>VLOOKUP(A468,#REF!,11,FALSE)</f>
        <v>#REF!</v>
      </c>
      <c r="E468" s="31">
        <v>2590</v>
      </c>
      <c r="F468" s="171" t="s">
        <v>68</v>
      </c>
      <c r="G468" s="15" t="e">
        <f>#REF!</f>
        <v>#REF!</v>
      </c>
      <c r="H468" s="15" t="e">
        <f>#REF!</f>
        <v>#REF!</v>
      </c>
      <c r="I468" s="15" t="s">
        <v>294</v>
      </c>
      <c r="J468" s="167"/>
      <c r="K468" s="567"/>
      <c r="L468" s="381"/>
      <c r="N468" t="str">
        <f>IFERROR(VLOOKUP(B468,Сток!A:B,2,FALSE),"")</f>
        <v/>
      </c>
    </row>
    <row r="469" spans="1:17" ht="12" customHeight="1" x14ac:dyDescent="0.25">
      <c r="A469" s="181" t="e">
        <f>#REF!</f>
        <v>#REF!</v>
      </c>
      <c r="B469" s="16" t="e">
        <f>#REF!</f>
        <v>#REF!</v>
      </c>
      <c r="C469" s="128" t="e">
        <f>VLOOKUP(A469,#REF!,10,FALSE)</f>
        <v>#REF!</v>
      </c>
      <c r="D469" s="18" t="e">
        <f>VLOOKUP(A469,#REF!,11,FALSE)</f>
        <v>#REF!</v>
      </c>
      <c r="E469" s="31">
        <v>3590</v>
      </c>
      <c r="F469" s="171" t="s">
        <v>68</v>
      </c>
      <c r="G469" s="15" t="e">
        <f>#REF!</f>
        <v>#REF!</v>
      </c>
      <c r="H469" s="15" t="e">
        <f>#REF!</f>
        <v>#REF!</v>
      </c>
      <c r="I469" s="15" t="s">
        <v>294</v>
      </c>
      <c r="J469" s="167"/>
      <c r="K469" s="567"/>
      <c r="L469" s="381"/>
      <c r="N469" t="str">
        <f>IFERROR(VLOOKUP(B469,Сток!A:B,2,FALSE),"")</f>
        <v/>
      </c>
    </row>
    <row r="470" spans="1:17" ht="12" customHeight="1" x14ac:dyDescent="0.25">
      <c r="A470" s="181" t="e">
        <f>#REF!</f>
        <v>#REF!</v>
      </c>
      <c r="B470" s="16" t="e">
        <f>#REF!</f>
        <v>#REF!</v>
      </c>
      <c r="C470" s="128" t="e">
        <f>VLOOKUP(A470,#REF!,10,FALSE)</f>
        <v>#REF!</v>
      </c>
      <c r="D470" s="18" t="e">
        <f>VLOOKUP(A470,#REF!,11,FALSE)</f>
        <v>#REF!</v>
      </c>
      <c r="E470" s="31">
        <v>1290</v>
      </c>
      <c r="F470" s="171" t="s">
        <v>68</v>
      </c>
      <c r="G470" s="15" t="e">
        <f>#REF!</f>
        <v>#REF!</v>
      </c>
      <c r="H470" s="15" t="e">
        <f>#REF!</f>
        <v>#REF!</v>
      </c>
      <c r="I470" s="15" t="s">
        <v>294</v>
      </c>
      <c r="J470" s="167"/>
      <c r="K470" s="567"/>
      <c r="L470" s="381"/>
      <c r="N470" t="str">
        <f>IFERROR(VLOOKUP(B470,Сток!A:B,2,FALSE),"")</f>
        <v/>
      </c>
    </row>
    <row r="471" spans="1:17" ht="12" customHeight="1" x14ac:dyDescent="0.25">
      <c r="A471" s="181" t="e">
        <f>#REF!</f>
        <v>#REF!</v>
      </c>
      <c r="B471" s="16" t="e">
        <f>#REF!</f>
        <v>#REF!</v>
      </c>
      <c r="C471" s="128" t="e">
        <f>VLOOKUP(A471,#REF!,10,FALSE)</f>
        <v>#REF!</v>
      </c>
      <c r="D471" s="18" t="e">
        <f>VLOOKUP(A471,#REF!,11,FALSE)</f>
        <v>#REF!</v>
      </c>
      <c r="E471" s="31">
        <v>1790</v>
      </c>
      <c r="F471" s="171" t="s">
        <v>68</v>
      </c>
      <c r="G471" s="15" t="e">
        <f>#REF!</f>
        <v>#REF!</v>
      </c>
      <c r="H471" s="15" t="e">
        <f>#REF!</f>
        <v>#REF!</v>
      </c>
      <c r="I471" s="15" t="s">
        <v>294</v>
      </c>
      <c r="J471" s="167"/>
      <c r="K471" s="567"/>
      <c r="L471" s="381"/>
      <c r="N471" t="str">
        <f>IFERROR(VLOOKUP(B471,Сток!A:B,2,FALSE),"")</f>
        <v/>
      </c>
    </row>
    <row r="472" spans="1:17" ht="12" customHeight="1" x14ac:dyDescent="0.25">
      <c r="A472" s="14" t="e">
        <f>#REF!</f>
        <v>#REF!</v>
      </c>
      <c r="B472" s="16" t="e">
        <f>#REF!</f>
        <v>#REF!</v>
      </c>
      <c r="C472" s="128" t="e">
        <f>VLOOKUP(A472,#REF!,10,FALSE)</f>
        <v>#REF!</v>
      </c>
      <c r="D472" s="18" t="e">
        <f>VLOOKUP(A472,#REF!,11,FALSE)</f>
        <v>#REF!</v>
      </c>
      <c r="E472" s="31">
        <v>2190</v>
      </c>
      <c r="F472" s="171" t="s">
        <v>68</v>
      </c>
      <c r="G472" s="15" t="e">
        <f>#REF!</f>
        <v>#REF!</v>
      </c>
      <c r="H472" s="15"/>
      <c r="I472" s="15">
        <f>ПЭВН!E1823</f>
        <v>0</v>
      </c>
      <c r="J472" s="167"/>
      <c r="K472" s="567"/>
      <c r="L472" s="381"/>
      <c r="N472" t="str">
        <f>IFERROR(VLOOKUP(B472,Сток!A:B,2,FALSE),"")</f>
        <v/>
      </c>
      <c r="Q472" s="182"/>
    </row>
    <row r="473" spans="1:17" ht="12" customHeight="1" x14ac:dyDescent="0.25">
      <c r="A473" s="14" t="s">
        <v>49</v>
      </c>
      <c r="B473" s="16" t="s">
        <v>50</v>
      </c>
      <c r="C473" s="128" t="e">
        <f>VLOOKUP(A473,#REF!,10,FALSE)</f>
        <v>#REF!</v>
      </c>
      <c r="D473" s="18" t="e">
        <f>VLOOKUP(A473,#REF!,11,FALSE)</f>
        <v>#REF!</v>
      </c>
      <c r="E473" s="31">
        <v>2490</v>
      </c>
      <c r="F473" s="171" t="s">
        <v>68</v>
      </c>
      <c r="G473" s="15" t="e">
        <f>#REF!</f>
        <v>#REF!</v>
      </c>
      <c r="H473" s="15">
        <v>211007</v>
      </c>
      <c r="I473" s="15">
        <f>ПЭВН!E1825</f>
        <v>0</v>
      </c>
      <c r="J473" s="167"/>
      <c r="K473" s="567"/>
      <c r="L473" s="381"/>
      <c r="N473" t="str">
        <f>IFERROR(VLOOKUP(B473,Сток!A:B,2,FALSE),"")</f>
        <v/>
      </c>
      <c r="Q473" s="182"/>
    </row>
    <row r="474" spans="1:17" ht="12" customHeight="1" x14ac:dyDescent="0.25">
      <c r="A474" s="14" t="s">
        <v>51</v>
      </c>
      <c r="B474" s="16" t="s">
        <v>52</v>
      </c>
      <c r="C474" s="128" t="e">
        <f>VLOOKUP(A474,#REF!,10,FALSE)</f>
        <v>#REF!</v>
      </c>
      <c r="D474" s="18" t="e">
        <f>VLOOKUP(A474,#REF!,11,FALSE)</f>
        <v>#REF!</v>
      </c>
      <c r="E474" s="31">
        <v>2490</v>
      </c>
      <c r="F474" s="171" t="s">
        <v>68</v>
      </c>
      <c r="G474" s="15" t="e">
        <f>#REF!</f>
        <v>#REF!</v>
      </c>
      <c r="H474" s="15">
        <v>211009</v>
      </c>
      <c r="I474" s="15">
        <f>ПЭВН!E1826</f>
        <v>0</v>
      </c>
      <c r="J474" s="167"/>
      <c r="K474" s="567"/>
      <c r="L474" s="381"/>
      <c r="N474" t="str">
        <f>IFERROR(VLOOKUP(B474,Сток!A:B,2,FALSE),"")</f>
        <v/>
      </c>
      <c r="Q474" s="182"/>
    </row>
    <row r="475" spans="1:17" ht="12" customHeight="1" x14ac:dyDescent="0.25">
      <c r="A475" s="14" t="s">
        <v>53</v>
      </c>
      <c r="B475" s="16" t="s">
        <v>54</v>
      </c>
      <c r="C475" s="128" t="e">
        <f>VLOOKUP(A475,#REF!,10,FALSE)</f>
        <v>#REF!</v>
      </c>
      <c r="D475" s="18" t="e">
        <f>VLOOKUP(A475,#REF!,11,FALSE)</f>
        <v>#REF!</v>
      </c>
      <c r="E475" s="31">
        <v>2290</v>
      </c>
      <c r="F475" s="171" t="s">
        <v>68</v>
      </c>
      <c r="G475" s="15" t="e">
        <f>#REF!</f>
        <v>#REF!</v>
      </c>
      <c r="H475" s="15">
        <v>211011</v>
      </c>
      <c r="I475" s="15">
        <f>ПЭВН!E1827</f>
        <v>0</v>
      </c>
      <c r="J475" s="167"/>
      <c r="K475" s="567"/>
      <c r="L475" s="381"/>
      <c r="N475" t="str">
        <f>IFERROR(VLOOKUP(B475,Сток!A:B,2,FALSE),"")</f>
        <v/>
      </c>
      <c r="Q475" s="182"/>
    </row>
    <row r="476" spans="1:17" ht="12" customHeight="1" x14ac:dyDescent="0.25">
      <c r="A476" s="14" t="e">
        <f>#REF!</f>
        <v>#REF!</v>
      </c>
      <c r="B476" s="16" t="e">
        <f>#REF!</f>
        <v>#REF!</v>
      </c>
      <c r="C476" s="128" t="e">
        <f>VLOOKUP(A476,#REF!,10,FALSE)</f>
        <v>#REF!</v>
      </c>
      <c r="D476" s="18" t="e">
        <f>VLOOKUP(A476,#REF!,11,FALSE)</f>
        <v>#REF!</v>
      </c>
      <c r="E476" s="31">
        <v>2490</v>
      </c>
      <c r="F476" s="171" t="s">
        <v>68</v>
      </c>
      <c r="G476" s="15" t="e">
        <f>#REF!</f>
        <v>#REF!</v>
      </c>
      <c r="H476" s="15"/>
      <c r="I476" s="15">
        <f>ПЭВН!E1828</f>
        <v>0</v>
      </c>
      <c r="J476" s="167"/>
      <c r="K476" s="567"/>
      <c r="L476" s="381"/>
      <c r="N476" t="str">
        <f>IFERROR(VLOOKUP(B476,Сток!A:B,2,FALSE),"")</f>
        <v/>
      </c>
      <c r="Q476" s="182"/>
    </row>
    <row r="477" spans="1:17" ht="12" customHeight="1" x14ac:dyDescent="0.25">
      <c r="A477" s="14" t="e">
        <f>#REF!</f>
        <v>#REF!</v>
      </c>
      <c r="B477" s="16" t="e">
        <f>#REF!</f>
        <v>#REF!</v>
      </c>
      <c r="C477" s="128" t="e">
        <f>VLOOKUP(A477,#REF!,10,FALSE)</f>
        <v>#REF!</v>
      </c>
      <c r="D477" s="18" t="e">
        <f>VLOOKUP(A477,#REF!,11,FALSE)</f>
        <v>#REF!</v>
      </c>
      <c r="E477" s="31">
        <v>2490</v>
      </c>
      <c r="F477" s="171" t="s">
        <v>68</v>
      </c>
      <c r="G477" s="15" t="e">
        <f>#REF!</f>
        <v>#REF!</v>
      </c>
      <c r="H477" s="15"/>
      <c r="I477" s="15">
        <f>ПЭВН!E1829</f>
        <v>0</v>
      </c>
      <c r="J477" s="167"/>
      <c r="K477" s="567"/>
      <c r="L477" s="381"/>
      <c r="N477" t="str">
        <f>IFERROR(VLOOKUP(B477,Сток!A:B,2,FALSE),"")</f>
        <v/>
      </c>
      <c r="Q477" s="182"/>
    </row>
    <row r="478" spans="1:17" ht="12" customHeight="1" x14ac:dyDescent="0.25">
      <c r="A478" s="14" t="e">
        <f>#REF!</f>
        <v>#REF!</v>
      </c>
      <c r="B478" s="16" t="e">
        <f>#REF!</f>
        <v>#REF!</v>
      </c>
      <c r="C478" s="128" t="e">
        <f>VLOOKUP(A478,#REF!,10,FALSE)</f>
        <v>#REF!</v>
      </c>
      <c r="D478" s="18" t="e">
        <f>VLOOKUP(A478,#REF!,11,FALSE)</f>
        <v>#REF!</v>
      </c>
      <c r="E478" s="31">
        <v>2290</v>
      </c>
      <c r="F478" s="171" t="s">
        <v>68</v>
      </c>
      <c r="G478" s="15" t="e">
        <f>#REF!</f>
        <v>#REF!</v>
      </c>
      <c r="H478" s="15"/>
      <c r="I478" s="15">
        <f>ПЭВН!E1830</f>
        <v>0</v>
      </c>
      <c r="J478" s="167"/>
      <c r="K478" s="567"/>
      <c r="L478" s="381"/>
      <c r="N478" t="str">
        <f>IFERROR(VLOOKUP(B478,Сток!A:B,2,FALSE),"")</f>
        <v/>
      </c>
      <c r="Q478" s="182"/>
    </row>
    <row r="479" spans="1:17" ht="12" customHeight="1" x14ac:dyDescent="0.25">
      <c r="A479" s="14" t="e">
        <f>#REF!</f>
        <v>#REF!</v>
      </c>
      <c r="B479" s="16" t="e">
        <f>#REF!</f>
        <v>#REF!</v>
      </c>
      <c r="C479" s="128" t="e">
        <f>VLOOKUP(A479,#REF!,10,FALSE)</f>
        <v>#REF!</v>
      </c>
      <c r="D479" s="18" t="e">
        <f>VLOOKUP(A479,#REF!,11,FALSE)</f>
        <v>#REF!</v>
      </c>
      <c r="E479" s="31">
        <v>2290</v>
      </c>
      <c r="F479" s="171" t="s">
        <v>68</v>
      </c>
      <c r="G479" s="15" t="e">
        <f>#REF!</f>
        <v>#REF!</v>
      </c>
      <c r="H479" s="15"/>
      <c r="I479" s="15">
        <f>ПЭВН!E1831</f>
        <v>0</v>
      </c>
      <c r="J479" s="167"/>
      <c r="K479" s="567"/>
      <c r="L479" s="381"/>
      <c r="N479" t="str">
        <f>IFERROR(VLOOKUP(B479,Сток!A:B,2,FALSE),"")</f>
        <v/>
      </c>
      <c r="Q479" s="182"/>
    </row>
    <row r="480" spans="1:17" ht="12" customHeight="1" x14ac:dyDescent="0.25">
      <c r="A480" s="14" t="e">
        <f>#REF!</f>
        <v>#REF!</v>
      </c>
      <c r="B480" s="16" t="e">
        <f>#REF!</f>
        <v>#REF!</v>
      </c>
      <c r="C480" s="128" t="e">
        <f>VLOOKUP(A480,#REF!,10,FALSE)</f>
        <v>#REF!</v>
      </c>
      <c r="D480" s="18" t="e">
        <f>VLOOKUP(A480,#REF!,11,FALSE)</f>
        <v>#REF!</v>
      </c>
      <c r="E480" s="31">
        <v>2190</v>
      </c>
      <c r="F480" s="171" t="s">
        <v>68</v>
      </c>
      <c r="G480" s="15" t="e">
        <f>#REF!</f>
        <v>#REF!</v>
      </c>
      <c r="H480" s="15"/>
      <c r="I480" s="15">
        <f>ПЭВН!E1284</f>
        <v>0</v>
      </c>
      <c r="J480" s="167"/>
      <c r="K480" s="567"/>
      <c r="L480" s="381"/>
      <c r="N480" t="str">
        <f>IFERROR(VLOOKUP(B480,Сток!A:B,2,FALSE),"")</f>
        <v/>
      </c>
      <c r="Q480" s="182"/>
    </row>
    <row r="481" spans="1:17" ht="12" customHeight="1" x14ac:dyDescent="0.25">
      <c r="A481" s="14" t="e">
        <f>#REF!</f>
        <v>#REF!</v>
      </c>
      <c r="B481" s="16" t="e">
        <f>#REF!</f>
        <v>#REF!</v>
      </c>
      <c r="C481" s="128" t="e">
        <f>VLOOKUP(A481,#REF!,10,FALSE)</f>
        <v>#REF!</v>
      </c>
      <c r="D481" s="18" t="e">
        <f>VLOOKUP(A481,#REF!,11,FALSE)</f>
        <v>#REF!</v>
      </c>
      <c r="E481" s="31">
        <v>2390</v>
      </c>
      <c r="F481" s="171" t="s">
        <v>68</v>
      </c>
      <c r="G481" s="15" t="e">
        <f>#REF!</f>
        <v>#REF!</v>
      </c>
      <c r="H481" s="15"/>
      <c r="I481" s="15">
        <f>ПЭВН!E1285</f>
        <v>0</v>
      </c>
      <c r="J481" s="167"/>
      <c r="K481" s="567"/>
      <c r="L481" s="381"/>
      <c r="N481" t="str">
        <f>IFERROR(VLOOKUP(B481,Сток!A:B,2,FALSE),"")</f>
        <v/>
      </c>
      <c r="Q481" s="182"/>
    </row>
    <row r="482" spans="1:17" ht="12" customHeight="1" x14ac:dyDescent="0.25">
      <c r="A482" s="14" t="e">
        <f>#REF!</f>
        <v>#REF!</v>
      </c>
      <c r="B482" s="16" t="e">
        <f>#REF!</f>
        <v>#REF!</v>
      </c>
      <c r="C482" s="128" t="e">
        <f>VLOOKUP(A482,#REF!,10,FALSE)</f>
        <v>#REF!</v>
      </c>
      <c r="D482" s="18" t="e">
        <f>VLOOKUP(A482,#REF!,11,FALSE)</f>
        <v>#REF!</v>
      </c>
      <c r="E482" s="31">
        <v>1690</v>
      </c>
      <c r="F482" s="171" t="s">
        <v>68</v>
      </c>
      <c r="G482" s="15" t="e">
        <f>#REF!</f>
        <v>#REF!</v>
      </c>
      <c r="H482" s="15"/>
      <c r="I482" s="15">
        <f>ПЭВН!E1287</f>
        <v>0</v>
      </c>
      <c r="J482" s="167"/>
      <c r="K482" s="567"/>
      <c r="L482" s="381"/>
      <c r="N482" t="str">
        <f>IFERROR(VLOOKUP(B482,Сток!A:B,2,FALSE),"")</f>
        <v/>
      </c>
      <c r="Q482" s="182"/>
    </row>
    <row r="483" spans="1:17" ht="12" customHeight="1" x14ac:dyDescent="0.25">
      <c r="A483" s="14" t="e">
        <f>#REF!</f>
        <v>#REF!</v>
      </c>
      <c r="B483" s="16" t="e">
        <f>#REF!</f>
        <v>#REF!</v>
      </c>
      <c r="C483" s="128" t="e">
        <f>VLOOKUP(A483,#REF!,10,FALSE)</f>
        <v>#REF!</v>
      </c>
      <c r="D483" s="18" t="e">
        <f>VLOOKUP(A483,#REF!,11,FALSE)</f>
        <v>#REF!</v>
      </c>
      <c r="E483" s="31">
        <v>1890</v>
      </c>
      <c r="F483" s="171" t="s">
        <v>68</v>
      </c>
      <c r="G483" s="15" t="e">
        <f>#REF!</f>
        <v>#REF!</v>
      </c>
      <c r="H483" s="15"/>
      <c r="I483" s="15">
        <f>ПЭВН!E1288</f>
        <v>0</v>
      </c>
      <c r="J483" s="167"/>
      <c r="K483" s="567"/>
      <c r="L483" s="381"/>
      <c r="N483" t="str">
        <f>IFERROR(VLOOKUP(B483,Сток!A:B,2,FALSE),"")</f>
        <v/>
      </c>
      <c r="Q483" s="182"/>
    </row>
    <row r="484" spans="1:17" ht="12" customHeight="1" x14ac:dyDescent="0.25">
      <c r="A484" s="14" t="e">
        <f>#REF!</f>
        <v>#REF!</v>
      </c>
      <c r="B484" s="16" t="e">
        <f>#REF!</f>
        <v>#REF!</v>
      </c>
      <c r="C484" s="128" t="e">
        <f>VLOOKUP(A484,#REF!,10,FALSE)</f>
        <v>#REF!</v>
      </c>
      <c r="D484" s="18" t="e">
        <f>VLOOKUP(A484,#REF!,11,FALSE)</f>
        <v>#REF!</v>
      </c>
      <c r="E484" s="31">
        <v>2460</v>
      </c>
      <c r="F484" s="171" t="s">
        <v>68</v>
      </c>
      <c r="G484" s="15" t="e">
        <f>#REF!</f>
        <v>#REF!</v>
      </c>
      <c r="H484" s="15">
        <v>211001</v>
      </c>
      <c r="I484" s="15">
        <f>ПЭВН!E1289</f>
        <v>0</v>
      </c>
      <c r="J484" s="167"/>
      <c r="K484" s="567"/>
      <c r="L484" s="381"/>
      <c r="N484" t="str">
        <f>IFERROR(VLOOKUP(B484,Сток!A:B,2,FALSE),"")</f>
        <v/>
      </c>
      <c r="Q484" s="182"/>
    </row>
    <row r="485" spans="1:17" ht="12" customHeight="1" x14ac:dyDescent="0.25">
      <c r="A485" s="14" t="e">
        <f>#REF!</f>
        <v>#REF!</v>
      </c>
      <c r="B485" s="16" t="e">
        <f>#REF!</f>
        <v>#REF!</v>
      </c>
      <c r="C485" s="128" t="e">
        <f>VLOOKUP(A485,#REF!,10,FALSE)</f>
        <v>#REF!</v>
      </c>
      <c r="D485" s="18" t="e">
        <f>VLOOKUP(A485,#REF!,11,FALSE)</f>
        <v>#REF!</v>
      </c>
      <c r="E485" s="31">
        <v>2390</v>
      </c>
      <c r="F485" s="171" t="s">
        <v>68</v>
      </c>
      <c r="G485" s="15" t="e">
        <f>#REF!</f>
        <v>#REF!</v>
      </c>
      <c r="H485" s="15">
        <v>211002</v>
      </c>
      <c r="I485" s="15">
        <f>ПЭВН!E1290</f>
        <v>0</v>
      </c>
      <c r="J485" s="167"/>
      <c r="K485" s="567"/>
      <c r="L485" s="381"/>
      <c r="N485" t="str">
        <f>IFERROR(VLOOKUP(B485,Сток!A:B,2,FALSE),"")</f>
        <v/>
      </c>
      <c r="Q485" s="182"/>
    </row>
    <row r="486" spans="1:17" ht="12" customHeight="1" x14ac:dyDescent="0.25">
      <c r="A486" s="14" t="e">
        <f>#REF!</f>
        <v>#REF!</v>
      </c>
      <c r="B486" s="16" t="e">
        <f>#REF!</f>
        <v>#REF!</v>
      </c>
      <c r="C486" s="128" t="e">
        <f>VLOOKUP(A486,#REF!,10,FALSE)</f>
        <v>#REF!</v>
      </c>
      <c r="D486" s="18" t="e">
        <f>VLOOKUP(A486,#REF!,11,FALSE)</f>
        <v>#REF!</v>
      </c>
      <c r="E486" s="31">
        <v>2490</v>
      </c>
      <c r="F486" s="171" t="s">
        <v>68</v>
      </c>
      <c r="G486" s="15" t="e">
        <f>#REF!</f>
        <v>#REF!</v>
      </c>
      <c r="H486" s="15">
        <v>211003</v>
      </c>
      <c r="I486" s="15">
        <f>ПЭВН!E1291</f>
        <v>0</v>
      </c>
      <c r="J486" s="167"/>
      <c r="K486" s="567"/>
      <c r="L486" s="381"/>
      <c r="N486" t="str">
        <f>IFERROR(VLOOKUP(B486,Сток!A:B,2,FALSE),"")</f>
        <v/>
      </c>
      <c r="Q486" s="182"/>
    </row>
    <row r="487" spans="1:17" ht="12" customHeight="1" x14ac:dyDescent="0.25">
      <c r="A487" s="14" t="e">
        <f>#REF!</f>
        <v>#REF!</v>
      </c>
      <c r="B487" s="16" t="e">
        <f>#REF!</f>
        <v>#REF!</v>
      </c>
      <c r="C487" s="128" t="e">
        <f>VLOOKUP(A487,#REF!,10,FALSE)</f>
        <v>#REF!</v>
      </c>
      <c r="D487" s="18" t="e">
        <f>VLOOKUP(A487,#REF!,11,FALSE)</f>
        <v>#REF!</v>
      </c>
      <c r="E487" s="31">
        <v>1400</v>
      </c>
      <c r="F487" s="171" t="s">
        <v>68</v>
      </c>
      <c r="G487" s="15" t="e">
        <f>#REF!</f>
        <v>#REF!</v>
      </c>
      <c r="H487" s="15"/>
      <c r="I487" s="15">
        <f>ПЭВН!E1293</f>
        <v>0</v>
      </c>
      <c r="J487" s="167"/>
      <c r="K487" s="567"/>
      <c r="L487" s="381"/>
      <c r="N487" t="str">
        <f>IFERROR(VLOOKUP(B487,Сток!A:B,2,FALSE),"")</f>
        <v/>
      </c>
      <c r="Q487" s="182"/>
    </row>
    <row r="488" spans="1:17" ht="12" customHeight="1" x14ac:dyDescent="0.25">
      <c r="A488" s="14" t="e">
        <f>#REF!</f>
        <v>#REF!</v>
      </c>
      <c r="B488" s="16" t="e">
        <f>#REF!</f>
        <v>#REF!</v>
      </c>
      <c r="C488" s="128" t="e">
        <f>VLOOKUP(A488,#REF!,10,FALSE)</f>
        <v>#REF!</v>
      </c>
      <c r="D488" s="18" t="e">
        <f>VLOOKUP(A488,#REF!,11,FALSE)</f>
        <v>#REF!</v>
      </c>
      <c r="E488" s="31">
        <v>1190</v>
      </c>
      <c r="F488" s="171" t="s">
        <v>68</v>
      </c>
      <c r="G488" s="15" t="e">
        <f>#REF!</f>
        <v>#REF!</v>
      </c>
      <c r="H488" s="15"/>
      <c r="I488" s="15">
        <f>ПЭВН!E1294</f>
        <v>0</v>
      </c>
      <c r="J488" s="167"/>
      <c r="K488" s="567"/>
      <c r="L488" s="381"/>
      <c r="N488" t="str">
        <f>IFERROR(VLOOKUP(B488,Сток!A:B,2,FALSE),"")</f>
        <v/>
      </c>
      <c r="Q488" s="182"/>
    </row>
    <row r="489" spans="1:17" ht="12" customHeight="1" x14ac:dyDescent="0.25">
      <c r="A489" s="14" t="e">
        <f>#REF!</f>
        <v>#REF!</v>
      </c>
      <c r="B489" s="16" t="e">
        <f>#REF!</f>
        <v>#REF!</v>
      </c>
      <c r="C489" s="128" t="e">
        <f>VLOOKUP(A489,#REF!,10,FALSE)</f>
        <v>#REF!</v>
      </c>
      <c r="D489" s="18" t="e">
        <f>VLOOKUP(A489,#REF!,11,FALSE)</f>
        <v>#REF!</v>
      </c>
      <c r="E489" s="31">
        <v>1590</v>
      </c>
      <c r="F489" s="171" t="s">
        <v>68</v>
      </c>
      <c r="G489" s="15" t="e">
        <f>#REF!</f>
        <v>#REF!</v>
      </c>
      <c r="H489" s="15"/>
      <c r="I489" s="15">
        <f>ПЭВН!E1292</f>
        <v>0</v>
      </c>
      <c r="J489" s="167"/>
      <c r="K489" s="567"/>
      <c r="L489" s="381"/>
      <c r="N489" t="str">
        <f>IFERROR(VLOOKUP(B489,Сток!A:B,2,FALSE),"")</f>
        <v/>
      </c>
      <c r="Q489" s="182"/>
    </row>
    <row r="490" spans="1:17" ht="12" customHeight="1" x14ac:dyDescent="0.25">
      <c r="A490" s="14" t="e">
        <f>#REF!</f>
        <v>#REF!</v>
      </c>
      <c r="B490" s="16" t="e">
        <f>#REF!</f>
        <v>#REF!</v>
      </c>
      <c r="C490" s="128" t="e">
        <f>VLOOKUP(A490,#REF!,10,FALSE)</f>
        <v>#REF!</v>
      </c>
      <c r="D490" s="18" t="e">
        <f>VLOOKUP(A490,#REF!,11,FALSE)</f>
        <v>#REF!</v>
      </c>
      <c r="E490" s="31">
        <v>1490</v>
      </c>
      <c r="F490" s="171" t="s">
        <v>68</v>
      </c>
      <c r="G490" s="15" t="e">
        <f>#REF!</f>
        <v>#REF!</v>
      </c>
      <c r="H490" s="15"/>
      <c r="I490" s="15">
        <f>ПЭВН!E1293</f>
        <v>0</v>
      </c>
      <c r="J490" s="167"/>
      <c r="K490" s="567"/>
      <c r="L490" s="381"/>
      <c r="N490" t="str">
        <f>IFERROR(VLOOKUP(B490,Сток!A:B,2,FALSE),"")</f>
        <v/>
      </c>
      <c r="Q490" s="182"/>
    </row>
    <row r="491" spans="1:17" ht="12" customHeight="1" x14ac:dyDescent="0.25">
      <c r="A491" s="14" t="e">
        <f>#REF!</f>
        <v>#REF!</v>
      </c>
      <c r="B491" s="16" t="e">
        <f>#REF!</f>
        <v>#REF!</v>
      </c>
      <c r="C491" s="128" t="e">
        <f>VLOOKUP(A491,#REF!,10,FALSE)</f>
        <v>#REF!</v>
      </c>
      <c r="D491" s="18" t="e">
        <f>VLOOKUP(A491,#REF!,11,FALSE)</f>
        <v>#REF!</v>
      </c>
      <c r="E491" s="31">
        <v>1580</v>
      </c>
      <c r="F491" s="171" t="s">
        <v>68</v>
      </c>
      <c r="G491" s="15" t="e">
        <f>#REF!</f>
        <v>#REF!</v>
      </c>
      <c r="H491" s="15"/>
      <c r="I491" s="15">
        <f>ПЭВН!E1295</f>
        <v>0</v>
      </c>
      <c r="J491" s="167"/>
      <c r="K491" s="567"/>
      <c r="L491" s="381"/>
      <c r="N491" t="str">
        <f>IFERROR(VLOOKUP(B491,Сток!A:B,2,FALSE),"")</f>
        <v/>
      </c>
      <c r="Q491" s="182"/>
    </row>
    <row r="492" spans="1:17" ht="12" customHeight="1" x14ac:dyDescent="0.25">
      <c r="A492" s="14" t="e">
        <f>#REF!</f>
        <v>#REF!</v>
      </c>
      <c r="B492" s="16" t="e">
        <f>#REF!</f>
        <v>#REF!</v>
      </c>
      <c r="C492" s="128" t="e">
        <f>VLOOKUP(A492,#REF!,10,FALSE)</f>
        <v>#REF!</v>
      </c>
      <c r="D492" s="18" t="e">
        <f>VLOOKUP(A492,#REF!,11,FALSE)</f>
        <v>#REF!</v>
      </c>
      <c r="E492" s="31">
        <v>1890</v>
      </c>
      <c r="F492" s="171" t="s">
        <v>68</v>
      </c>
      <c r="G492" s="15" t="e">
        <f>#REF!</f>
        <v>#REF!</v>
      </c>
      <c r="H492" s="15"/>
      <c r="I492" s="15">
        <f>ПЭВН!E1299</f>
        <v>0</v>
      </c>
      <c r="J492" s="167"/>
      <c r="K492" s="567"/>
      <c r="L492" s="381"/>
      <c r="N492" t="str">
        <f>IFERROR(VLOOKUP(B492,Сток!A:B,2,FALSE),"")</f>
        <v/>
      </c>
      <c r="Q492" s="182"/>
    </row>
    <row r="493" spans="1:17" ht="11.25" customHeight="1" x14ac:dyDescent="0.25">
      <c r="A493" s="14" t="e">
        <f>#REF!</f>
        <v>#REF!</v>
      </c>
      <c r="B493" s="16" t="e">
        <f>#REF!</f>
        <v>#REF!</v>
      </c>
      <c r="C493" s="128" t="e">
        <f>VLOOKUP(A493,#REF!,10,FALSE)</f>
        <v>#REF!</v>
      </c>
      <c r="D493" s="18" t="e">
        <f>VLOOKUP(A493,#REF!,11,FALSE)</f>
        <v>#REF!</v>
      </c>
      <c r="E493" s="31">
        <v>890</v>
      </c>
      <c r="F493" s="171" t="s">
        <v>68</v>
      </c>
      <c r="G493" s="15" t="e">
        <f>#REF!</f>
        <v>#REF!</v>
      </c>
      <c r="H493" s="15"/>
      <c r="I493" s="15">
        <f>ПЭВН!E1300</f>
        <v>0</v>
      </c>
      <c r="J493" s="167"/>
      <c r="K493" s="567"/>
      <c r="L493" s="381"/>
      <c r="N493" t="str">
        <f>IFERROR(VLOOKUP(B493,Сток!A:B,2,FALSE),"")</f>
        <v/>
      </c>
      <c r="Q493" s="182"/>
    </row>
    <row r="494" spans="1:17" ht="12" customHeight="1" x14ac:dyDescent="0.25">
      <c r="A494" s="14" t="e">
        <f>#REF!</f>
        <v>#REF!</v>
      </c>
      <c r="B494" s="16" t="e">
        <f>#REF!</f>
        <v>#REF!</v>
      </c>
      <c r="C494" s="128" t="e">
        <f>VLOOKUP(A494,#REF!,10,FALSE)</f>
        <v>#REF!</v>
      </c>
      <c r="D494" s="18" t="e">
        <f>VLOOKUP(A494,#REF!,11,FALSE)</f>
        <v>#REF!</v>
      </c>
      <c r="E494" s="31">
        <v>2090</v>
      </c>
      <c r="F494" s="171" t="s">
        <v>68</v>
      </c>
      <c r="G494" s="15" t="e">
        <f>#REF!</f>
        <v>#REF!</v>
      </c>
      <c r="H494" s="15"/>
      <c r="I494" s="15">
        <f>ПЭВН!E1305</f>
        <v>0</v>
      </c>
      <c r="J494" s="167"/>
      <c r="K494" s="567"/>
      <c r="L494" s="381"/>
      <c r="N494" t="str">
        <f>IFERROR(VLOOKUP(B494,Сток!A:B,2,FALSE),"")</f>
        <v/>
      </c>
      <c r="Q494" s="182"/>
    </row>
    <row r="495" spans="1:17" ht="12" customHeight="1" x14ac:dyDescent="0.25">
      <c r="A495" s="14" t="e">
        <f>#REF!</f>
        <v>#REF!</v>
      </c>
      <c r="B495" s="16" t="e">
        <f>#REF!</f>
        <v>#REF!</v>
      </c>
      <c r="C495" s="128" t="e">
        <f>VLOOKUP(A495,#REF!,10,FALSE)</f>
        <v>#REF!</v>
      </c>
      <c r="D495" s="18" t="e">
        <f>VLOOKUP(A495,#REF!,11,FALSE)</f>
        <v>#REF!</v>
      </c>
      <c r="E495" s="31">
        <v>2190</v>
      </c>
      <c r="F495" s="171" t="s">
        <v>68</v>
      </c>
      <c r="G495" s="15" t="e">
        <f>#REF!</f>
        <v>#REF!</v>
      </c>
      <c r="H495" s="15"/>
      <c r="I495" s="15">
        <f>ПЭВН!E1306</f>
        <v>0</v>
      </c>
      <c r="J495" s="167"/>
      <c r="K495" s="567"/>
      <c r="L495" s="381"/>
      <c r="N495" t="str">
        <f>IFERROR(VLOOKUP(B495,Сток!A:B,2,FALSE),"")</f>
        <v/>
      </c>
      <c r="Q495" s="182"/>
    </row>
    <row r="496" spans="1:17" ht="12" customHeight="1" x14ac:dyDescent="0.25">
      <c r="A496" s="14" t="e">
        <f>#REF!</f>
        <v>#REF!</v>
      </c>
      <c r="B496" s="16" t="e">
        <f>#REF!</f>
        <v>#REF!</v>
      </c>
      <c r="C496" s="128" t="e">
        <f>VLOOKUP(A496,#REF!,10,FALSE)</f>
        <v>#REF!</v>
      </c>
      <c r="D496" s="18" t="e">
        <f>VLOOKUP(A496,#REF!,11,FALSE)</f>
        <v>#REF!</v>
      </c>
      <c r="E496" s="31">
        <v>2190</v>
      </c>
      <c r="F496" s="171" t="s">
        <v>68</v>
      </c>
      <c r="G496" s="15" t="e">
        <f>#REF!</f>
        <v>#REF!</v>
      </c>
      <c r="H496" s="15"/>
      <c r="I496" s="15">
        <f>ПЭВН!E1307</f>
        <v>0</v>
      </c>
      <c r="J496" s="167"/>
      <c r="K496" s="567"/>
      <c r="L496" s="381"/>
      <c r="N496" t="str">
        <f>IFERROR(VLOOKUP(B496,Сток!A:B,2,FALSE),"")</f>
        <v/>
      </c>
      <c r="Q496" s="182"/>
    </row>
    <row r="497" spans="1:17" ht="12" customHeight="1" x14ac:dyDescent="0.25">
      <c r="A497" s="14" t="e">
        <f>#REF!</f>
        <v>#REF!</v>
      </c>
      <c r="B497" s="16" t="e">
        <f>#REF!</f>
        <v>#REF!</v>
      </c>
      <c r="C497" s="128" t="e">
        <f>VLOOKUP(A497,#REF!,10,FALSE)</f>
        <v>#REF!</v>
      </c>
      <c r="D497" s="18" t="e">
        <f>VLOOKUP(A497,#REF!,11,FALSE)</f>
        <v>#REF!</v>
      </c>
      <c r="E497" s="31">
        <v>2290</v>
      </c>
      <c r="F497" s="171" t="s">
        <v>68</v>
      </c>
      <c r="G497" s="15" t="e">
        <f>#REF!</f>
        <v>#REF!</v>
      </c>
      <c r="H497" s="15"/>
      <c r="I497" s="15">
        <f>ПЭВН!E1308</f>
        <v>0</v>
      </c>
      <c r="J497" s="167"/>
      <c r="K497" s="567"/>
      <c r="L497" s="381"/>
      <c r="N497" t="str">
        <f>IFERROR(VLOOKUP(B497,Сток!A:B,2,FALSE),"")</f>
        <v/>
      </c>
      <c r="Q497" s="182"/>
    </row>
    <row r="498" spans="1:17" ht="12" customHeight="1" x14ac:dyDescent="0.25">
      <c r="A498" s="14" t="e">
        <f>#REF!</f>
        <v>#REF!</v>
      </c>
      <c r="B498" s="16" t="e">
        <f>#REF!</f>
        <v>#REF!</v>
      </c>
      <c r="C498" s="128" t="e">
        <f>VLOOKUP(A498,#REF!,10,FALSE)</f>
        <v>#REF!</v>
      </c>
      <c r="D498" s="18" t="e">
        <f>VLOOKUP(A498,#REF!,11,FALSE)</f>
        <v>#REF!</v>
      </c>
      <c r="E498" s="31">
        <v>2290</v>
      </c>
      <c r="F498" s="171" t="s">
        <v>68</v>
      </c>
      <c r="G498" s="15" t="e">
        <f>#REF!</f>
        <v>#REF!</v>
      </c>
      <c r="H498" s="15"/>
      <c r="I498" s="15">
        <f>ПЭВН!E1309</f>
        <v>0</v>
      </c>
      <c r="J498" s="167"/>
      <c r="K498" s="567"/>
      <c r="L498" s="381"/>
      <c r="N498" t="str">
        <f>IFERROR(VLOOKUP(B498,Сток!A:B,2,FALSE),"")</f>
        <v/>
      </c>
      <c r="Q498" s="182"/>
    </row>
    <row r="499" spans="1:17" ht="12" customHeight="1" x14ac:dyDescent="0.25">
      <c r="A499" s="14" t="e">
        <f>#REF!</f>
        <v>#REF!</v>
      </c>
      <c r="B499" s="16" t="e">
        <f>#REF!</f>
        <v>#REF!</v>
      </c>
      <c r="C499" s="128" t="e">
        <f>VLOOKUP(A499,#REF!,10,FALSE)</f>
        <v>#REF!</v>
      </c>
      <c r="D499" s="18" t="e">
        <f>VLOOKUP(A499,#REF!,11,FALSE)</f>
        <v>#REF!</v>
      </c>
      <c r="E499" s="31">
        <v>1890</v>
      </c>
      <c r="F499" s="171" t="s">
        <v>68</v>
      </c>
      <c r="G499" s="15" t="e">
        <f>#REF!</f>
        <v>#REF!</v>
      </c>
      <c r="H499" s="15"/>
      <c r="I499" s="15">
        <f>ПЭВН!E1311</f>
        <v>0</v>
      </c>
      <c r="J499" s="167"/>
      <c r="K499" s="567"/>
      <c r="L499" s="381"/>
      <c r="N499" t="str">
        <f>IFERROR(VLOOKUP(B499,Сток!A:B,2,FALSE),"")</f>
        <v/>
      </c>
      <c r="Q499" s="182"/>
    </row>
    <row r="500" spans="1:17" ht="12" customHeight="1" x14ac:dyDescent="0.25">
      <c r="A500" s="14" t="e">
        <f>#REF!</f>
        <v>#REF!</v>
      </c>
      <c r="B500" s="16" t="e">
        <f>#REF!</f>
        <v>#REF!</v>
      </c>
      <c r="C500" s="128" t="e">
        <f>VLOOKUP(A500,#REF!,10,FALSE)</f>
        <v>#REF!</v>
      </c>
      <c r="D500" s="18" t="e">
        <f>VLOOKUP(A500,#REF!,11,FALSE)</f>
        <v>#REF!</v>
      </c>
      <c r="E500" s="31">
        <v>6850</v>
      </c>
      <c r="F500" s="171" t="s">
        <v>68</v>
      </c>
      <c r="G500" s="15" t="e">
        <f>#REF!</f>
        <v>#REF!</v>
      </c>
      <c r="H500" s="15"/>
      <c r="I500" s="15" t="s">
        <v>294</v>
      </c>
      <c r="J500" s="167"/>
      <c r="K500" s="567"/>
      <c r="L500" s="381"/>
      <c r="N500" t="str">
        <f>IFERROR(VLOOKUP(B500,Сток!A:B,2,FALSE),"")</f>
        <v/>
      </c>
      <c r="Q500" s="182"/>
    </row>
    <row r="501" spans="1:17" ht="12" customHeight="1" x14ac:dyDescent="0.25">
      <c r="A501" s="14" t="e">
        <f>#REF!</f>
        <v>#REF!</v>
      </c>
      <c r="B501" s="16" t="e">
        <f>#REF!</f>
        <v>#REF!</v>
      </c>
      <c r="C501" s="128" t="e">
        <f>VLOOKUP(A501,#REF!,10,FALSE)</f>
        <v>#REF!</v>
      </c>
      <c r="D501" s="18" t="e">
        <f>VLOOKUP(A501,#REF!,11,FALSE)</f>
        <v>#REF!</v>
      </c>
      <c r="E501" s="31">
        <v>4850</v>
      </c>
      <c r="F501" s="171" t="s">
        <v>68</v>
      </c>
      <c r="G501" s="15" t="e">
        <f>#REF!</f>
        <v>#REF!</v>
      </c>
      <c r="H501" s="15"/>
      <c r="I501" s="15" t="s">
        <v>294</v>
      </c>
      <c r="J501" s="167"/>
      <c r="K501" s="567"/>
      <c r="L501" s="381"/>
      <c r="N501" t="str">
        <f>IFERROR(VLOOKUP(B501,Сток!A:B,2,FALSE),"")</f>
        <v/>
      </c>
      <c r="Q501" s="182"/>
    </row>
    <row r="502" spans="1:17" ht="12" customHeight="1" x14ac:dyDescent="0.25">
      <c r="A502" s="14" t="e">
        <f>#REF!</f>
        <v>#REF!</v>
      </c>
      <c r="B502" s="16" t="e">
        <f>#REF!</f>
        <v>#REF!</v>
      </c>
      <c r="C502" s="128" t="e">
        <f>VLOOKUP(A502,#REF!,10,FALSE)</f>
        <v>#REF!</v>
      </c>
      <c r="D502" s="18" t="e">
        <f>VLOOKUP(A502,#REF!,11,FALSE)</f>
        <v>#REF!</v>
      </c>
      <c r="E502" s="31">
        <v>4850</v>
      </c>
      <c r="F502" s="171" t="s">
        <v>68</v>
      </c>
      <c r="G502" s="15" t="e">
        <f>#REF!</f>
        <v>#REF!</v>
      </c>
      <c r="H502" s="15"/>
      <c r="I502" s="15" t="s">
        <v>294</v>
      </c>
      <c r="J502" s="167"/>
      <c r="K502" s="567"/>
      <c r="L502" s="381"/>
      <c r="N502" t="str">
        <f>IFERROR(VLOOKUP(B502,Сток!A:B,2,FALSE),"")</f>
        <v/>
      </c>
      <c r="Q502" s="182"/>
    </row>
    <row r="503" spans="1:17" ht="12" customHeight="1" x14ac:dyDescent="0.25">
      <c r="A503" s="14" t="e">
        <f>#REF!</f>
        <v>#REF!</v>
      </c>
      <c r="B503" s="16" t="e">
        <f>#REF!</f>
        <v>#REF!</v>
      </c>
      <c r="C503" s="128" t="e">
        <f>VLOOKUP(A503,#REF!,10,FALSE)</f>
        <v>#REF!</v>
      </c>
      <c r="D503" s="18" t="e">
        <f>VLOOKUP(A503,#REF!,11,FALSE)</f>
        <v>#REF!</v>
      </c>
      <c r="E503" s="31">
        <v>4050</v>
      </c>
      <c r="F503" s="171" t="s">
        <v>68</v>
      </c>
      <c r="G503" s="15" t="e">
        <f>#REF!</f>
        <v>#REF!</v>
      </c>
      <c r="H503" s="15"/>
      <c r="I503" s="15" t="s">
        <v>294</v>
      </c>
      <c r="J503" s="167"/>
      <c r="K503" s="567"/>
      <c r="L503" s="381"/>
      <c r="N503" t="str">
        <f>IFERROR(VLOOKUP(B503,Сток!A:B,2,FALSE),"")</f>
        <v/>
      </c>
      <c r="Q503" s="182"/>
    </row>
    <row r="504" spans="1:17" ht="12" customHeight="1" x14ac:dyDescent="0.25">
      <c r="A504" s="14" t="e">
        <f>#REF!</f>
        <v>#REF!</v>
      </c>
      <c r="B504" s="16" t="e">
        <f>#REF!</f>
        <v>#REF!</v>
      </c>
      <c r="C504" s="128" t="e">
        <f>VLOOKUP(A504,#REF!,10,FALSE)</f>
        <v>#REF!</v>
      </c>
      <c r="D504" s="18" t="e">
        <f>VLOOKUP(A504,#REF!,11,FALSE)</f>
        <v>#REF!</v>
      </c>
      <c r="E504" s="31">
        <v>4050</v>
      </c>
      <c r="F504" s="380" t="s">
        <v>68</v>
      </c>
      <c r="G504" s="15" t="e">
        <f>#REF!</f>
        <v>#REF!</v>
      </c>
      <c r="H504" s="15"/>
      <c r="I504" s="15"/>
      <c r="J504" s="167"/>
      <c r="K504" s="567"/>
      <c r="L504" s="381"/>
      <c r="N504" t="str">
        <f>IFERROR(VLOOKUP(B504,Сток!A:B,2,FALSE),"")</f>
        <v/>
      </c>
      <c r="Q504" s="182"/>
    </row>
    <row r="505" spans="1:17" ht="12" customHeight="1" x14ac:dyDescent="0.25">
      <c r="A505" s="14" t="e">
        <f>#REF!</f>
        <v>#REF!</v>
      </c>
      <c r="B505" s="16" t="e">
        <f>#REF!</f>
        <v>#REF!</v>
      </c>
      <c r="C505" s="128" t="e">
        <f>VLOOKUP(A505,#REF!,10,FALSE)</f>
        <v>#REF!</v>
      </c>
      <c r="D505" s="18" t="e">
        <f>VLOOKUP(A505,#REF!,11,FALSE)</f>
        <v>#REF!</v>
      </c>
      <c r="E505" s="31">
        <v>11490</v>
      </c>
      <c r="F505" s="380" t="s">
        <v>68</v>
      </c>
      <c r="G505" s="15" t="e">
        <f>#REF!</f>
        <v>#REF!</v>
      </c>
      <c r="H505" s="15"/>
      <c r="I505" s="15"/>
      <c r="J505" s="167"/>
      <c r="K505" s="567"/>
      <c r="L505" s="381"/>
      <c r="N505" t="str">
        <f>IFERROR(VLOOKUP(B505,Сток!A:B,2,FALSE),"")</f>
        <v/>
      </c>
      <c r="Q505" s="182"/>
    </row>
    <row r="506" spans="1:17" ht="12" customHeight="1" x14ac:dyDescent="0.25">
      <c r="A506" s="14" t="e">
        <f>#REF!</f>
        <v>#REF!</v>
      </c>
      <c r="B506" s="16" t="e">
        <f>#REF!</f>
        <v>#REF!</v>
      </c>
      <c r="C506" s="128" t="e">
        <f>VLOOKUP(A506,#REF!,10,FALSE)</f>
        <v>#REF!</v>
      </c>
      <c r="D506" s="18" t="e">
        <f>VLOOKUP(A506,#REF!,11,FALSE)</f>
        <v>#REF!</v>
      </c>
      <c r="E506" s="31">
        <v>2590</v>
      </c>
      <c r="F506" s="171" t="s">
        <v>68</v>
      </c>
      <c r="G506" s="15" t="e">
        <f>#REF!</f>
        <v>#REF!</v>
      </c>
      <c r="H506" s="15"/>
      <c r="I506" s="15">
        <f>ПЭВН!E1314</f>
        <v>0</v>
      </c>
      <c r="J506" s="167"/>
      <c r="K506" s="567"/>
      <c r="L506" s="381"/>
      <c r="N506" t="str">
        <f>IFERROR(VLOOKUP(B506,Сток!A:B,2,FALSE),"")</f>
        <v/>
      </c>
      <c r="Q506" s="182"/>
    </row>
    <row r="507" spans="1:17" ht="12" customHeight="1" x14ac:dyDescent="0.25">
      <c r="A507" s="14" t="e">
        <f>#REF!</f>
        <v>#REF!</v>
      </c>
      <c r="B507" s="350" t="e">
        <f>#REF!</f>
        <v>#REF!</v>
      </c>
      <c r="C507" s="128" t="e">
        <f>VLOOKUP(A507,#REF!,10,FALSE)</f>
        <v>#REF!</v>
      </c>
      <c r="D507" s="18" t="e">
        <f>VLOOKUP(A507,#REF!,11,FALSE)</f>
        <v>#REF!</v>
      </c>
      <c r="E507" s="31">
        <v>1290</v>
      </c>
      <c r="F507" s="171" t="s">
        <v>68</v>
      </c>
      <c r="G507" s="15" t="e">
        <f>#REF!</f>
        <v>#REF!</v>
      </c>
      <c r="H507" s="15"/>
      <c r="I507" s="15">
        <f>ПЭВН!E144</f>
        <v>0</v>
      </c>
      <c r="J507" s="167"/>
      <c r="K507" s="567"/>
      <c r="L507" s="381"/>
      <c r="N507" t="str">
        <f>IFERROR(VLOOKUP(B507,Сток!A:B,2,FALSE),"")</f>
        <v/>
      </c>
      <c r="Q507" s="182"/>
    </row>
    <row r="508" spans="1:17" ht="12" customHeight="1" x14ac:dyDescent="0.25">
      <c r="A508" s="14" t="e">
        <f>#REF!</f>
        <v>#REF!</v>
      </c>
      <c r="B508" s="350" t="e">
        <f>#REF!</f>
        <v>#REF!</v>
      </c>
      <c r="C508" s="128" t="e">
        <f>VLOOKUP(A508,#REF!,10,FALSE)</f>
        <v>#REF!</v>
      </c>
      <c r="D508" s="18" t="e">
        <f>VLOOKUP(A508,#REF!,11,FALSE)</f>
        <v>#REF!</v>
      </c>
      <c r="E508" s="31">
        <v>1290</v>
      </c>
      <c r="F508" s="171" t="s">
        <v>68</v>
      </c>
      <c r="G508" s="15" t="e">
        <f>#REF!</f>
        <v>#REF!</v>
      </c>
      <c r="H508" s="15"/>
      <c r="I508" s="15">
        <f>ПЭВН!E154</f>
        <v>0</v>
      </c>
      <c r="J508" s="167"/>
      <c r="K508" s="567"/>
      <c r="L508" s="381"/>
      <c r="N508" t="str">
        <f>IFERROR(VLOOKUP(B508,Сток!A:B,2,FALSE),"")</f>
        <v/>
      </c>
      <c r="Q508" s="182"/>
    </row>
    <row r="509" spans="1:17" ht="12" customHeight="1" x14ac:dyDescent="0.25">
      <c r="A509" s="14" t="e">
        <f>#REF!</f>
        <v>#REF!</v>
      </c>
      <c r="B509" s="350" t="e">
        <f>#REF!</f>
        <v>#REF!</v>
      </c>
      <c r="C509" s="128" t="e">
        <f>VLOOKUP(A509,#REF!,10,FALSE)</f>
        <v>#REF!</v>
      </c>
      <c r="D509" s="18" t="e">
        <f>VLOOKUP(A509,#REF!,11,FALSE)</f>
        <v>#REF!</v>
      </c>
      <c r="E509" s="31">
        <v>2190</v>
      </c>
      <c r="F509" s="171" t="s">
        <v>68</v>
      </c>
      <c r="G509" s="15" t="e">
        <f>#REF!</f>
        <v>#REF!</v>
      </c>
      <c r="H509" s="15"/>
      <c r="I509" s="15">
        <f>ПЭВН!E156</f>
        <v>0</v>
      </c>
      <c r="J509" s="167"/>
      <c r="K509" s="567"/>
      <c r="L509" s="381"/>
      <c r="N509" t="str">
        <f>IFERROR(VLOOKUP(B509,Сток!A:B,2,FALSE),"")</f>
        <v/>
      </c>
      <c r="Q509" s="182"/>
    </row>
    <row r="510" spans="1:17" ht="12" customHeight="1" x14ac:dyDescent="0.25">
      <c r="A510" s="14" t="e">
        <f>#REF!</f>
        <v>#REF!</v>
      </c>
      <c r="B510" s="350" t="e">
        <f>#REF!</f>
        <v>#REF!</v>
      </c>
      <c r="C510" s="128" t="e">
        <f>VLOOKUP(A510,#REF!,10,FALSE)</f>
        <v>#REF!</v>
      </c>
      <c r="D510" s="18" t="e">
        <f>VLOOKUP(A510,#REF!,11,FALSE)</f>
        <v>#REF!</v>
      </c>
      <c r="E510" s="31">
        <v>890</v>
      </c>
      <c r="F510" s="171" t="s">
        <v>68</v>
      </c>
      <c r="G510" s="15" t="e">
        <f>#REF!</f>
        <v>#REF!</v>
      </c>
      <c r="H510" s="15"/>
      <c r="I510" s="15">
        <f>ПЭВН!E158</f>
        <v>0</v>
      </c>
      <c r="J510" s="167"/>
      <c r="K510" s="567"/>
      <c r="L510" s="381"/>
      <c r="N510" t="str">
        <f>IFERROR(VLOOKUP(B510,Сток!A:B,2,FALSE),"")</f>
        <v/>
      </c>
      <c r="Q510" s="182"/>
    </row>
    <row r="511" spans="1:17" ht="12" customHeight="1" x14ac:dyDescent="0.25">
      <c r="A511" s="14" t="e">
        <f>#REF!</f>
        <v>#REF!</v>
      </c>
      <c r="B511" s="350" t="e">
        <f>#REF!</f>
        <v>#REF!</v>
      </c>
      <c r="C511" s="128" t="e">
        <f>VLOOKUP(A511,#REF!,10,FALSE)</f>
        <v>#REF!</v>
      </c>
      <c r="D511" s="18" t="e">
        <f>VLOOKUP(A511,#REF!,11,FALSE)</f>
        <v>#REF!</v>
      </c>
      <c r="E511" s="31">
        <v>3090</v>
      </c>
      <c r="F511" s="171" t="s">
        <v>68</v>
      </c>
      <c r="G511" s="15" t="e">
        <f>#REF!</f>
        <v>#REF!</v>
      </c>
      <c r="H511" s="15"/>
      <c r="I511" s="15">
        <f>ПЭВН!E162</f>
        <v>0</v>
      </c>
      <c r="J511" s="167"/>
      <c r="K511" s="567"/>
      <c r="L511" s="381"/>
      <c r="N511" t="str">
        <f>IFERROR(VLOOKUP(B511,Сток!A:B,2,FALSE),"")</f>
        <v/>
      </c>
      <c r="Q511" s="182"/>
    </row>
    <row r="512" spans="1:17" ht="12" customHeight="1" x14ac:dyDescent="0.25">
      <c r="A512" s="14" t="e">
        <f>#REF!</f>
        <v>#REF!</v>
      </c>
      <c r="B512" s="350" t="e">
        <f>#REF!</f>
        <v>#REF!</v>
      </c>
      <c r="C512" s="128" t="e">
        <f>VLOOKUP(A512,#REF!,10,FALSE)</f>
        <v>#REF!</v>
      </c>
      <c r="D512" s="18" t="e">
        <f>VLOOKUP(A512,#REF!,11,FALSE)</f>
        <v>#REF!</v>
      </c>
      <c r="E512" s="31">
        <v>890</v>
      </c>
      <c r="F512" s="171" t="s">
        <v>68</v>
      </c>
      <c r="G512" s="15" t="e">
        <f>#REF!</f>
        <v>#REF!</v>
      </c>
      <c r="H512" s="15"/>
      <c r="I512" s="15">
        <f>ПЭВН!E163</f>
        <v>0</v>
      </c>
      <c r="J512" s="167"/>
      <c r="K512" s="567"/>
      <c r="L512" s="381"/>
      <c r="N512" t="str">
        <f>IFERROR(VLOOKUP(B512,Сток!A:B,2,FALSE),"")</f>
        <v/>
      </c>
      <c r="O512" s="342"/>
      <c r="Q512" s="182"/>
    </row>
    <row r="513" spans="1:17" ht="12" customHeight="1" x14ac:dyDescent="0.25">
      <c r="A513" s="14" t="e">
        <f>#REF!</f>
        <v>#REF!</v>
      </c>
      <c r="B513" s="350" t="e">
        <f>#REF!</f>
        <v>#REF!</v>
      </c>
      <c r="C513" s="128" t="e">
        <f>VLOOKUP(A513,#REF!,10,FALSE)</f>
        <v>#REF!</v>
      </c>
      <c r="D513" s="18" t="e">
        <f>VLOOKUP(A513,#REF!,11,FALSE)</f>
        <v>#REF!</v>
      </c>
      <c r="E513" s="31">
        <v>1290</v>
      </c>
      <c r="F513" s="171" t="s">
        <v>68</v>
      </c>
      <c r="G513" s="15" t="e">
        <f>#REF!</f>
        <v>#REF!</v>
      </c>
      <c r="H513" s="15"/>
      <c r="I513" s="15">
        <f>ПЭВН!E184</f>
        <v>0</v>
      </c>
      <c r="J513" s="167"/>
      <c r="K513" s="567"/>
      <c r="L513" s="381"/>
      <c r="N513" t="str">
        <f>IFERROR(VLOOKUP(B513,Сток!A:B,2,FALSE),"")</f>
        <v/>
      </c>
      <c r="Q513" s="182"/>
    </row>
    <row r="514" spans="1:17" ht="12" customHeight="1" x14ac:dyDescent="0.25">
      <c r="A514" s="14" t="e">
        <f>#REF!</f>
        <v>#REF!</v>
      </c>
      <c r="B514" s="350" t="e">
        <f>#REF!</f>
        <v>#REF!</v>
      </c>
      <c r="C514" s="128" t="e">
        <f>VLOOKUP(A514,#REF!,10,FALSE)</f>
        <v>#REF!</v>
      </c>
      <c r="D514" s="18" t="e">
        <f>VLOOKUP(A514,#REF!,11,FALSE)</f>
        <v>#REF!</v>
      </c>
      <c r="E514" s="31">
        <v>2490</v>
      </c>
      <c r="F514" s="171" t="s">
        <v>68</v>
      </c>
      <c r="G514" s="15" t="e">
        <f>#REF!</f>
        <v>#REF!</v>
      </c>
      <c r="H514" s="15"/>
      <c r="I514" s="15">
        <f>ПЭВН!E186</f>
        <v>0</v>
      </c>
      <c r="J514" s="167"/>
      <c r="K514" s="567"/>
      <c r="L514" s="381"/>
      <c r="N514" t="str">
        <f>IFERROR(VLOOKUP(B514,Сток!A:B,2,FALSE),"")</f>
        <v/>
      </c>
      <c r="Q514" s="182"/>
    </row>
    <row r="515" spans="1:17" ht="12" customHeight="1" x14ac:dyDescent="0.25">
      <c r="A515" s="14" t="e">
        <f>#REF!</f>
        <v>#REF!</v>
      </c>
      <c r="B515" s="350" t="e">
        <f>#REF!</f>
        <v>#REF!</v>
      </c>
      <c r="C515" s="128" t="e">
        <f>VLOOKUP(A515,#REF!,10,FALSE)</f>
        <v>#REF!</v>
      </c>
      <c r="D515" s="18" t="e">
        <f>VLOOKUP(A515,#REF!,11,FALSE)</f>
        <v>#REF!</v>
      </c>
      <c r="E515" s="31">
        <v>1190</v>
      </c>
      <c r="F515" s="171" t="s">
        <v>68</v>
      </c>
      <c r="G515" s="15" t="e">
        <f>#REF!</f>
        <v>#REF!</v>
      </c>
      <c r="H515" s="15"/>
      <c r="I515" s="15">
        <f>ПЭВН!E188</f>
        <v>0</v>
      </c>
      <c r="J515" s="167"/>
      <c r="K515" s="567"/>
      <c r="L515" s="381"/>
      <c r="N515" t="str">
        <f>IFERROR(VLOOKUP(B515,Сток!A:B,2,FALSE),"")</f>
        <v/>
      </c>
      <c r="Q515" s="182"/>
    </row>
    <row r="516" spans="1:17" ht="12" customHeight="1" x14ac:dyDescent="0.25">
      <c r="A516" s="14" t="e">
        <f>#REF!</f>
        <v>#REF!</v>
      </c>
      <c r="B516" s="350" t="e">
        <f>#REF!</f>
        <v>#REF!</v>
      </c>
      <c r="C516" s="128" t="e">
        <f>VLOOKUP(A516,#REF!,10,FALSE)</f>
        <v>#REF!</v>
      </c>
      <c r="D516" s="18" t="e">
        <f>VLOOKUP(A516,#REF!,11,FALSE)</f>
        <v>#REF!</v>
      </c>
      <c r="E516" s="31">
        <v>1790</v>
      </c>
      <c r="F516" s="171" t="s">
        <v>68</v>
      </c>
      <c r="G516" s="15" t="e">
        <f>#REF!</f>
        <v>#REF!</v>
      </c>
      <c r="H516" s="15"/>
      <c r="I516" s="15">
        <f>ПЭВН!E189</f>
        <v>0</v>
      </c>
      <c r="J516" s="167"/>
      <c r="K516" s="567"/>
      <c r="L516" s="381"/>
      <c r="N516" t="str">
        <f>IFERROR(VLOOKUP(B516,Сток!A:B,2,FALSE),"")</f>
        <v/>
      </c>
      <c r="Q516" s="182"/>
    </row>
    <row r="517" spans="1:17" ht="12" customHeight="1" x14ac:dyDescent="0.25">
      <c r="A517" s="14" t="e">
        <f>#REF!</f>
        <v>#REF!</v>
      </c>
      <c r="B517" s="350" t="e">
        <f>#REF!</f>
        <v>#REF!</v>
      </c>
      <c r="C517" s="128" t="e">
        <f>VLOOKUP(A517,#REF!,10,FALSE)</f>
        <v>#REF!</v>
      </c>
      <c r="D517" s="18" t="e">
        <f>VLOOKUP(A517,#REF!,11,FALSE)</f>
        <v>#REF!</v>
      </c>
      <c r="E517" s="31">
        <v>2790</v>
      </c>
      <c r="F517" s="171" t="s">
        <v>68</v>
      </c>
      <c r="G517" s="15" t="e">
        <f>#REF!</f>
        <v>#REF!</v>
      </c>
      <c r="H517" s="15"/>
      <c r="I517" s="15">
        <f>ПЭВН!E191</f>
        <v>0</v>
      </c>
      <c r="J517" s="167"/>
      <c r="K517" s="567"/>
      <c r="L517" s="381"/>
      <c r="N517" t="str">
        <f>IFERROR(VLOOKUP(B517,Сток!A:B,2,FALSE),"")</f>
        <v/>
      </c>
      <c r="Q517" s="182"/>
    </row>
    <row r="518" spans="1:17" ht="12" customHeight="1" x14ac:dyDescent="0.25">
      <c r="A518" s="14" t="e">
        <f>#REF!</f>
        <v>#REF!</v>
      </c>
      <c r="B518" s="350" t="e">
        <f>#REF!</f>
        <v>#REF!</v>
      </c>
      <c r="C518" s="128" t="e">
        <f>VLOOKUP(A518,#REF!,10,FALSE)</f>
        <v>#REF!</v>
      </c>
      <c r="D518" s="18" t="e">
        <f>VLOOKUP(A518,#REF!,11,FALSE)</f>
        <v>#REF!</v>
      </c>
      <c r="E518" s="31">
        <v>3390</v>
      </c>
      <c r="F518" s="171" t="s">
        <v>68</v>
      </c>
      <c r="G518" s="15" t="e">
        <f>#REF!</f>
        <v>#REF!</v>
      </c>
      <c r="H518" s="15"/>
      <c r="I518" s="15">
        <f>ПЭВН!E192</f>
        <v>0</v>
      </c>
      <c r="J518" s="167"/>
      <c r="K518" s="567"/>
      <c r="L518" s="381"/>
      <c r="N518" t="str">
        <f>IFERROR(VLOOKUP(B518,Сток!A:B,2,FALSE),"")</f>
        <v/>
      </c>
      <c r="Q518" s="182"/>
    </row>
    <row r="519" spans="1:17" ht="12" customHeight="1" x14ac:dyDescent="0.25">
      <c r="A519" s="14" t="e">
        <f>#REF!</f>
        <v>#REF!</v>
      </c>
      <c r="B519" s="350" t="e">
        <f>#REF!</f>
        <v>#REF!</v>
      </c>
      <c r="C519" s="128" t="e">
        <f>VLOOKUP(A519,#REF!,10,FALSE)</f>
        <v>#REF!</v>
      </c>
      <c r="D519" s="18" t="e">
        <f>VLOOKUP(A519,#REF!,11,FALSE)</f>
        <v>#REF!</v>
      </c>
      <c r="E519" s="31">
        <v>790</v>
      </c>
      <c r="F519" s="171" t="s">
        <v>68</v>
      </c>
      <c r="G519" s="15" t="e">
        <f>#REF!</f>
        <v>#REF!</v>
      </c>
      <c r="H519" s="15"/>
      <c r="I519" s="15">
        <f>ПЭВН!E193</f>
        <v>0</v>
      </c>
      <c r="J519" s="167"/>
      <c r="K519" s="567"/>
      <c r="L519" s="381"/>
      <c r="N519" t="str">
        <f>IFERROR(VLOOKUP(B519,Сток!A:B,2,FALSE),"")</f>
        <v/>
      </c>
      <c r="Q519" s="182"/>
    </row>
    <row r="520" spans="1:17" ht="12" customHeight="1" x14ac:dyDescent="0.25">
      <c r="A520" s="14" t="e">
        <f>#REF!</f>
        <v>#REF!</v>
      </c>
      <c r="B520" s="350" t="e">
        <f>#REF!</f>
        <v>#REF!</v>
      </c>
      <c r="C520" s="128" t="e">
        <f>VLOOKUP(A520,#REF!,10,FALSE)</f>
        <v>#REF!</v>
      </c>
      <c r="D520" s="18" t="e">
        <f>VLOOKUP(A520,#REF!,11,FALSE)</f>
        <v>#REF!</v>
      </c>
      <c r="E520" s="31">
        <v>1190</v>
      </c>
      <c r="F520" s="171" t="s">
        <v>68</v>
      </c>
      <c r="G520" s="15" t="e">
        <f>#REF!</f>
        <v>#REF!</v>
      </c>
      <c r="H520" s="15"/>
      <c r="I520" s="15">
        <f>ПЭВН!E194</f>
        <v>0</v>
      </c>
      <c r="J520" s="167"/>
      <c r="K520" s="567"/>
      <c r="L520" s="381"/>
      <c r="N520" t="str">
        <f>IFERROR(VLOOKUP(B520,Сток!A:B,2,FALSE),"")</f>
        <v/>
      </c>
      <c r="Q520" s="182"/>
    </row>
    <row r="521" spans="1:17" ht="12" customHeight="1" x14ac:dyDescent="0.25">
      <c r="A521" s="14" t="e">
        <f>#REF!</f>
        <v>#REF!</v>
      </c>
      <c r="B521" s="350" t="e">
        <f>#REF!</f>
        <v>#REF!</v>
      </c>
      <c r="C521" s="128" t="e">
        <f>VLOOKUP(A521,#REF!,10,FALSE)</f>
        <v>#REF!</v>
      </c>
      <c r="D521" s="18" t="e">
        <f>VLOOKUP(A521,#REF!,11,FALSE)</f>
        <v>#REF!</v>
      </c>
      <c r="E521" s="31">
        <v>1890</v>
      </c>
      <c r="F521" s="171" t="s">
        <v>68</v>
      </c>
      <c r="G521" s="15" t="e">
        <f>#REF!</f>
        <v>#REF!</v>
      </c>
      <c r="H521" s="15"/>
      <c r="I521" s="15">
        <f>ПЭВН!E196</f>
        <v>0</v>
      </c>
      <c r="J521" s="167"/>
      <c r="K521" s="567"/>
      <c r="L521" s="381"/>
      <c r="N521" t="str">
        <f>IFERROR(VLOOKUP(B521,Сток!A:B,2,FALSE),"")</f>
        <v/>
      </c>
      <c r="Q521" s="182"/>
    </row>
    <row r="522" spans="1:17" ht="12" customHeight="1" x14ac:dyDescent="0.25">
      <c r="A522" s="14" t="e">
        <f>#REF!</f>
        <v>#REF!</v>
      </c>
      <c r="B522" s="350" t="e">
        <f>#REF!</f>
        <v>#REF!</v>
      </c>
      <c r="C522" s="128" t="e">
        <f>VLOOKUP(A522,#REF!,10,FALSE)</f>
        <v>#REF!</v>
      </c>
      <c r="D522" s="18" t="e">
        <f>VLOOKUP(A522,#REF!,11,FALSE)</f>
        <v>#REF!</v>
      </c>
      <c r="E522" s="31">
        <v>2290</v>
      </c>
      <c r="F522" s="171" t="s">
        <v>68</v>
      </c>
      <c r="G522" s="15" t="e">
        <f>#REF!</f>
        <v>#REF!</v>
      </c>
      <c r="H522" s="15"/>
      <c r="I522" s="15">
        <f>ПЭВН!E197</f>
        <v>0</v>
      </c>
      <c r="J522" s="167"/>
      <c r="K522" s="567"/>
      <c r="L522" s="381"/>
      <c r="N522" t="str">
        <f>IFERROR(VLOOKUP(B522,Сток!A:B,2,FALSE),"")</f>
        <v/>
      </c>
      <c r="Q522" s="182"/>
    </row>
    <row r="523" spans="1:17" ht="12" customHeight="1" x14ac:dyDescent="0.25">
      <c r="A523" s="14" t="e">
        <f>#REF!</f>
        <v>#REF!</v>
      </c>
      <c r="B523" s="350" t="e">
        <f>#REF!</f>
        <v>#REF!</v>
      </c>
      <c r="C523" s="128" t="e">
        <f>VLOOKUP(A523,#REF!,10,FALSE)</f>
        <v>#REF!</v>
      </c>
      <c r="D523" s="18" t="e">
        <f>VLOOKUP(A523,#REF!,11,FALSE)</f>
        <v>#REF!</v>
      </c>
      <c r="E523" s="31">
        <v>790</v>
      </c>
      <c r="F523" s="171" t="s">
        <v>68</v>
      </c>
      <c r="G523" s="15" t="e">
        <f>#REF!</f>
        <v>#REF!</v>
      </c>
      <c r="H523" s="15"/>
      <c r="I523" s="15">
        <f>ПЭВН!E198</f>
        <v>0</v>
      </c>
      <c r="J523" s="167"/>
      <c r="K523" s="567"/>
      <c r="L523" s="381"/>
      <c r="N523" t="str">
        <f>IFERROR(VLOOKUP(B523,Сток!A:B,2,FALSE),"")</f>
        <v/>
      </c>
      <c r="Q523" s="182"/>
    </row>
    <row r="524" spans="1:17" ht="12" customHeight="1" x14ac:dyDescent="0.25">
      <c r="A524" s="14" t="e">
        <f>#REF!</f>
        <v>#REF!</v>
      </c>
      <c r="B524" s="350" t="e">
        <f>#REF!</f>
        <v>#REF!</v>
      </c>
      <c r="C524" s="128" t="e">
        <f>VLOOKUP(A524,#REF!,10,FALSE)</f>
        <v>#REF!</v>
      </c>
      <c r="D524" s="18" t="e">
        <f>VLOOKUP(A524,#REF!,11,FALSE)</f>
        <v>#REF!</v>
      </c>
      <c r="E524" s="31">
        <v>2590</v>
      </c>
      <c r="F524" s="171" t="s">
        <v>68</v>
      </c>
      <c r="G524" s="15" t="e">
        <f>#REF!</f>
        <v>#REF!</v>
      </c>
      <c r="H524" s="15"/>
      <c r="I524" s="15">
        <f>ПЭВН!E201</f>
        <v>0</v>
      </c>
      <c r="J524" s="167"/>
      <c r="K524" s="567"/>
      <c r="L524" s="381"/>
      <c r="N524" t="str">
        <f>IFERROR(VLOOKUP(B524,Сток!A:B,2,FALSE),"")</f>
        <v/>
      </c>
      <c r="Q524" s="182"/>
    </row>
    <row r="525" spans="1:17" ht="12" customHeight="1" x14ac:dyDescent="0.25">
      <c r="A525" s="14" t="e">
        <f>#REF!</f>
        <v>#REF!</v>
      </c>
      <c r="B525" s="350" t="e">
        <f>#REF!</f>
        <v>#REF!</v>
      </c>
      <c r="C525" s="128" t="e">
        <f>VLOOKUP(A525,#REF!,10,FALSE)</f>
        <v>#REF!</v>
      </c>
      <c r="D525" s="18" t="e">
        <f>VLOOKUP(A525,#REF!,11,FALSE)</f>
        <v>#REF!</v>
      </c>
      <c r="E525" s="31">
        <v>1990</v>
      </c>
      <c r="F525" s="171" t="s">
        <v>68</v>
      </c>
      <c r="G525" s="15" t="e">
        <f>#REF!</f>
        <v>#REF!</v>
      </c>
      <c r="H525" s="15"/>
      <c r="I525" s="15">
        <f>ПЭВН!E206</f>
        <v>0</v>
      </c>
      <c r="J525" s="167"/>
      <c r="K525" s="567"/>
      <c r="L525" s="381"/>
      <c r="N525" t="str">
        <f>IFERROR(VLOOKUP(B525,Сток!A:B,2,FALSE),"")</f>
        <v/>
      </c>
      <c r="Q525" s="182"/>
    </row>
    <row r="526" spans="1:17" ht="12" customHeight="1" x14ac:dyDescent="0.25">
      <c r="A526" s="14" t="e">
        <f>#REF!</f>
        <v>#REF!</v>
      </c>
      <c r="B526" s="350" t="e">
        <f>#REF!</f>
        <v>#REF!</v>
      </c>
      <c r="C526" s="128" t="e">
        <f>VLOOKUP(A526,#REF!,10,FALSE)</f>
        <v>#REF!</v>
      </c>
      <c r="D526" s="18" t="e">
        <f>VLOOKUP(A526,#REF!,11,FALSE)</f>
        <v>#REF!</v>
      </c>
      <c r="E526" s="31">
        <v>890</v>
      </c>
      <c r="F526" s="171" t="s">
        <v>68</v>
      </c>
      <c r="G526" s="15" t="e">
        <f>#REF!</f>
        <v>#REF!</v>
      </c>
      <c r="H526" s="15"/>
      <c r="I526" s="15">
        <f>ПЭВН!E208</f>
        <v>0</v>
      </c>
      <c r="J526" s="167"/>
      <c r="K526" s="567"/>
      <c r="L526" s="381"/>
      <c r="N526" t="str">
        <f>IFERROR(VLOOKUP(B526,Сток!A:B,2,FALSE),"")</f>
        <v/>
      </c>
      <c r="Q526" s="182"/>
    </row>
    <row r="527" spans="1:17" ht="12" customHeight="1" x14ac:dyDescent="0.25">
      <c r="A527" s="14" t="e">
        <f>#REF!</f>
        <v>#REF!</v>
      </c>
      <c r="B527" s="16" t="e">
        <f>#REF!</f>
        <v>#REF!</v>
      </c>
      <c r="C527" s="128" t="e">
        <f>VLOOKUP(A527,#REF!,10,FALSE)</f>
        <v>#REF!</v>
      </c>
      <c r="D527" s="18" t="e">
        <f>VLOOKUP(A527,#REF!,11,FALSE)</f>
        <v>#REF!</v>
      </c>
      <c r="E527" s="31">
        <v>3190</v>
      </c>
      <c r="F527" s="171" t="s">
        <v>68</v>
      </c>
      <c r="G527" s="15" t="e">
        <f>#REF!</f>
        <v>#REF!</v>
      </c>
      <c r="H527" s="15">
        <v>403001</v>
      </c>
      <c r="I527" s="15" t="e">
        <f>#REF!</f>
        <v>#REF!</v>
      </c>
      <c r="J527" s="167"/>
      <c r="K527" s="567"/>
      <c r="L527" s="381"/>
      <c r="N527" t="str">
        <f>IFERROR(VLOOKUP(B527,Сток!A:B,2,FALSE),"")</f>
        <v/>
      </c>
      <c r="Q527" s="182"/>
    </row>
    <row r="528" spans="1:17" ht="12" customHeight="1" x14ac:dyDescent="0.25">
      <c r="A528" s="14" t="e">
        <f>#REF!</f>
        <v>#REF!</v>
      </c>
      <c r="B528" s="16" t="e">
        <f>#REF!</f>
        <v>#REF!</v>
      </c>
      <c r="C528" s="128" t="e">
        <f>VLOOKUP(A528,#REF!,10,FALSE)</f>
        <v>#REF!</v>
      </c>
      <c r="D528" s="18" t="e">
        <f>VLOOKUP(A528,#REF!,11,FALSE)</f>
        <v>#REF!</v>
      </c>
      <c r="E528" s="31">
        <v>1377</v>
      </c>
      <c r="F528" s="171" t="s">
        <v>68</v>
      </c>
      <c r="G528" s="15" t="e">
        <f>#REF!</f>
        <v>#REF!</v>
      </c>
      <c r="H528" s="15"/>
      <c r="I528" s="15" t="e">
        <f>#REF!</f>
        <v>#REF!</v>
      </c>
      <c r="J528" s="167"/>
      <c r="K528" s="567"/>
      <c r="L528" s="381"/>
      <c r="N528" t="str">
        <f>IFERROR(VLOOKUP(B528,Сток!A:B,2,FALSE),"")</f>
        <v/>
      </c>
      <c r="Q528" s="182"/>
    </row>
    <row r="529" spans="1:17" ht="12" customHeight="1" x14ac:dyDescent="0.25">
      <c r="A529" s="14" t="e">
        <f>#REF!</f>
        <v>#REF!</v>
      </c>
      <c r="B529" s="16" t="e">
        <f>#REF!</f>
        <v>#REF!</v>
      </c>
      <c r="C529" s="128" t="e">
        <f>VLOOKUP(A529,#REF!,10,FALSE)</f>
        <v>#REF!</v>
      </c>
      <c r="D529" s="18" t="e">
        <f>VLOOKUP(A529,#REF!,11,FALSE)</f>
        <v>#REF!</v>
      </c>
      <c r="E529" s="31">
        <v>2289</v>
      </c>
      <c r="F529" s="171" t="s">
        <v>68</v>
      </c>
      <c r="G529" s="15" t="e">
        <f>#REF!</f>
        <v>#REF!</v>
      </c>
      <c r="H529" s="15"/>
      <c r="I529" s="15" t="e">
        <f>#REF!</f>
        <v>#REF!</v>
      </c>
      <c r="J529" s="167"/>
      <c r="K529" s="567"/>
      <c r="L529" s="381"/>
      <c r="N529" t="str">
        <f>IFERROR(VLOOKUP(B529,Сток!A:B,2,FALSE),"")</f>
        <v/>
      </c>
      <c r="Q529" s="182"/>
    </row>
    <row r="530" spans="1:17" ht="12" customHeight="1" x14ac:dyDescent="0.25">
      <c r="A530" s="14" t="e">
        <f>#REF!</f>
        <v>#REF!</v>
      </c>
      <c r="B530" s="16" t="e">
        <f>#REF!</f>
        <v>#REF!</v>
      </c>
      <c r="C530" s="128" t="e">
        <f>VLOOKUP(A530,#REF!,10,FALSE)</f>
        <v>#REF!</v>
      </c>
      <c r="D530" s="18" t="e">
        <f>VLOOKUP(A530,#REF!,11,FALSE)</f>
        <v>#REF!</v>
      </c>
      <c r="E530" s="31">
        <v>2544</v>
      </c>
      <c r="F530" s="171" t="s">
        <v>68</v>
      </c>
      <c r="G530" s="15" t="e">
        <f>#REF!</f>
        <v>#REF!</v>
      </c>
      <c r="H530" s="15"/>
      <c r="I530" s="15" t="e">
        <f>#REF!</f>
        <v>#REF!</v>
      </c>
      <c r="J530" s="167"/>
      <c r="K530" s="567"/>
      <c r="L530" s="381"/>
      <c r="N530" t="str">
        <f>IFERROR(VLOOKUP(B530,Сток!A:B,2,FALSE),"")</f>
        <v/>
      </c>
      <c r="Q530" s="182"/>
    </row>
    <row r="531" spans="1:17" ht="12" customHeight="1" x14ac:dyDescent="0.25">
      <c r="A531" s="14" t="e">
        <f>#REF!</f>
        <v>#REF!</v>
      </c>
      <c r="B531" s="16" t="e">
        <f>#REF!</f>
        <v>#REF!</v>
      </c>
      <c r="C531" s="128" t="e">
        <f>VLOOKUP(A531,#REF!,10,FALSE)</f>
        <v>#REF!</v>
      </c>
      <c r="D531" s="18" t="e">
        <f>VLOOKUP(A531,#REF!,11,FALSE)</f>
        <v>#REF!</v>
      </c>
      <c r="E531" s="31">
        <v>2544</v>
      </c>
      <c r="F531" s="171" t="s">
        <v>68</v>
      </c>
      <c r="G531" s="15" t="e">
        <f>#REF!</f>
        <v>#REF!</v>
      </c>
      <c r="H531" s="15"/>
      <c r="I531" s="15" t="e">
        <f>#REF!</f>
        <v>#REF!</v>
      </c>
      <c r="J531" s="167"/>
      <c r="K531" s="567"/>
      <c r="L531" s="381"/>
      <c r="N531" t="str">
        <f>IFERROR(VLOOKUP(B531,Сток!A:B,2,FALSE),"")</f>
        <v/>
      </c>
      <c r="Q531" s="182"/>
    </row>
    <row r="532" spans="1:17" ht="12" customHeight="1" x14ac:dyDescent="0.25">
      <c r="A532" s="14" t="e">
        <f>#REF!</f>
        <v>#REF!</v>
      </c>
      <c r="B532" s="16" t="e">
        <f>#REF!</f>
        <v>#REF!</v>
      </c>
      <c r="C532" s="128" t="e">
        <f>VLOOKUP(A532,#REF!,10,FALSE)</f>
        <v>#REF!</v>
      </c>
      <c r="D532" s="18" t="e">
        <f>VLOOKUP(A532,#REF!,11,FALSE)</f>
        <v>#REF!</v>
      </c>
      <c r="E532" s="31">
        <v>1371</v>
      </c>
      <c r="F532" s="171" t="s">
        <v>68</v>
      </c>
      <c r="G532" s="15" t="e">
        <f>#REF!</f>
        <v>#REF!</v>
      </c>
      <c r="H532" s="15"/>
      <c r="I532" s="15" t="e">
        <f>#REF!</f>
        <v>#REF!</v>
      </c>
      <c r="J532" s="167"/>
      <c r="K532" s="567"/>
      <c r="L532" s="381"/>
      <c r="N532" t="str">
        <f>IFERROR(VLOOKUP(B532,Сток!A:B,2,FALSE),"")</f>
        <v/>
      </c>
      <c r="Q532" s="182"/>
    </row>
    <row r="533" spans="1:17" ht="12" customHeight="1" x14ac:dyDescent="0.25">
      <c r="A533" s="14" t="e">
        <f>#REF!</f>
        <v>#REF!</v>
      </c>
      <c r="B533" s="16" t="e">
        <f>#REF!</f>
        <v>#REF!</v>
      </c>
      <c r="C533" s="128" t="e">
        <f>VLOOKUP(A533,#REF!,10,FALSE)</f>
        <v>#REF!</v>
      </c>
      <c r="D533" s="18" t="e">
        <f>VLOOKUP(A533,#REF!,11,FALSE)</f>
        <v>#REF!</v>
      </c>
      <c r="E533" s="31">
        <v>2289</v>
      </c>
      <c r="F533" s="171" t="s">
        <v>68</v>
      </c>
      <c r="G533" s="15" t="e">
        <f>#REF!</f>
        <v>#REF!</v>
      </c>
      <c r="H533" s="15"/>
      <c r="I533" s="15" t="e">
        <f>#REF!</f>
        <v>#REF!</v>
      </c>
      <c r="J533" s="167"/>
      <c r="K533" s="567"/>
      <c r="L533" s="381"/>
      <c r="N533" t="str">
        <f>IFERROR(VLOOKUP(B533,Сток!A:B,2,FALSE),"")</f>
        <v/>
      </c>
      <c r="Q533" s="182"/>
    </row>
    <row r="534" spans="1:17" ht="12" customHeight="1" x14ac:dyDescent="0.25">
      <c r="A534" s="14" t="e">
        <f>#REF!</f>
        <v>#REF!</v>
      </c>
      <c r="B534" s="16" t="e">
        <f>#REF!</f>
        <v>#REF!</v>
      </c>
      <c r="C534" s="128" t="e">
        <f>VLOOKUP(A534,#REF!,10,FALSE)</f>
        <v>#REF!</v>
      </c>
      <c r="D534" s="18" t="e">
        <f>VLOOKUP(A534,#REF!,11,FALSE)</f>
        <v>#REF!</v>
      </c>
      <c r="E534" s="31">
        <v>2289</v>
      </c>
      <c r="F534" s="171" t="s">
        <v>68</v>
      </c>
      <c r="G534" s="15" t="e">
        <f>#REF!</f>
        <v>#REF!</v>
      </c>
      <c r="H534" s="15"/>
      <c r="I534" s="15" t="e">
        <f>#REF!</f>
        <v>#REF!</v>
      </c>
      <c r="J534" s="167"/>
      <c r="K534" s="567"/>
      <c r="L534" s="381"/>
      <c r="N534" t="str">
        <f>IFERROR(VLOOKUP(B534,Сток!A:B,2,FALSE),"")</f>
        <v/>
      </c>
      <c r="O534" s="342"/>
      <c r="Q534" s="182"/>
    </row>
    <row r="535" spans="1:17" ht="12" customHeight="1" x14ac:dyDescent="0.25">
      <c r="A535" s="14" t="e">
        <f>#REF!</f>
        <v>#REF!</v>
      </c>
      <c r="B535" s="16" t="e">
        <f>#REF!</f>
        <v>#REF!</v>
      </c>
      <c r="C535" s="128" t="e">
        <f>VLOOKUP(A535,#REF!,10,FALSE)</f>
        <v>#REF!</v>
      </c>
      <c r="D535" s="18" t="e">
        <f>VLOOKUP(A535,#REF!,11,FALSE)</f>
        <v>#REF!</v>
      </c>
      <c r="E535" s="31">
        <v>2862</v>
      </c>
      <c r="F535" s="171" t="s">
        <v>68</v>
      </c>
      <c r="G535" s="15" t="e">
        <f>#REF!</f>
        <v>#REF!</v>
      </c>
      <c r="H535" s="15"/>
      <c r="I535" s="15" t="e">
        <f>#REF!</f>
        <v>#REF!</v>
      </c>
      <c r="J535" s="167"/>
      <c r="K535" s="567"/>
      <c r="L535" s="381"/>
      <c r="N535" t="str">
        <f>IFERROR(VLOOKUP(B535,Сток!A:B,2,FALSE),"")</f>
        <v/>
      </c>
      <c r="Q535" s="182"/>
    </row>
    <row r="536" spans="1:17" ht="12" customHeight="1" x14ac:dyDescent="0.25">
      <c r="A536" s="14" t="e">
        <f>#REF!</f>
        <v>#REF!</v>
      </c>
      <c r="B536" s="16" t="e">
        <f>#REF!</f>
        <v>#REF!</v>
      </c>
      <c r="C536" s="128" t="e">
        <f>VLOOKUP(A536,#REF!,10,FALSE)</f>
        <v>#REF!</v>
      </c>
      <c r="D536" s="18" t="e">
        <f>VLOOKUP(A536,#REF!,11,FALSE)</f>
        <v>#REF!</v>
      </c>
      <c r="E536" s="31">
        <v>1090</v>
      </c>
      <c r="F536" s="171" t="s">
        <v>68</v>
      </c>
      <c r="G536" s="15" t="e">
        <f>#REF!</f>
        <v>#REF!</v>
      </c>
      <c r="H536" s="15"/>
      <c r="I536" s="15" t="e">
        <f>#REF!</f>
        <v>#REF!</v>
      </c>
      <c r="J536" s="167"/>
      <c r="K536" s="567"/>
      <c r="L536" s="381"/>
      <c r="N536" t="str">
        <f>IFERROR(VLOOKUP(B536,Сток!A:B,2,FALSE),"")</f>
        <v/>
      </c>
      <c r="Q536" s="182"/>
    </row>
    <row r="537" spans="1:17" ht="11.25" customHeight="1" x14ac:dyDescent="0.25">
      <c r="A537" s="14" t="e">
        <f>#REF!</f>
        <v>#REF!</v>
      </c>
      <c r="B537" s="16" t="e">
        <f>#REF!</f>
        <v>#REF!</v>
      </c>
      <c r="C537" s="128" t="e">
        <f>VLOOKUP(A537,#REF!,10,FALSE)</f>
        <v>#REF!</v>
      </c>
      <c r="D537" s="18" t="e">
        <f>VLOOKUP(A537,#REF!,11,FALSE)</f>
        <v>#REF!</v>
      </c>
      <c r="E537" s="31">
        <v>1590</v>
      </c>
      <c r="F537" s="171" t="s">
        <v>68</v>
      </c>
      <c r="G537" s="15" t="e">
        <f>#REF!</f>
        <v>#REF!</v>
      </c>
      <c r="H537" s="15">
        <v>403001</v>
      </c>
      <c r="I537" s="15" t="e">
        <f>#REF!</f>
        <v>#REF!</v>
      </c>
      <c r="J537" s="167"/>
      <c r="K537" s="567"/>
      <c r="L537" s="381"/>
      <c r="N537" t="str">
        <f>IFERROR(VLOOKUP(B537,Сток!A:B,2,FALSE),"")</f>
        <v/>
      </c>
      <c r="Q537" s="182"/>
    </row>
    <row r="538" spans="1:17" ht="12" customHeight="1" x14ac:dyDescent="0.25">
      <c r="A538" s="14" t="e">
        <f>#REF!</f>
        <v>#REF!</v>
      </c>
      <c r="B538" s="16" t="e">
        <f>#REF!</f>
        <v>#REF!</v>
      </c>
      <c r="C538" s="128" t="e">
        <f>VLOOKUP(A538,#REF!,10,FALSE)</f>
        <v>#REF!</v>
      </c>
      <c r="D538" s="18" t="e">
        <f>VLOOKUP(A538,#REF!,11,FALSE)</f>
        <v>#REF!</v>
      </c>
      <c r="E538" s="31">
        <v>1664</v>
      </c>
      <c r="F538" s="171" t="s">
        <v>68</v>
      </c>
      <c r="G538" s="15" t="e">
        <f>#REF!</f>
        <v>#REF!</v>
      </c>
      <c r="H538" s="15"/>
      <c r="I538" s="15" t="e">
        <f>#REF!</f>
        <v>#REF!</v>
      </c>
      <c r="J538" s="167"/>
      <c r="K538" s="567"/>
      <c r="L538" s="381"/>
      <c r="N538" t="str">
        <f>IFERROR(VLOOKUP(B538,Сток!A:B,2,FALSE),"")</f>
        <v/>
      </c>
      <c r="Q538" s="182"/>
    </row>
    <row r="539" spans="1:17" ht="12" customHeight="1" x14ac:dyDescent="0.25">
      <c r="A539" s="14" t="e">
        <f>#REF!</f>
        <v>#REF!</v>
      </c>
      <c r="B539" s="16" t="e">
        <f>#REF!</f>
        <v>#REF!</v>
      </c>
      <c r="C539" s="128" t="e">
        <f>VLOOKUP(A539,#REF!,10,FALSE)</f>
        <v>#REF!</v>
      </c>
      <c r="D539" s="18" t="e">
        <f>VLOOKUP(A539,#REF!,11,FALSE)</f>
        <v>#REF!</v>
      </c>
      <c r="E539" s="31">
        <v>1090</v>
      </c>
      <c r="F539" s="171" t="s">
        <v>68</v>
      </c>
      <c r="G539" s="15" t="e">
        <f>#REF!</f>
        <v>#REF!</v>
      </c>
      <c r="H539" s="15"/>
      <c r="I539" s="15" t="e">
        <f>#REF!</f>
        <v>#REF!</v>
      </c>
      <c r="J539" s="167"/>
      <c r="K539" s="567"/>
      <c r="L539" s="381"/>
      <c r="N539" t="str">
        <f>IFERROR(VLOOKUP(B539,Сток!A:B,2,FALSE),"")</f>
        <v/>
      </c>
      <c r="Q539" s="182"/>
    </row>
    <row r="540" spans="1:17" ht="12" customHeight="1" x14ac:dyDescent="0.25">
      <c r="A540" s="14" t="e">
        <f>#REF!</f>
        <v>#REF!</v>
      </c>
      <c r="B540" s="16" t="e">
        <f>#REF!</f>
        <v>#REF!</v>
      </c>
      <c r="C540" s="128" t="e">
        <f>VLOOKUP(A540,#REF!,10,FALSE)</f>
        <v>#REF!</v>
      </c>
      <c r="D540" s="18" t="e">
        <f>VLOOKUP(A540,#REF!,11,FALSE)</f>
        <v>#REF!</v>
      </c>
      <c r="E540" s="31">
        <v>1371</v>
      </c>
      <c r="F540" s="171" t="s">
        <v>68</v>
      </c>
      <c r="G540" s="15" t="e">
        <f>#REF!</f>
        <v>#REF!</v>
      </c>
      <c r="H540" s="15"/>
      <c r="I540" s="15" t="e">
        <f>#REF!</f>
        <v>#REF!</v>
      </c>
      <c r="J540" s="167"/>
      <c r="K540" s="567"/>
      <c r="L540" s="381"/>
      <c r="N540" t="str">
        <f>IFERROR(VLOOKUP(B540,Сток!A:B,2,FALSE),"")</f>
        <v/>
      </c>
      <c r="Q540" s="182"/>
    </row>
    <row r="541" spans="1:17" ht="12" customHeight="1" x14ac:dyDescent="0.25">
      <c r="A541" s="14" t="e">
        <f>#REF!</f>
        <v>#REF!</v>
      </c>
      <c r="B541" s="16" t="e">
        <f>#REF!</f>
        <v>#REF!</v>
      </c>
      <c r="C541" s="128" t="e">
        <f>VLOOKUP(A541,#REF!,10,FALSE)</f>
        <v>#REF!</v>
      </c>
      <c r="D541" s="18" t="e">
        <f>VLOOKUP(A541,#REF!,11,FALSE)</f>
        <v>#REF!</v>
      </c>
      <c r="E541" s="31">
        <v>2029</v>
      </c>
      <c r="F541" s="171" t="s">
        <v>68</v>
      </c>
      <c r="G541" s="15" t="e">
        <f>#REF!</f>
        <v>#REF!</v>
      </c>
      <c r="H541" s="15"/>
      <c r="I541" s="15" t="e">
        <f>#REF!</f>
        <v>#REF!</v>
      </c>
      <c r="J541" s="167"/>
      <c r="K541" s="567"/>
      <c r="L541" s="381"/>
      <c r="N541" t="str">
        <f>IFERROR(VLOOKUP(B541,Сток!A:B,2,FALSE),"")</f>
        <v/>
      </c>
      <c r="Q541" s="182"/>
    </row>
    <row r="542" spans="1:17" ht="12" customHeight="1" x14ac:dyDescent="0.25">
      <c r="A542" s="14" t="e">
        <f>#REF!</f>
        <v>#REF!</v>
      </c>
      <c r="B542" s="16" t="e">
        <f>#REF!</f>
        <v>#REF!</v>
      </c>
      <c r="C542" s="128" t="e">
        <f>VLOOKUP(A542,#REF!,10,FALSE)</f>
        <v>#REF!</v>
      </c>
      <c r="D542" s="18" t="e">
        <f>VLOOKUP(A542,#REF!,11,FALSE)</f>
        <v>#REF!</v>
      </c>
      <c r="E542" s="31">
        <v>1090</v>
      </c>
      <c r="F542" s="171" t="s">
        <v>68</v>
      </c>
      <c r="G542" s="15" t="e">
        <f>#REF!</f>
        <v>#REF!</v>
      </c>
      <c r="H542" s="15"/>
      <c r="I542" s="15" t="e">
        <f>#REF!</f>
        <v>#REF!</v>
      </c>
      <c r="J542" s="167"/>
      <c r="K542" s="567"/>
      <c r="L542" s="381"/>
      <c r="N542" t="str">
        <f>IFERROR(VLOOKUP(B542,Сток!A:B,2,FALSE),"")</f>
        <v/>
      </c>
      <c r="Q542" s="182"/>
    </row>
    <row r="543" spans="1:17" ht="12" customHeight="1" x14ac:dyDescent="0.25">
      <c r="A543" s="14" t="e">
        <f>#REF!</f>
        <v>#REF!</v>
      </c>
      <c r="B543" s="16" t="e">
        <f>#REF!</f>
        <v>#REF!</v>
      </c>
      <c r="C543" s="128" t="e">
        <f>VLOOKUP(A543,#REF!,10,FALSE)</f>
        <v>#REF!</v>
      </c>
      <c r="D543" s="18" t="e">
        <f>VLOOKUP(A543,#REF!,11,FALSE)</f>
        <v>#REF!</v>
      </c>
      <c r="E543" s="31">
        <v>1371</v>
      </c>
      <c r="F543" s="171" t="s">
        <v>68</v>
      </c>
      <c r="G543" s="15" t="e">
        <f>#REF!</f>
        <v>#REF!</v>
      </c>
      <c r="H543" s="15"/>
      <c r="I543" s="15" t="e">
        <f>#REF!</f>
        <v>#REF!</v>
      </c>
      <c r="J543" s="167"/>
      <c r="K543" s="567"/>
      <c r="L543" s="381"/>
      <c r="N543" t="str">
        <f>IFERROR(VLOOKUP(B543,Сток!A:B,2,FALSE),"")</f>
        <v/>
      </c>
      <c r="Q543" s="182"/>
    </row>
    <row r="544" spans="1:17" ht="12" customHeight="1" x14ac:dyDescent="0.25">
      <c r="A544" s="14" t="e">
        <f>#REF!</f>
        <v>#REF!</v>
      </c>
      <c r="B544" s="16" t="e">
        <f>#REF!</f>
        <v>#REF!</v>
      </c>
      <c r="C544" s="128" t="e">
        <f>VLOOKUP(A544,#REF!,10,FALSE)</f>
        <v>#REF!</v>
      </c>
      <c r="D544" s="18" t="e">
        <f>VLOOKUP(A544,#REF!,11,FALSE)</f>
        <v>#REF!</v>
      </c>
      <c r="E544" s="31">
        <v>1830</v>
      </c>
      <c r="F544" s="171" t="s">
        <v>68</v>
      </c>
      <c r="G544" s="15" t="e">
        <f>#REF!</f>
        <v>#REF!</v>
      </c>
      <c r="H544" s="15"/>
      <c r="I544" s="15" t="e">
        <f>#REF!</f>
        <v>#REF!</v>
      </c>
      <c r="J544" s="167"/>
      <c r="K544" s="567"/>
      <c r="L544" s="381"/>
      <c r="N544" t="str">
        <f>IFERROR(VLOOKUP(B544,Сток!A:B,2,FALSE),"")</f>
        <v/>
      </c>
      <c r="Q544" s="182"/>
    </row>
    <row r="545" spans="1:17" ht="12" customHeight="1" x14ac:dyDescent="0.25">
      <c r="A545" s="14" t="e">
        <f>#REF!</f>
        <v>#REF!</v>
      </c>
      <c r="B545" s="16" t="e">
        <f>#REF!</f>
        <v>#REF!</v>
      </c>
      <c r="C545" s="128" t="e">
        <f>VLOOKUP(A545,#REF!,10,FALSE)</f>
        <v>#REF!</v>
      </c>
      <c r="D545" s="18" t="e">
        <f>VLOOKUP(A545,#REF!,11,FALSE)</f>
        <v>#REF!</v>
      </c>
      <c r="E545" s="31">
        <v>1190</v>
      </c>
      <c r="F545" s="380" t="s">
        <v>68</v>
      </c>
      <c r="G545" s="15" t="e">
        <f>#REF!</f>
        <v>#REF!</v>
      </c>
      <c r="H545" s="15" t="e">
        <f>#REF!</f>
        <v>#REF!</v>
      </c>
      <c r="I545" s="15" t="s">
        <v>294</v>
      </c>
      <c r="J545" s="167"/>
      <c r="K545" s="567"/>
      <c r="L545" s="381"/>
      <c r="N545" t="str">
        <f>IFERROR(VLOOKUP(B545,Сток!A:B,2,FALSE),"")</f>
        <v/>
      </c>
      <c r="Q545" s="182"/>
    </row>
    <row r="546" spans="1:17" ht="12" customHeight="1" x14ac:dyDescent="0.25">
      <c r="A546" s="14" t="e">
        <f>#REF!</f>
        <v>#REF!</v>
      </c>
      <c r="B546" s="16" t="e">
        <f>#REF!</f>
        <v>#REF!</v>
      </c>
      <c r="C546" s="128" t="e">
        <f>VLOOKUP(A546,#REF!,10,FALSE)</f>
        <v>#REF!</v>
      </c>
      <c r="D546" s="18" t="e">
        <f>VLOOKUP(A546,#REF!,11,FALSE)</f>
        <v>#REF!</v>
      </c>
      <c r="E546" s="31">
        <v>890</v>
      </c>
      <c r="F546" s="380" t="s">
        <v>68</v>
      </c>
      <c r="G546" s="15" t="e">
        <f>#REF!</f>
        <v>#REF!</v>
      </c>
      <c r="H546" s="15" t="e">
        <f>#REF!</f>
        <v>#REF!</v>
      </c>
      <c r="I546" s="15" t="s">
        <v>294</v>
      </c>
      <c r="J546" s="167"/>
      <c r="K546" s="567"/>
      <c r="L546" s="381"/>
      <c r="N546" t="str">
        <f>IFERROR(VLOOKUP(B546,Сток!A:B,2,FALSE),"")</f>
        <v/>
      </c>
      <c r="Q546" s="182"/>
    </row>
    <row r="547" spans="1:17" ht="12" customHeight="1" x14ac:dyDescent="0.25">
      <c r="A547" s="14" t="e">
        <f>#REF!</f>
        <v>#REF!</v>
      </c>
      <c r="B547" s="16" t="e">
        <f>#REF!</f>
        <v>#REF!</v>
      </c>
      <c r="C547" s="128" t="e">
        <f>VLOOKUP(A547,#REF!,10,FALSE)</f>
        <v>#REF!</v>
      </c>
      <c r="D547" s="18" t="e">
        <f>VLOOKUP(A547,#REF!,11,FALSE)</f>
        <v>#REF!</v>
      </c>
      <c r="E547" s="31">
        <v>490</v>
      </c>
      <c r="F547" s="380" t="s">
        <v>68</v>
      </c>
      <c r="G547" s="15" t="e">
        <f>#REF!</f>
        <v>#REF!</v>
      </c>
      <c r="H547" s="15" t="e">
        <f>#REF!</f>
        <v>#REF!</v>
      </c>
      <c r="I547" s="15" t="s">
        <v>294</v>
      </c>
      <c r="J547" s="167"/>
      <c r="K547" s="567"/>
      <c r="L547" s="381"/>
      <c r="N547" t="str">
        <f>IFERROR(VLOOKUP(B547,Сток!A:B,2,FALSE),"")</f>
        <v/>
      </c>
      <c r="Q547" s="182"/>
    </row>
    <row r="548" spans="1:17" ht="12" customHeight="1" x14ac:dyDescent="0.25">
      <c r="A548" s="14" t="e">
        <f>#REF!</f>
        <v>#REF!</v>
      </c>
      <c r="B548" s="16" t="e">
        <f>#REF!</f>
        <v>#REF!</v>
      </c>
      <c r="C548" s="128" t="e">
        <f>VLOOKUP(A548,#REF!,10,FALSE)</f>
        <v>#REF!</v>
      </c>
      <c r="D548" s="18" t="e">
        <f>VLOOKUP(A548,#REF!,11,FALSE)</f>
        <v>#REF!</v>
      </c>
      <c r="E548" s="31">
        <v>31990</v>
      </c>
      <c r="F548" s="380" t="s">
        <v>68</v>
      </c>
      <c r="G548" s="15" t="e">
        <f>#REF!</f>
        <v>#REF!</v>
      </c>
      <c r="H548" s="15" t="e">
        <f>#REF!</f>
        <v>#REF!</v>
      </c>
      <c r="I548" s="15" t="s">
        <v>294</v>
      </c>
      <c r="J548" s="167"/>
      <c r="K548" s="567"/>
      <c r="L548" s="381"/>
      <c r="N548" t="str">
        <f>IFERROR(VLOOKUP(B548,Сток!A:B,2,FALSE),"")</f>
        <v/>
      </c>
    </row>
    <row r="549" spans="1:17" ht="12" customHeight="1" x14ac:dyDescent="0.25">
      <c r="A549" s="14" t="e">
        <f>#REF!</f>
        <v>#REF!</v>
      </c>
      <c r="B549" s="312" t="e">
        <f>#REF!</f>
        <v>#REF!</v>
      </c>
      <c r="C549" s="128" t="e">
        <f>VLOOKUP(A549,#REF!,10,FALSE)</f>
        <v>#REF!</v>
      </c>
      <c r="D549" s="18" t="e">
        <f>VLOOKUP(A549,#REF!,11,FALSE)</f>
        <v>#REF!</v>
      </c>
      <c r="E549" s="31">
        <v>1690</v>
      </c>
      <c r="F549" s="380" t="s">
        <v>68</v>
      </c>
      <c r="G549" s="15" t="e">
        <f>#REF!</f>
        <v>#REF!</v>
      </c>
      <c r="H549" s="15" t="e">
        <f>#REF!</f>
        <v>#REF!</v>
      </c>
      <c r="I549" s="15" t="s">
        <v>294</v>
      </c>
      <c r="J549" s="167"/>
      <c r="K549" s="567"/>
      <c r="L549" s="381"/>
      <c r="N549" t="str">
        <f>IFERROR(VLOOKUP(B549,Сток!A:B,2,FALSE),"")</f>
        <v/>
      </c>
      <c r="Q549" s="182"/>
    </row>
  </sheetData>
  <autoFilter ref="A3:AD549"/>
  <sortState ref="A391:L1866">
    <sortCondition ref="A391:A1866"/>
  </sortState>
  <conditionalFormatting sqref="B549 B349:B353">
    <cfRule type="duplicateValues" dxfId="1" priority="5977"/>
  </conditionalFormatting>
  <conditionalFormatting sqref="O4">
    <cfRule type="cellIs" dxfId="0" priority="262" operator="notEqual">
      <formula>$O$4</formula>
    </cfRule>
  </conditionalFormatting>
  <conditionalFormatting sqref="L550:L1048576 L1:L2">
    <cfRule type="colorScale" priority="339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50:L1048576 L1:L2">
    <cfRule type="colorScale" priority="33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:L549">
    <cfRule type="colorScale" priority="34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:L549">
    <cfRule type="colorScale" priority="34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G1" location="Title!A1" display="Главная"/>
  </hyperlinks>
  <pageMargins left="0.25" right="0.25" top="0.75" bottom="0.75" header="0.3" footer="0.3"/>
  <pageSetup paperSize="9" scale="49" fitToHeight="0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>
      <selection activeCell="C5" sqref="C5"/>
    </sheetView>
  </sheetViews>
  <sheetFormatPr defaultRowHeight="15" x14ac:dyDescent="0.25"/>
  <cols>
    <col min="1" max="1" width="10.5703125" bestFit="1" customWidth="1"/>
  </cols>
  <sheetData>
    <row r="1" spans="1:2" x14ac:dyDescent="0.25">
      <c r="A1" t="s">
        <v>645</v>
      </c>
      <c r="B1" t="s">
        <v>646</v>
      </c>
    </row>
    <row r="2" spans="1:2" x14ac:dyDescent="0.25">
      <c r="A2" t="s">
        <v>420</v>
      </c>
      <c r="B2">
        <v>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"/>
  <sheetViews>
    <sheetView zoomScaleNormal="100" workbookViewId="0">
      <selection activeCell="S10" sqref="S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J277"/>
  <sheetViews>
    <sheetView showGridLines="0" tabSelected="1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J3" sqref="J3"/>
    </sheetView>
  </sheetViews>
  <sheetFormatPr defaultColWidth="10.5703125" defaultRowHeight="15" customHeight="1" outlineLevelCol="1" x14ac:dyDescent="0.25"/>
  <cols>
    <col min="1" max="1" width="24" style="4" hidden="1" customWidth="1"/>
    <col min="2" max="2" width="22.7109375" style="4" customWidth="1"/>
    <col min="3" max="3" width="37.710937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4.5703125" style="5" customWidth="1"/>
    <col min="10" max="10" width="14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8.5703125" style="11" hidden="1" customWidth="1" outlineLevel="1"/>
    <col min="19" max="19" width="14.42578125" style="11" hidden="1" customWidth="1" outlineLevel="1"/>
    <col min="20" max="20" width="21.140625" style="275" hidden="1" customWidth="1" outlineLevel="1"/>
    <col min="21" max="21" width="11.28515625" style="11" customWidth="1" collapsed="1"/>
    <col min="22" max="22" width="13.8554687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30" width="10.5703125" style="1" customWidth="1"/>
    <col min="31" max="31" width="10.5703125" style="1"/>
    <col min="32" max="32" width="21.140625" style="1" bestFit="1" customWidth="1"/>
    <col min="33" max="33" width="10.5703125" style="1"/>
    <col min="34" max="34" width="17.7109375" style="1" bestFit="1" customWidth="1"/>
    <col min="35" max="35" width="10.5703125" style="1"/>
    <col min="36" max="36" width="27.28515625" style="1" bestFit="1" customWidth="1"/>
    <col min="37" max="37" width="10.5703125" style="1"/>
    <col min="38" max="38" width="32.5703125" style="1" bestFit="1" customWidth="1"/>
    <col min="39" max="39" width="10.5703125" style="1"/>
    <col min="40" max="40" width="24" style="1" bestFit="1" customWidth="1"/>
    <col min="41" max="16384" width="10.5703125" style="1"/>
  </cols>
  <sheetData>
    <row r="1" spans="1:31" s="39" customFormat="1" ht="44.25" customHeight="1" x14ac:dyDescent="0.25">
      <c r="A1" s="34"/>
      <c r="B1" s="617"/>
      <c r="C1" s="102" t="s">
        <v>729</v>
      </c>
      <c r="D1" s="103"/>
      <c r="E1" s="103"/>
      <c r="F1" s="104"/>
      <c r="G1" s="105">
        <f>Title!E5</f>
        <v>45313</v>
      </c>
      <c r="H1" s="35"/>
      <c r="I1" s="35"/>
      <c r="J1" s="35"/>
      <c r="K1" s="35"/>
      <c r="L1" s="42"/>
      <c r="M1" s="36"/>
      <c r="N1" s="36"/>
      <c r="O1" s="56"/>
      <c r="P1" s="36"/>
      <c r="Q1" s="37"/>
      <c r="R1" s="38"/>
      <c r="S1" s="38"/>
      <c r="T1" s="268"/>
      <c r="U1" s="38"/>
      <c r="V1" s="38"/>
      <c r="W1" s="38"/>
    </row>
    <row r="2" spans="1:31" s="46" customFormat="1" ht="30" customHeight="1" thickBot="1" x14ac:dyDescent="0.3">
      <c r="A2" s="43"/>
      <c r="B2" s="617"/>
      <c r="C2" s="145" t="s">
        <v>151</v>
      </c>
      <c r="D2" s="145"/>
      <c r="E2" s="145"/>
      <c r="F2" s="145"/>
      <c r="G2" s="634"/>
      <c r="H2" s="634"/>
      <c r="I2" s="47"/>
      <c r="J2" s="51" t="s">
        <v>144</v>
      </c>
      <c r="K2" s="47"/>
      <c r="L2" s="49" t="s">
        <v>145</v>
      </c>
      <c r="M2" s="49" t="s">
        <v>146</v>
      </c>
      <c r="N2" s="49"/>
      <c r="O2" s="48"/>
      <c r="P2" s="50"/>
      <c r="Q2" s="44"/>
      <c r="R2" s="45"/>
      <c r="S2" s="45"/>
      <c r="T2" s="269"/>
      <c r="U2" s="45"/>
      <c r="V2" s="45"/>
      <c r="W2" s="45"/>
      <c r="AD2"/>
    </row>
    <row r="3" spans="1:31" ht="34.5" customHeight="1" thickBot="1" x14ac:dyDescent="0.55000000000000004">
      <c r="A3" s="2"/>
      <c r="B3" s="617"/>
      <c r="C3" s="122" t="s">
        <v>152</v>
      </c>
      <c r="D3" s="122"/>
      <c r="E3" s="122"/>
      <c r="G3" s="633"/>
      <c r="H3" s="633"/>
      <c r="I3" s="7"/>
      <c r="J3" s="133">
        <f>Title!E6</f>
        <v>0</v>
      </c>
      <c r="K3" s="54" t="s">
        <v>147</v>
      </c>
      <c r="L3" s="52">
        <f>SUM(L4:L9995)</f>
        <v>0</v>
      </c>
      <c r="M3" s="52">
        <f>SUM(M4:M9995)</f>
        <v>0</v>
      </c>
      <c r="N3" s="55"/>
      <c r="O3" s="53" t="s">
        <v>153</v>
      </c>
      <c r="P3" s="53" t="s">
        <v>155</v>
      </c>
      <c r="Q3" s="59" t="s">
        <v>55</v>
      </c>
      <c r="R3" s="59" t="s">
        <v>56</v>
      </c>
      <c r="S3" s="59" t="s">
        <v>140</v>
      </c>
      <c r="T3" s="276" t="s">
        <v>71</v>
      </c>
      <c r="U3" s="22"/>
      <c r="V3" s="59" t="s">
        <v>119</v>
      </c>
      <c r="W3" s="59" t="s">
        <v>57</v>
      </c>
    </row>
    <row r="4" spans="1:31" s="64" customFormat="1" ht="41.25" customHeight="1" thickBot="1" x14ac:dyDescent="0.3">
      <c r="A4" s="63"/>
      <c r="B4" s="100" t="s">
        <v>838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32"/>
      <c r="R4" s="33"/>
      <c r="S4" s="33"/>
      <c r="T4" s="271"/>
      <c r="U4" s="40"/>
      <c r="V4" s="33"/>
      <c r="W4" s="33"/>
    </row>
    <row r="5" spans="1:31" s="64" customFormat="1" ht="41.25" customHeight="1" thickBot="1" x14ac:dyDescent="0.3">
      <c r="A5" s="63"/>
      <c r="B5" s="78" t="s">
        <v>840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32"/>
      <c r="R5" s="33"/>
      <c r="S5" s="33"/>
      <c r="T5" s="271"/>
      <c r="U5" s="40"/>
      <c r="V5" s="33"/>
      <c r="W5" s="33"/>
    </row>
    <row r="6" spans="1:31" s="29" customFormat="1" ht="60" customHeight="1" x14ac:dyDescent="0.25">
      <c r="A6" s="3"/>
      <c r="B6" s="513"/>
      <c r="C6" s="90" t="s">
        <v>613</v>
      </c>
      <c r="D6" s="87"/>
      <c r="E6" s="87"/>
      <c r="F6" s="87"/>
      <c r="G6" s="87"/>
      <c r="H6" s="87"/>
      <c r="I6" s="87"/>
      <c r="J6" s="87"/>
      <c r="K6" s="87"/>
      <c r="L6" s="76"/>
      <c r="M6" s="76"/>
      <c r="N6" s="76"/>
      <c r="O6" s="76"/>
      <c r="P6" s="76"/>
      <c r="Q6" s="23"/>
      <c r="R6" s="26"/>
      <c r="S6" s="26"/>
      <c r="T6" s="272"/>
      <c r="U6" s="26"/>
      <c r="V6" s="26"/>
      <c r="W6" s="26"/>
    </row>
    <row r="7" spans="1:31" ht="66" customHeight="1" x14ac:dyDescent="0.25">
      <c r="B7" s="79"/>
      <c r="C7" s="86" t="s">
        <v>45</v>
      </c>
      <c r="D7" s="86"/>
      <c r="E7" s="152" t="s">
        <v>292</v>
      </c>
      <c r="F7" s="86" t="s">
        <v>140</v>
      </c>
      <c r="G7" s="257" t="s">
        <v>148</v>
      </c>
      <c r="H7" s="631" t="s">
        <v>150</v>
      </c>
      <c r="I7" s="631"/>
      <c r="J7" s="257" t="s">
        <v>149</v>
      </c>
      <c r="K7" s="257" t="s">
        <v>156</v>
      </c>
      <c r="L7" s="618" t="s">
        <v>614</v>
      </c>
      <c r="M7" s="619"/>
      <c r="N7" s="619"/>
      <c r="O7" s="619"/>
      <c r="P7" s="620"/>
      <c r="Q7" s="24"/>
      <c r="R7" s="25"/>
      <c r="S7" s="25"/>
      <c r="T7" s="273"/>
      <c r="U7" s="25"/>
      <c r="V7" s="25"/>
      <c r="W7" s="25"/>
      <c r="AE7" s="233"/>
    </row>
    <row r="8" spans="1:31" ht="21" customHeight="1" x14ac:dyDescent="0.25">
      <c r="B8" s="10"/>
      <c r="C8" s="140" t="str">
        <f t="shared" ref="C8:C13" si="0">Q8</f>
        <v>THERMEX ID 30 V (pro) Wi-Fi</v>
      </c>
      <c r="D8" s="140"/>
      <c r="E8" s="160" t="s">
        <v>293</v>
      </c>
      <c r="F8" s="58">
        <f t="shared" ref="F8:F13" si="1">S8</f>
        <v>151136</v>
      </c>
      <c r="G8" s="256">
        <v>30</v>
      </c>
      <c r="H8" s="628" t="s">
        <v>189</v>
      </c>
      <c r="I8" s="628"/>
      <c r="J8" s="256" t="s">
        <v>2</v>
      </c>
      <c r="K8" s="256" t="s">
        <v>540</v>
      </c>
      <c r="L8" s="92">
        <v>0</v>
      </c>
      <c r="M8" s="92">
        <f t="shared" ref="M8:M13" si="2">L8*O8</f>
        <v>0</v>
      </c>
      <c r="N8" s="92"/>
      <c r="O8" s="93">
        <f>P8*(1-$J$3)</f>
        <v>21490</v>
      </c>
      <c r="P8" s="406">
        <f t="shared" ref="P8:P13" si="3">V8</f>
        <v>21490</v>
      </c>
      <c r="Q8" s="256" t="s">
        <v>619</v>
      </c>
      <c r="R8" s="256" t="s">
        <v>620</v>
      </c>
      <c r="S8" s="256">
        <v>151136</v>
      </c>
      <c r="T8" s="270">
        <v>4670033313314</v>
      </c>
      <c r="U8" s="27"/>
      <c r="V8" s="256">
        <f>VLOOKUP(R8,'Печать Заказа'!B:F,5,FALSE)</f>
        <v>21490</v>
      </c>
      <c r="W8" s="256" t="str">
        <f>IF(V8="фикс.цена",VLOOKUP(R8,'Печать Заказа'!B:F,4,FALSE),"")</f>
        <v/>
      </c>
      <c r="Y8" s="1" t="str">
        <f>IFERROR(VLOOKUP(R8,'Печать Заказа'!B:N,13,FALSE),"")</f>
        <v/>
      </c>
      <c r="AE8" s="233"/>
    </row>
    <row r="9" spans="1:31" ht="21" customHeight="1" x14ac:dyDescent="0.25">
      <c r="B9" s="10"/>
      <c r="C9" s="140" t="str">
        <f t="shared" si="0"/>
        <v>THERMEX ID 50 V (pro) Wi-Fi</v>
      </c>
      <c r="D9" s="140"/>
      <c r="E9" s="160" t="s">
        <v>293</v>
      </c>
      <c r="F9" s="58">
        <f t="shared" si="1"/>
        <v>151137</v>
      </c>
      <c r="G9" s="256">
        <v>50</v>
      </c>
      <c r="H9" s="628" t="s">
        <v>189</v>
      </c>
      <c r="I9" s="628"/>
      <c r="J9" s="256" t="s">
        <v>2</v>
      </c>
      <c r="K9" s="256" t="s">
        <v>541</v>
      </c>
      <c r="L9" s="92">
        <v>0</v>
      </c>
      <c r="M9" s="92">
        <f t="shared" si="2"/>
        <v>0</v>
      </c>
      <c r="N9" s="92"/>
      <c r="O9" s="93">
        <f>P9*(1-$J$3)</f>
        <v>24290</v>
      </c>
      <c r="P9" s="406">
        <f t="shared" si="3"/>
        <v>24290</v>
      </c>
      <c r="Q9" s="256" t="s">
        <v>623</v>
      </c>
      <c r="R9" s="256" t="s">
        <v>624</v>
      </c>
      <c r="S9" s="256">
        <v>151137</v>
      </c>
      <c r="T9" s="270">
        <v>4670033313321</v>
      </c>
      <c r="U9" s="27"/>
      <c r="V9" s="256">
        <f>VLOOKUP(R9,'Печать Заказа'!B:F,5,FALSE)</f>
        <v>24290</v>
      </c>
      <c r="W9" s="256" t="str">
        <f>IF(V9="фикс.цена",VLOOKUP(R9,'Печать Заказа'!B:F,4,FALSE),"")</f>
        <v/>
      </c>
      <c r="X9" s="41"/>
      <c r="Y9" s="1" t="str">
        <f>IFERROR(VLOOKUP(R9,'Печать Заказа'!B:N,13,FALSE),"")</f>
        <v/>
      </c>
      <c r="AE9" s="233"/>
    </row>
    <row r="10" spans="1:31" ht="21" customHeight="1" x14ac:dyDescent="0.25">
      <c r="B10" s="10"/>
      <c r="C10" s="140" t="str">
        <f t="shared" si="0"/>
        <v>THERMEX ID 80 V (pro) Wi-Fi</v>
      </c>
      <c r="D10" s="140"/>
      <c r="E10" s="160" t="s">
        <v>293</v>
      </c>
      <c r="F10" s="58">
        <f t="shared" si="1"/>
        <v>151139</v>
      </c>
      <c r="G10" s="256">
        <v>80</v>
      </c>
      <c r="H10" s="628" t="s">
        <v>189</v>
      </c>
      <c r="I10" s="628"/>
      <c r="J10" s="256" t="s">
        <v>2</v>
      </c>
      <c r="K10" s="256" t="s">
        <v>542</v>
      </c>
      <c r="L10" s="92">
        <v>0</v>
      </c>
      <c r="M10" s="92">
        <f t="shared" si="2"/>
        <v>0</v>
      </c>
      <c r="N10" s="92"/>
      <c r="O10" s="93">
        <f t="shared" ref="O10:O12" si="4">P10*(1-$J$3)</f>
        <v>30290</v>
      </c>
      <c r="P10" s="406">
        <f t="shared" si="3"/>
        <v>30290</v>
      </c>
      <c r="Q10" s="256" t="s">
        <v>627</v>
      </c>
      <c r="R10" s="256" t="s">
        <v>628</v>
      </c>
      <c r="S10" s="256">
        <v>151139</v>
      </c>
      <c r="T10" s="270">
        <v>4670033313345</v>
      </c>
      <c r="U10" s="27"/>
      <c r="V10" s="256">
        <f>VLOOKUP(R10,'Печать Заказа'!B:F,5,FALSE)</f>
        <v>30290</v>
      </c>
      <c r="W10" s="256" t="str">
        <f>IF(V10="фикс.цена",VLOOKUP(R10,'Печать Заказа'!B:F,4,FALSE),"")</f>
        <v/>
      </c>
      <c r="Y10" s="1" t="str">
        <f>IFERROR(VLOOKUP(R10,'Печать Заказа'!B:N,13,FALSE),"")</f>
        <v/>
      </c>
      <c r="AE10" s="393"/>
    </row>
    <row r="11" spans="1:31" ht="21" customHeight="1" x14ac:dyDescent="0.25">
      <c r="B11" s="10"/>
      <c r="C11" s="140" t="str">
        <f t="shared" si="0"/>
        <v>THERMEX ID 100 V (pro) Wi-Fi</v>
      </c>
      <c r="D11" s="140"/>
      <c r="E11" s="160" t="s">
        <v>293</v>
      </c>
      <c r="F11" s="58">
        <f t="shared" si="1"/>
        <v>151141</v>
      </c>
      <c r="G11" s="256">
        <v>100</v>
      </c>
      <c r="H11" s="628" t="s">
        <v>189</v>
      </c>
      <c r="I11" s="628"/>
      <c r="J11" s="256" t="s">
        <v>2</v>
      </c>
      <c r="K11" s="256" t="s">
        <v>543</v>
      </c>
      <c r="L11" s="92">
        <v>0</v>
      </c>
      <c r="M11" s="92">
        <f t="shared" si="2"/>
        <v>0</v>
      </c>
      <c r="N11" s="92"/>
      <c r="O11" s="93">
        <f>P11*(1-$J$3)</f>
        <v>35190</v>
      </c>
      <c r="P11" s="406">
        <f t="shared" si="3"/>
        <v>35190</v>
      </c>
      <c r="Q11" s="256" t="s">
        <v>617</v>
      </c>
      <c r="R11" s="256" t="s">
        <v>618</v>
      </c>
      <c r="S11" s="256">
        <v>151141</v>
      </c>
      <c r="T11" s="270">
        <v>4670033313369</v>
      </c>
      <c r="U11" s="27"/>
      <c r="V11" s="256">
        <f>VLOOKUP(R11,'Печать Заказа'!B:F,5,FALSE)</f>
        <v>35190</v>
      </c>
      <c r="W11" s="256" t="str">
        <f>IF(V11="фикс.цена",VLOOKUP(R11,'Печать Заказа'!B:F,4,FALSE),"")</f>
        <v/>
      </c>
      <c r="Y11" s="1" t="str">
        <f>IFERROR(VLOOKUP(R11,'Печать Заказа'!B:N,13,FALSE),"")</f>
        <v/>
      </c>
    </row>
    <row r="12" spans="1:31" ht="21" customHeight="1" x14ac:dyDescent="0.25">
      <c r="B12" s="10"/>
      <c r="C12" s="140" t="str">
        <f t="shared" si="0"/>
        <v>THERMEX ID 50 H (pro) Wi-Fi</v>
      </c>
      <c r="D12" s="140"/>
      <c r="E12" s="160" t="s">
        <v>293</v>
      </c>
      <c r="F12" s="58">
        <f t="shared" si="1"/>
        <v>151138</v>
      </c>
      <c r="G12" s="256">
        <v>50</v>
      </c>
      <c r="H12" s="628" t="s">
        <v>189</v>
      </c>
      <c r="I12" s="628"/>
      <c r="J12" s="255" t="s">
        <v>3</v>
      </c>
      <c r="K12" s="256" t="s">
        <v>421</v>
      </c>
      <c r="L12" s="92">
        <v>0</v>
      </c>
      <c r="M12" s="92">
        <f t="shared" si="2"/>
        <v>0</v>
      </c>
      <c r="N12" s="92"/>
      <c r="O12" s="93">
        <f t="shared" si="4"/>
        <v>24990</v>
      </c>
      <c r="P12" s="406">
        <f t="shared" si="3"/>
        <v>24990</v>
      </c>
      <c r="Q12" s="256" t="s">
        <v>621</v>
      </c>
      <c r="R12" s="256" t="s">
        <v>622</v>
      </c>
      <c r="S12" s="256">
        <v>151138</v>
      </c>
      <c r="T12" s="270">
        <v>4670033313338</v>
      </c>
      <c r="U12" s="27"/>
      <c r="V12" s="256">
        <f>VLOOKUP(R12,'Печать Заказа'!B:F,5,FALSE)</f>
        <v>24990</v>
      </c>
      <c r="W12" s="256" t="str">
        <f>IF(V12="фикс.цена",VLOOKUP(R12,'Печать Заказа'!B:F,4,FALSE),"")</f>
        <v/>
      </c>
      <c r="Y12" s="1" t="str">
        <f>IFERROR(VLOOKUP(R12,'Печать Заказа'!B:N,13,FALSE),"")</f>
        <v/>
      </c>
    </row>
    <row r="13" spans="1:31" ht="21" customHeight="1" x14ac:dyDescent="0.25">
      <c r="B13" s="10"/>
      <c r="C13" s="140" t="str">
        <f t="shared" si="0"/>
        <v>THERMEX ID 80 H (pro) Wi-Fi</v>
      </c>
      <c r="D13" s="140"/>
      <c r="E13" s="160" t="s">
        <v>293</v>
      </c>
      <c r="F13" s="58">
        <f t="shared" si="1"/>
        <v>151140</v>
      </c>
      <c r="G13" s="256">
        <v>80</v>
      </c>
      <c r="H13" s="628" t="s">
        <v>189</v>
      </c>
      <c r="I13" s="628"/>
      <c r="J13" s="255" t="s">
        <v>3</v>
      </c>
      <c r="K13" s="256" t="s">
        <v>422</v>
      </c>
      <c r="L13" s="92">
        <v>0</v>
      </c>
      <c r="M13" s="92">
        <f t="shared" si="2"/>
        <v>0</v>
      </c>
      <c r="N13" s="92"/>
      <c r="O13" s="93">
        <f>P13*(1-$J$3)</f>
        <v>30990</v>
      </c>
      <c r="P13" s="406">
        <f t="shared" si="3"/>
        <v>30990</v>
      </c>
      <c r="Q13" s="256" t="s">
        <v>625</v>
      </c>
      <c r="R13" s="256" t="s">
        <v>626</v>
      </c>
      <c r="S13" s="256">
        <v>151140</v>
      </c>
      <c r="T13" s="270">
        <v>4670033313352</v>
      </c>
      <c r="U13" s="27"/>
      <c r="V13" s="256">
        <f>VLOOKUP(R13,'Печать Заказа'!B:F,5,FALSE)</f>
        <v>30990</v>
      </c>
      <c r="W13" s="256" t="str">
        <f>IF(V13="фикс.цена",VLOOKUP(R13,'Печать Заказа'!B:F,4,FALSE),"")</f>
        <v/>
      </c>
      <c r="Y13" s="1" t="str">
        <f>IFERROR(VLOOKUP(R13,'Печать Заказа'!B:N,13,FALSE),"")</f>
        <v/>
      </c>
    </row>
    <row r="14" spans="1:31" ht="21" customHeight="1" thickBot="1" x14ac:dyDescent="0.3">
      <c r="A14" s="115"/>
      <c r="B14" s="234"/>
      <c r="C14" s="371" t="str">
        <f>Q14</f>
        <v>THERMEX ID 100 H (pro) Wi-Fi</v>
      </c>
      <c r="D14" s="371"/>
      <c r="E14" s="286" t="s">
        <v>293</v>
      </c>
      <c r="F14" s="374">
        <f>S14</f>
        <v>151142</v>
      </c>
      <c r="G14" s="372">
        <v>100</v>
      </c>
      <c r="H14" s="629" t="s">
        <v>189</v>
      </c>
      <c r="I14" s="629"/>
      <c r="J14" s="373" t="s">
        <v>3</v>
      </c>
      <c r="K14" s="372" t="s">
        <v>423</v>
      </c>
      <c r="L14" s="94">
        <v>0</v>
      </c>
      <c r="M14" s="94">
        <f>L14*O14</f>
        <v>0</v>
      </c>
      <c r="N14" s="94"/>
      <c r="O14" s="95">
        <f>P14*(1-$J$3)</f>
        <v>35890</v>
      </c>
      <c r="P14" s="407">
        <f>V14</f>
        <v>35890</v>
      </c>
      <c r="Q14" s="256" t="s">
        <v>615</v>
      </c>
      <c r="R14" s="256" t="s">
        <v>616</v>
      </c>
      <c r="S14" s="256">
        <v>151142</v>
      </c>
      <c r="T14" s="270">
        <v>4670033313376</v>
      </c>
      <c r="U14" s="27"/>
      <c r="V14" s="256">
        <f>VLOOKUP(R14,'Печать Заказа'!B:F,5,FALSE)</f>
        <v>35890</v>
      </c>
      <c r="W14" s="256" t="str">
        <f>IF(V14="фикс.цена",VLOOKUP(R14,'Печать Заказа'!B:F,4,FALSE),"")</f>
        <v/>
      </c>
      <c r="Y14" s="1" t="str">
        <f>IFERROR(VLOOKUP(R14,'Печать Заказа'!B:N,13,FALSE),"")</f>
        <v/>
      </c>
    </row>
    <row r="15" spans="1:31" s="29" customFormat="1" ht="60" customHeight="1" x14ac:dyDescent="0.25">
      <c r="A15" s="3"/>
      <c r="B15" s="513"/>
      <c r="C15" s="588" t="s">
        <v>1123</v>
      </c>
      <c r="D15" s="90"/>
      <c r="E15" s="217"/>
      <c r="F15" s="90"/>
      <c r="G15" s="90"/>
      <c r="H15" s="90"/>
      <c r="I15" s="90"/>
      <c r="J15" s="90"/>
      <c r="K15" s="90"/>
      <c r="L15" s="513"/>
      <c r="M15" s="308"/>
      <c r="N15" s="513"/>
      <c r="O15" s="513"/>
      <c r="P15" s="513"/>
      <c r="Q15" s="23"/>
      <c r="R15" s="26"/>
      <c r="S15" s="26"/>
      <c r="T15" s="272"/>
      <c r="U15" s="26"/>
      <c r="V15" s="26"/>
      <c r="W15" s="26"/>
      <c r="Y15" s="1"/>
    </row>
    <row r="16" spans="1:31" ht="60" customHeight="1" x14ac:dyDescent="0.25">
      <c r="B16" s="79"/>
      <c r="C16" s="586" t="s">
        <v>45</v>
      </c>
      <c r="D16" s="586"/>
      <c r="E16" s="583"/>
      <c r="F16" s="586" t="s">
        <v>140</v>
      </c>
      <c r="G16" s="580" t="s">
        <v>148</v>
      </c>
      <c r="H16" s="621" t="s">
        <v>150</v>
      </c>
      <c r="I16" s="621"/>
      <c r="J16" s="580" t="s">
        <v>149</v>
      </c>
      <c r="K16" s="580" t="s">
        <v>156</v>
      </c>
      <c r="L16" s="618" t="s">
        <v>1122</v>
      </c>
      <c r="M16" s="619"/>
      <c r="N16" s="619"/>
      <c r="O16" s="619"/>
      <c r="P16" s="620"/>
      <c r="Q16" s="24"/>
      <c r="R16" s="25"/>
      <c r="S16" s="25"/>
      <c r="T16" s="273"/>
      <c r="U16" s="25"/>
      <c r="V16" s="25"/>
      <c r="W16" s="25"/>
    </row>
    <row r="17" spans="1:36" ht="23.1" customHeight="1" x14ac:dyDescent="0.25">
      <c r="B17" s="10"/>
      <c r="C17" s="154" t="str">
        <f>Q17</f>
        <v>THERMEX Fora 30 (pro) Wi-Fi</v>
      </c>
      <c r="D17" s="154"/>
      <c r="E17" s="154" t="s">
        <v>294</v>
      </c>
      <c r="F17" s="60">
        <f>S17</f>
        <v>151249</v>
      </c>
      <c r="G17" s="578">
        <v>30</v>
      </c>
      <c r="H17" s="628" t="s">
        <v>456</v>
      </c>
      <c r="I17" s="628"/>
      <c r="J17" s="578" t="s">
        <v>282</v>
      </c>
      <c r="K17" s="584" t="s">
        <v>1125</v>
      </c>
      <c r="L17" s="92">
        <v>0</v>
      </c>
      <c r="M17" s="92">
        <f>L17*O17</f>
        <v>0</v>
      </c>
      <c r="N17" s="92"/>
      <c r="O17" s="93">
        <f>P17*(1-$J$3)</f>
        <v>20090</v>
      </c>
      <c r="P17" s="406">
        <f>V17</f>
        <v>20090</v>
      </c>
      <c r="Q17" s="581" t="s">
        <v>1129</v>
      </c>
      <c r="R17" s="581" t="s">
        <v>1130</v>
      </c>
      <c r="S17" s="84">
        <v>151249</v>
      </c>
      <c r="T17" s="270">
        <v>4670033316957</v>
      </c>
      <c r="U17" s="27"/>
      <c r="V17" s="581">
        <f>VLOOKUP(R17,'Печать Заказа'!B:F,5,FALSE)</f>
        <v>20090</v>
      </c>
      <c r="W17" s="581" t="str">
        <f>IF(V17="фикс.цена",VLOOKUP(R17,'Печать Заказа'!B:F,4,FALSE),"")</f>
        <v/>
      </c>
      <c r="Y17" s="1" t="str">
        <f>IFERROR(VLOOKUP(R17,'Печать Заказа'!B:N,13,FALSE),"")</f>
        <v/>
      </c>
    </row>
    <row r="18" spans="1:36" ht="23.1" customHeight="1" x14ac:dyDescent="0.25">
      <c r="B18" s="10"/>
      <c r="C18" s="154" t="str">
        <f>Q18</f>
        <v>THERMEX Fora 50 (pro) Wi-Fi</v>
      </c>
      <c r="D18" s="154"/>
      <c r="E18" s="154" t="s">
        <v>294</v>
      </c>
      <c r="F18" s="60">
        <f>S18</f>
        <v>151250</v>
      </c>
      <c r="G18" s="578">
        <v>50</v>
      </c>
      <c r="H18" s="628" t="s">
        <v>1124</v>
      </c>
      <c r="I18" s="628"/>
      <c r="J18" s="578" t="s">
        <v>282</v>
      </c>
      <c r="K18" s="584" t="s">
        <v>1126</v>
      </c>
      <c r="L18" s="92">
        <v>0</v>
      </c>
      <c r="M18" s="92">
        <f>L18*O18</f>
        <v>0</v>
      </c>
      <c r="N18" s="92"/>
      <c r="O18" s="93">
        <f>P18*(1-$J$3)</f>
        <v>22690</v>
      </c>
      <c r="P18" s="406">
        <f>V18</f>
        <v>22690</v>
      </c>
      <c r="Q18" s="581" t="s">
        <v>1131</v>
      </c>
      <c r="R18" s="581" t="s">
        <v>1132</v>
      </c>
      <c r="S18" s="84">
        <v>151250</v>
      </c>
      <c r="T18" s="270">
        <v>4670033316964</v>
      </c>
      <c r="U18" s="27"/>
      <c r="V18" s="581">
        <f>VLOOKUP(R18,'Печать Заказа'!B:F,5,FALSE)</f>
        <v>22690</v>
      </c>
      <c r="W18" s="581" t="str">
        <f>IF(V18="фикс.цена",VLOOKUP(R18,'Печать Заказа'!B:F,4,FALSE),"")</f>
        <v/>
      </c>
      <c r="Y18" s="1" t="str">
        <f>IFERROR(VLOOKUP(R18,'Печать Заказа'!B:N,13,FALSE),"")</f>
        <v/>
      </c>
    </row>
    <row r="19" spans="1:36" ht="23.1" customHeight="1" x14ac:dyDescent="0.25">
      <c r="B19" s="10"/>
      <c r="C19" s="154" t="str">
        <f>Q19</f>
        <v>THERMEX Fora 80 (pro) Wi-Fi</v>
      </c>
      <c r="D19" s="154"/>
      <c r="E19" s="154" t="s">
        <v>294</v>
      </c>
      <c r="F19" s="60">
        <f>S19</f>
        <v>151251</v>
      </c>
      <c r="G19" s="578">
        <v>80</v>
      </c>
      <c r="H19" s="628" t="s">
        <v>1124</v>
      </c>
      <c r="I19" s="628"/>
      <c r="J19" s="578" t="s">
        <v>282</v>
      </c>
      <c r="K19" s="584" t="s">
        <v>1127</v>
      </c>
      <c r="L19" s="92">
        <v>0</v>
      </c>
      <c r="M19" s="92">
        <f>L19*O19</f>
        <v>0</v>
      </c>
      <c r="N19" s="92"/>
      <c r="O19" s="93">
        <f>P19*(1-$J$3)</f>
        <v>27790</v>
      </c>
      <c r="P19" s="406">
        <f>V19</f>
        <v>27790</v>
      </c>
      <c r="Q19" s="581" t="s">
        <v>1133</v>
      </c>
      <c r="R19" s="581" t="s">
        <v>1134</v>
      </c>
      <c r="S19" s="84">
        <v>151251</v>
      </c>
      <c r="T19" s="270">
        <v>4670033316971</v>
      </c>
      <c r="U19" s="27"/>
      <c r="V19" s="581">
        <f>VLOOKUP(R19,'Печать Заказа'!B:F,5,FALSE)</f>
        <v>27790</v>
      </c>
      <c r="W19" s="581" t="str">
        <f>IF(V19="фикс.цена",VLOOKUP(R19,'Печать Заказа'!B:F,4,FALSE),"")</f>
        <v/>
      </c>
      <c r="Y19" s="1" t="str">
        <f>IFERROR(VLOOKUP(R19,'Печать Заказа'!B:N,13,FALSE),"")</f>
        <v/>
      </c>
    </row>
    <row r="20" spans="1:36" ht="23.1" customHeight="1" thickBot="1" x14ac:dyDescent="0.3">
      <c r="A20" s="115"/>
      <c r="B20" s="234"/>
      <c r="C20" s="155" t="str">
        <f>Q20</f>
        <v>THERMEX Fora 100 (pro) Wi-Fi</v>
      </c>
      <c r="D20" s="155"/>
      <c r="E20" s="154" t="s">
        <v>294</v>
      </c>
      <c r="F20" s="73">
        <f>S20</f>
        <v>151252</v>
      </c>
      <c r="G20" s="582">
        <v>100</v>
      </c>
      <c r="H20" s="629" t="s">
        <v>1124</v>
      </c>
      <c r="I20" s="629"/>
      <c r="J20" s="578" t="s">
        <v>282</v>
      </c>
      <c r="K20" s="585" t="s">
        <v>1128</v>
      </c>
      <c r="L20" s="94">
        <v>0</v>
      </c>
      <c r="M20" s="94">
        <f>L20*O20</f>
        <v>0</v>
      </c>
      <c r="N20" s="94"/>
      <c r="O20" s="95">
        <f>P20*(1-$J$3)</f>
        <v>32090</v>
      </c>
      <c r="P20" s="407">
        <f>V20</f>
        <v>32090</v>
      </c>
      <c r="Q20" s="581" t="s">
        <v>1135</v>
      </c>
      <c r="R20" s="581" t="s">
        <v>1136</v>
      </c>
      <c r="S20" s="84">
        <v>151252</v>
      </c>
      <c r="T20" s="270">
        <v>4670033316988</v>
      </c>
      <c r="U20" s="27"/>
      <c r="V20" s="581">
        <f>VLOOKUP(R20,'Печать Заказа'!B:F,5,FALSE)</f>
        <v>32090</v>
      </c>
      <c r="W20" s="581" t="str">
        <f>IF(V20="фикс.цена",VLOOKUP(R20,'Печать Заказа'!B:F,4,FALSE),"")</f>
        <v/>
      </c>
      <c r="Y20" s="1" t="str">
        <f>IFERROR(VLOOKUP(R20,'Печать Заказа'!B:N,13,FALSE),"")</f>
        <v/>
      </c>
    </row>
    <row r="21" spans="1:36" s="29" customFormat="1" ht="62.25" customHeight="1" x14ac:dyDescent="0.25">
      <c r="A21" s="3"/>
      <c r="B21" s="308"/>
      <c r="C21" s="90" t="s">
        <v>404</v>
      </c>
      <c r="D21" s="87"/>
      <c r="E21" s="200"/>
      <c r="F21" s="87"/>
      <c r="G21" s="87"/>
      <c r="H21" s="87"/>
      <c r="I21" s="87"/>
      <c r="J21" s="87"/>
      <c r="K21" s="87"/>
      <c r="L21" s="76"/>
      <c r="M21" s="76"/>
      <c r="N21" s="76"/>
      <c r="O21" s="76"/>
      <c r="P21" s="76"/>
      <c r="Q21" s="23"/>
      <c r="R21" s="26"/>
      <c r="S21" s="26"/>
      <c r="T21" s="272"/>
      <c r="U21" s="26"/>
      <c r="V21" s="26"/>
      <c r="W21" s="26"/>
      <c r="Y21" s="1"/>
    </row>
    <row r="22" spans="1:36" ht="45" customHeight="1" x14ac:dyDescent="0.25">
      <c r="B22" s="79"/>
      <c r="C22" s="86" t="s">
        <v>45</v>
      </c>
      <c r="D22" s="86"/>
      <c r="E22" s="152" t="s">
        <v>292</v>
      </c>
      <c r="F22" s="86" t="s">
        <v>140</v>
      </c>
      <c r="G22" s="196" t="s">
        <v>148</v>
      </c>
      <c r="H22" s="631" t="s">
        <v>150</v>
      </c>
      <c r="I22" s="631"/>
      <c r="J22" s="196" t="s">
        <v>149</v>
      </c>
      <c r="K22" s="196" t="s">
        <v>156</v>
      </c>
      <c r="L22" s="618" t="s">
        <v>599</v>
      </c>
      <c r="M22" s="619"/>
      <c r="N22" s="619"/>
      <c r="O22" s="619"/>
      <c r="P22" s="620"/>
      <c r="Q22" s="24"/>
      <c r="R22" s="25"/>
      <c r="S22" s="25"/>
      <c r="T22" s="273"/>
      <c r="U22" s="25"/>
      <c r="V22" s="25"/>
      <c r="W22" s="25"/>
    </row>
    <row r="23" spans="1:36" ht="21" customHeight="1" x14ac:dyDescent="0.25">
      <c r="B23" s="10"/>
      <c r="C23" s="140" t="str">
        <f t="shared" ref="C23:C28" si="5">Q23</f>
        <v>THERMEX IF 30 V (pro) Wi-Fi</v>
      </c>
      <c r="D23" s="140"/>
      <c r="E23" s="160" t="s">
        <v>293</v>
      </c>
      <c r="F23" s="58">
        <f t="shared" ref="F23:F28" si="6">S23</f>
        <v>151123</v>
      </c>
      <c r="G23" s="193">
        <v>30</v>
      </c>
      <c r="H23" s="628" t="s">
        <v>189</v>
      </c>
      <c r="I23" s="628"/>
      <c r="J23" s="193" t="s">
        <v>2</v>
      </c>
      <c r="K23" s="193" t="s">
        <v>357</v>
      </c>
      <c r="L23" s="92">
        <v>0</v>
      </c>
      <c r="M23" s="92">
        <f t="shared" ref="M23:M28" si="7">L23*O23</f>
        <v>0</v>
      </c>
      <c r="N23" s="92"/>
      <c r="O23" s="93">
        <f>P23*(1-$J$3)</f>
        <v>18690</v>
      </c>
      <c r="P23" s="406">
        <f t="shared" ref="P23:P28" si="8">V23</f>
        <v>18690</v>
      </c>
      <c r="Q23" s="193" t="s">
        <v>392</v>
      </c>
      <c r="R23" s="193" t="s">
        <v>398</v>
      </c>
      <c r="S23" s="193">
        <v>151123</v>
      </c>
      <c r="T23" s="270">
        <v>4670033310047</v>
      </c>
      <c r="U23" s="27"/>
      <c r="V23" s="193">
        <f>VLOOKUP(R23,'Печать Заказа'!B:F,5,FALSE)</f>
        <v>18690</v>
      </c>
      <c r="W23" s="193" t="str">
        <f>IF(V23="фикс.цена",VLOOKUP(R23,'Печать Заказа'!B:F,4,FALSE),"")</f>
        <v/>
      </c>
      <c r="Y23" s="1" t="str">
        <f>IFERROR(VLOOKUP(R23,'Печать Заказа'!B:N,13,FALSE),"")</f>
        <v/>
      </c>
      <c r="Z23" s="163"/>
      <c r="AH23"/>
    </row>
    <row r="24" spans="1:36" ht="21" customHeight="1" x14ac:dyDescent="0.25">
      <c r="B24" s="10"/>
      <c r="C24" s="140" t="str">
        <f t="shared" si="5"/>
        <v>THERMEX IF 50 V (pro) Wi-Fi</v>
      </c>
      <c r="D24" s="140"/>
      <c r="E24" s="160" t="s">
        <v>293</v>
      </c>
      <c r="F24" s="58">
        <f t="shared" si="6"/>
        <v>151124</v>
      </c>
      <c r="G24" s="193">
        <v>50</v>
      </c>
      <c r="H24" s="628" t="s">
        <v>189</v>
      </c>
      <c r="I24" s="628"/>
      <c r="J24" s="193" t="s">
        <v>2</v>
      </c>
      <c r="K24" s="193" t="s">
        <v>358</v>
      </c>
      <c r="L24" s="92">
        <v>0</v>
      </c>
      <c r="M24" s="92">
        <f t="shared" si="7"/>
        <v>0</v>
      </c>
      <c r="N24" s="92"/>
      <c r="O24" s="93">
        <f>P24*(1-$J$3)</f>
        <v>20990</v>
      </c>
      <c r="P24" s="406">
        <f t="shared" si="8"/>
        <v>20990</v>
      </c>
      <c r="Q24" s="193" t="s">
        <v>393</v>
      </c>
      <c r="R24" s="193" t="s">
        <v>399</v>
      </c>
      <c r="S24" s="193">
        <v>151124</v>
      </c>
      <c r="T24" s="270">
        <v>4670033310054</v>
      </c>
      <c r="U24" s="27"/>
      <c r="V24" s="193">
        <f>VLOOKUP(R24,'Печать Заказа'!B:F,5,FALSE)</f>
        <v>20990</v>
      </c>
      <c r="W24" s="193" t="str">
        <f>IF(V24="фикс.цена",VLOOKUP(R24,'Печать Заказа'!B:F,4,FALSE),"")</f>
        <v/>
      </c>
      <c r="X24" s="41"/>
      <c r="Y24" s="1" t="str">
        <f>IFERROR(VLOOKUP(R24,'Печать Заказа'!B:N,13,FALSE),"")</f>
        <v/>
      </c>
      <c r="Z24" s="163"/>
      <c r="AJ24"/>
    </row>
    <row r="25" spans="1:36" ht="21" customHeight="1" x14ac:dyDescent="0.25">
      <c r="B25" s="10"/>
      <c r="C25" s="140" t="str">
        <f t="shared" si="5"/>
        <v>THERMEX IF 80 V (pro) Wi-Fi</v>
      </c>
      <c r="D25" s="140"/>
      <c r="E25" s="160" t="s">
        <v>293</v>
      </c>
      <c r="F25" s="58">
        <f t="shared" si="6"/>
        <v>151125</v>
      </c>
      <c r="G25" s="193">
        <v>80</v>
      </c>
      <c r="H25" s="628" t="s">
        <v>189</v>
      </c>
      <c r="I25" s="628"/>
      <c r="J25" s="193" t="s">
        <v>2</v>
      </c>
      <c r="K25" s="193" t="s">
        <v>359</v>
      </c>
      <c r="L25" s="92">
        <v>0</v>
      </c>
      <c r="M25" s="92">
        <f t="shared" si="7"/>
        <v>0</v>
      </c>
      <c r="N25" s="92"/>
      <c r="O25" s="93">
        <f t="shared" ref="O25:O28" si="9">P25*(1-$J$3)</f>
        <v>25290</v>
      </c>
      <c r="P25" s="406">
        <f t="shared" si="8"/>
        <v>25290</v>
      </c>
      <c r="Q25" s="193" t="s">
        <v>394</v>
      </c>
      <c r="R25" s="193" t="s">
        <v>400</v>
      </c>
      <c r="S25" s="193">
        <v>151125</v>
      </c>
      <c r="T25" s="270">
        <v>4670033310061</v>
      </c>
      <c r="U25" s="27"/>
      <c r="V25" s="193">
        <f>VLOOKUP(R25,'Печать Заказа'!B:F,5,FALSE)</f>
        <v>25290</v>
      </c>
      <c r="W25" s="193" t="str">
        <f>IF(V25="фикс.цена",VLOOKUP(R25,'Печать Заказа'!B:F,4,FALSE),"")</f>
        <v/>
      </c>
      <c r="Y25" s="1" t="str">
        <f>IFERROR(VLOOKUP(R25,'Печать Заказа'!B:N,13,FALSE),"")</f>
        <v/>
      </c>
      <c r="Z25" s="163"/>
      <c r="AH25"/>
    </row>
    <row r="26" spans="1:36" ht="21" customHeight="1" x14ac:dyDescent="0.25">
      <c r="B26" s="10"/>
      <c r="C26" s="140" t="str">
        <f t="shared" si="5"/>
        <v>THERMEX IF 100 V (pro) Wi-Fi</v>
      </c>
      <c r="D26" s="140"/>
      <c r="E26" s="160" t="s">
        <v>293</v>
      </c>
      <c r="F26" s="58">
        <f t="shared" si="6"/>
        <v>151126</v>
      </c>
      <c r="G26" s="193">
        <v>100</v>
      </c>
      <c r="H26" s="628" t="s">
        <v>189</v>
      </c>
      <c r="I26" s="628"/>
      <c r="J26" s="193" t="s">
        <v>2</v>
      </c>
      <c r="K26" s="193" t="s">
        <v>360</v>
      </c>
      <c r="L26" s="92">
        <v>0</v>
      </c>
      <c r="M26" s="92">
        <f t="shared" si="7"/>
        <v>0</v>
      </c>
      <c r="N26" s="92"/>
      <c r="O26" s="93">
        <f>P26*(1-$J$3)</f>
        <v>28990</v>
      </c>
      <c r="P26" s="406">
        <f t="shared" si="8"/>
        <v>28990</v>
      </c>
      <c r="Q26" s="193" t="s">
        <v>395</v>
      </c>
      <c r="R26" s="193" t="s">
        <v>401</v>
      </c>
      <c r="S26" s="193">
        <v>151126</v>
      </c>
      <c r="T26" s="270">
        <v>4670033310078</v>
      </c>
      <c r="U26" s="27"/>
      <c r="V26" s="193">
        <f>VLOOKUP(R26,'Печать Заказа'!B:F,5,FALSE)</f>
        <v>28990</v>
      </c>
      <c r="W26" s="193" t="str">
        <f>IF(V26="фикс.цена",VLOOKUP(R26,'Печать Заказа'!B:F,4,FALSE),"")</f>
        <v/>
      </c>
      <c r="Y26" s="1" t="str">
        <f>IFERROR(VLOOKUP(R26,'Печать Заказа'!B:N,13,FALSE),"")</f>
        <v/>
      </c>
      <c r="Z26" s="163"/>
    </row>
    <row r="27" spans="1:36" ht="21" customHeight="1" x14ac:dyDescent="0.25">
      <c r="B27" s="10"/>
      <c r="C27" s="140" t="str">
        <f t="shared" si="5"/>
        <v>THERMEX IF 50 H (pro) Wi-Fi</v>
      </c>
      <c r="D27" s="140"/>
      <c r="E27" s="160" t="s">
        <v>293</v>
      </c>
      <c r="F27" s="58">
        <f t="shared" si="6"/>
        <v>151127</v>
      </c>
      <c r="G27" s="193">
        <v>50</v>
      </c>
      <c r="H27" s="628" t="s">
        <v>189</v>
      </c>
      <c r="I27" s="628"/>
      <c r="J27" s="195" t="s">
        <v>3</v>
      </c>
      <c r="K27" s="193" t="s">
        <v>361</v>
      </c>
      <c r="L27" s="92">
        <v>0</v>
      </c>
      <c r="M27" s="92">
        <f t="shared" si="7"/>
        <v>0</v>
      </c>
      <c r="N27" s="92"/>
      <c r="O27" s="93">
        <f t="shared" si="9"/>
        <v>21590</v>
      </c>
      <c r="P27" s="406">
        <f t="shared" si="8"/>
        <v>21590</v>
      </c>
      <c r="Q27" s="193" t="s">
        <v>396</v>
      </c>
      <c r="R27" s="193" t="s">
        <v>402</v>
      </c>
      <c r="S27" s="193">
        <v>151127</v>
      </c>
      <c r="T27" s="270">
        <v>4670033310085</v>
      </c>
      <c r="U27" s="27"/>
      <c r="V27" s="193">
        <f>VLOOKUP(R27,'Печать Заказа'!B:F,5,FALSE)</f>
        <v>21590</v>
      </c>
      <c r="W27" s="193" t="str">
        <f>IF(V27="фикс.цена",VLOOKUP(R27,'Печать Заказа'!B:F,4,FALSE),"")</f>
        <v/>
      </c>
      <c r="Y27" s="1" t="str">
        <f>IFERROR(VLOOKUP(R27,'Печать Заказа'!B:N,13,FALSE),"")</f>
        <v/>
      </c>
      <c r="Z27" s="164"/>
    </row>
    <row r="28" spans="1:36" ht="21" customHeight="1" thickBot="1" x14ac:dyDescent="0.3">
      <c r="A28" s="115"/>
      <c r="B28" s="234"/>
      <c r="C28" s="371" t="str">
        <f t="shared" si="5"/>
        <v>THERMEX IF 80 H (pro) Wi-Fi</v>
      </c>
      <c r="D28" s="371"/>
      <c r="E28" s="286" t="s">
        <v>293</v>
      </c>
      <c r="F28" s="374">
        <f t="shared" si="6"/>
        <v>151128</v>
      </c>
      <c r="G28" s="372">
        <v>80</v>
      </c>
      <c r="H28" s="629" t="s">
        <v>189</v>
      </c>
      <c r="I28" s="629"/>
      <c r="J28" s="373" t="s">
        <v>3</v>
      </c>
      <c r="K28" s="372" t="s">
        <v>362</v>
      </c>
      <c r="L28" s="94">
        <v>0</v>
      </c>
      <c r="M28" s="94">
        <f t="shared" si="7"/>
        <v>0</v>
      </c>
      <c r="N28" s="94"/>
      <c r="O28" s="95">
        <f t="shared" si="9"/>
        <v>25890</v>
      </c>
      <c r="P28" s="407">
        <f t="shared" si="8"/>
        <v>25890</v>
      </c>
      <c r="Q28" s="193" t="s">
        <v>397</v>
      </c>
      <c r="R28" s="193" t="s">
        <v>403</v>
      </c>
      <c r="S28" s="193">
        <v>151128</v>
      </c>
      <c r="T28" s="270">
        <v>4670033310092</v>
      </c>
      <c r="U28" s="27"/>
      <c r="V28" s="193">
        <f>VLOOKUP(R28,'Печать Заказа'!B:F,5,FALSE)</f>
        <v>25890</v>
      </c>
      <c r="W28" s="193" t="str">
        <f>IF(V28="фикс.цена",VLOOKUP(R28,'Печать Заказа'!B:F,4,FALSE),"")</f>
        <v/>
      </c>
      <c r="Y28" s="1" t="str">
        <f>IFERROR(VLOOKUP(R28,'Печать Заказа'!B:N,13,FALSE),"")</f>
        <v/>
      </c>
      <c r="Z28" s="163"/>
    </row>
    <row r="29" spans="1:36" s="29" customFormat="1" ht="66" customHeight="1" x14ac:dyDescent="0.25">
      <c r="A29" s="3"/>
      <c r="B29" s="308"/>
      <c r="C29" s="370" t="s">
        <v>558</v>
      </c>
      <c r="D29" s="339"/>
      <c r="E29" s="339"/>
      <c r="F29" s="339"/>
      <c r="G29" s="339"/>
      <c r="H29" s="339"/>
      <c r="I29" s="339"/>
      <c r="J29" s="339"/>
      <c r="K29" s="339"/>
      <c r="L29" s="321"/>
      <c r="M29" s="321"/>
      <c r="N29" s="321"/>
      <c r="O29" s="321"/>
      <c r="P29" s="321"/>
      <c r="Q29" s="23"/>
      <c r="R29" s="26"/>
      <c r="S29" s="26"/>
      <c r="T29" s="272"/>
      <c r="U29" s="26"/>
      <c r="V29" s="26"/>
      <c r="W29" s="26"/>
      <c r="Y29" s="1"/>
    </row>
    <row r="30" spans="1:36" ht="45" customHeight="1" x14ac:dyDescent="0.25">
      <c r="B30" s="79"/>
      <c r="C30" s="86" t="s">
        <v>45</v>
      </c>
      <c r="D30" s="86"/>
      <c r="E30" s="152" t="s">
        <v>292</v>
      </c>
      <c r="F30" s="86" t="s">
        <v>140</v>
      </c>
      <c r="G30" s="241" t="s">
        <v>148</v>
      </c>
      <c r="H30" s="631" t="s">
        <v>150</v>
      </c>
      <c r="I30" s="631"/>
      <c r="J30" s="241" t="s">
        <v>149</v>
      </c>
      <c r="K30" s="241" t="s">
        <v>156</v>
      </c>
      <c r="L30" s="618" t="s">
        <v>559</v>
      </c>
      <c r="M30" s="619"/>
      <c r="N30" s="619"/>
      <c r="O30" s="619"/>
      <c r="P30" s="620"/>
      <c r="Q30" s="24"/>
      <c r="R30" s="25"/>
      <c r="S30" s="25"/>
      <c r="T30" s="273"/>
      <c r="U30" s="25"/>
      <c r="V30" s="25"/>
      <c r="W30" s="25"/>
    </row>
    <row r="31" spans="1:36" ht="23.1" customHeight="1" x14ac:dyDescent="0.25">
      <c r="B31" s="10"/>
      <c r="C31" s="154" t="str">
        <f>Q31</f>
        <v>THERMEX MS 30 V (pro)</v>
      </c>
      <c r="D31" s="154"/>
      <c r="E31" s="160" t="s">
        <v>293</v>
      </c>
      <c r="F31" s="60">
        <f>S31</f>
        <v>151162</v>
      </c>
      <c r="G31" s="239">
        <v>30</v>
      </c>
      <c r="H31" s="628" t="s">
        <v>687</v>
      </c>
      <c r="I31" s="628"/>
      <c r="J31" s="239" t="s">
        <v>2</v>
      </c>
      <c r="K31" s="62" t="s">
        <v>363</v>
      </c>
      <c r="L31" s="92">
        <v>0</v>
      </c>
      <c r="M31" s="92">
        <f>L31*O31</f>
        <v>0</v>
      </c>
      <c r="N31" s="92"/>
      <c r="O31" s="93">
        <f>P31*(1-$J$3)</f>
        <v>15790</v>
      </c>
      <c r="P31" s="406">
        <f>V31</f>
        <v>15790</v>
      </c>
      <c r="Q31" s="240" t="s">
        <v>565</v>
      </c>
      <c r="R31" s="240" t="s">
        <v>561</v>
      </c>
      <c r="S31" s="240">
        <v>151162</v>
      </c>
      <c r="T31" s="270">
        <v>4670033312386</v>
      </c>
      <c r="U31" s="27"/>
      <c r="V31" s="240">
        <f>VLOOKUP(R31,'Печать Заказа'!B:F,5,FALSE)</f>
        <v>15790</v>
      </c>
      <c r="W31" s="240" t="str">
        <f>IF(V31="фикс.цена",VLOOKUP(R31,'Печать Заказа'!B:F,4,FALSE),"")</f>
        <v/>
      </c>
      <c r="Y31" s="1" t="str">
        <f>IFERROR(VLOOKUP(R31,'Печать Заказа'!B:N,13,FALSE),"")</f>
        <v/>
      </c>
    </row>
    <row r="32" spans="1:36" ht="23.1" customHeight="1" x14ac:dyDescent="0.25">
      <c r="B32" s="10"/>
      <c r="C32" s="154" t="str">
        <f>Q32</f>
        <v>THERMEX MS 50 V (pro)</v>
      </c>
      <c r="D32" s="154"/>
      <c r="E32" s="160" t="s">
        <v>293</v>
      </c>
      <c r="F32" s="60">
        <f>S32</f>
        <v>151163</v>
      </c>
      <c r="G32" s="239">
        <v>50</v>
      </c>
      <c r="H32" s="628" t="s">
        <v>190</v>
      </c>
      <c r="I32" s="628"/>
      <c r="J32" s="239" t="s">
        <v>2</v>
      </c>
      <c r="K32" s="62" t="s">
        <v>364</v>
      </c>
      <c r="L32" s="92">
        <v>0</v>
      </c>
      <c r="M32" s="92">
        <f>L32*O32</f>
        <v>0</v>
      </c>
      <c r="N32" s="92"/>
      <c r="O32" s="93">
        <f>P32*(1-$J$3)</f>
        <v>18990</v>
      </c>
      <c r="P32" s="406">
        <f>V32</f>
        <v>18990</v>
      </c>
      <c r="Q32" s="240" t="s">
        <v>566</v>
      </c>
      <c r="R32" s="240" t="s">
        <v>562</v>
      </c>
      <c r="S32" s="240">
        <v>151163</v>
      </c>
      <c r="T32" s="270">
        <v>4670033312393</v>
      </c>
      <c r="U32" s="27"/>
      <c r="V32" s="240">
        <f>VLOOKUP(R32,'Печать Заказа'!B:F,5,FALSE)</f>
        <v>18990</v>
      </c>
      <c r="W32" s="240" t="str">
        <f>IF(V32="фикс.цена",VLOOKUP(R32,'Печать Заказа'!B:F,4,FALSE),"")</f>
        <v/>
      </c>
      <c r="Y32" s="1" t="str">
        <f>IFERROR(VLOOKUP(R32,'Печать Заказа'!B:N,13,FALSE),"")</f>
        <v/>
      </c>
    </row>
    <row r="33" spans="1:26" ht="23.1" customHeight="1" x14ac:dyDescent="0.25">
      <c r="B33" s="10"/>
      <c r="C33" s="154" t="str">
        <f>Q33</f>
        <v>THERMEX MS 80 V (pro)</v>
      </c>
      <c r="D33" s="154"/>
      <c r="E33" s="160" t="s">
        <v>293</v>
      </c>
      <c r="F33" s="60">
        <f>S33</f>
        <v>151164</v>
      </c>
      <c r="G33" s="239">
        <v>80</v>
      </c>
      <c r="H33" s="628" t="s">
        <v>190</v>
      </c>
      <c r="I33" s="628"/>
      <c r="J33" s="239" t="s">
        <v>2</v>
      </c>
      <c r="K33" s="62" t="s">
        <v>365</v>
      </c>
      <c r="L33" s="92">
        <v>0</v>
      </c>
      <c r="M33" s="92">
        <f>L33*O33</f>
        <v>0</v>
      </c>
      <c r="N33" s="92"/>
      <c r="O33" s="93">
        <f>P33*(1-$J$3)</f>
        <v>22490</v>
      </c>
      <c r="P33" s="406">
        <f>V33</f>
        <v>22490</v>
      </c>
      <c r="Q33" s="240" t="s">
        <v>567</v>
      </c>
      <c r="R33" s="240" t="s">
        <v>563</v>
      </c>
      <c r="S33" s="240">
        <v>151164</v>
      </c>
      <c r="T33" s="270">
        <v>4670033312409</v>
      </c>
      <c r="U33" s="27"/>
      <c r="V33" s="240">
        <f>VLOOKUP(R33,'Печать Заказа'!B:F,5,FALSE)</f>
        <v>22490</v>
      </c>
      <c r="W33" s="240" t="str">
        <f>IF(V33="фикс.цена",VLOOKUP(R33,'Печать Заказа'!B:F,4,FALSE),"")</f>
        <v/>
      </c>
      <c r="Y33" s="1" t="str">
        <f>IFERROR(VLOOKUP(R33,'Печать Заказа'!B:N,13,FALSE),"")</f>
        <v/>
      </c>
      <c r="Z33" s="163"/>
    </row>
    <row r="34" spans="1:26" ht="23.1" customHeight="1" thickBot="1" x14ac:dyDescent="0.3">
      <c r="A34" s="115"/>
      <c r="B34" s="10"/>
      <c r="C34" s="155" t="str">
        <f>Q34</f>
        <v>THERMEX MS 100 V (pro)</v>
      </c>
      <c r="D34" s="155"/>
      <c r="E34" s="286" t="s">
        <v>293</v>
      </c>
      <c r="F34" s="60">
        <f>S34</f>
        <v>151165</v>
      </c>
      <c r="G34" s="239">
        <v>100</v>
      </c>
      <c r="H34" s="628" t="s">
        <v>190</v>
      </c>
      <c r="I34" s="628"/>
      <c r="J34" s="239" t="s">
        <v>2</v>
      </c>
      <c r="K34" s="62" t="s">
        <v>366</v>
      </c>
      <c r="L34" s="416">
        <v>0</v>
      </c>
      <c r="M34" s="94">
        <f>L34*O34</f>
        <v>0</v>
      </c>
      <c r="N34" s="416"/>
      <c r="O34" s="263">
        <f>P34*(1-$J$3)</f>
        <v>26690</v>
      </c>
      <c r="P34" s="514">
        <f>V34</f>
        <v>26690</v>
      </c>
      <c r="Q34" s="240" t="s">
        <v>564</v>
      </c>
      <c r="R34" s="240" t="s">
        <v>560</v>
      </c>
      <c r="S34" s="240">
        <v>151165</v>
      </c>
      <c r="T34" s="270">
        <v>4670033312416</v>
      </c>
      <c r="U34" s="27"/>
      <c r="V34" s="240">
        <f>VLOOKUP(R34,'Печать Заказа'!B:F,5,FALSE)</f>
        <v>26690</v>
      </c>
      <c r="W34" s="240" t="str">
        <f>IF(V34="фикс.цена",VLOOKUP(R34,'Печать Заказа'!B:F,4,FALSE),"")</f>
        <v/>
      </c>
      <c r="Y34" s="1" t="str">
        <f>IFERROR(VLOOKUP(R34,'Печать Заказа'!B:N,13,FALSE),"")</f>
        <v/>
      </c>
      <c r="Z34" s="163"/>
    </row>
    <row r="35" spans="1:26" s="29" customFormat="1" ht="60" customHeight="1" x14ac:dyDescent="0.25">
      <c r="A35" s="3"/>
      <c r="B35" s="513"/>
      <c r="C35" s="90" t="s">
        <v>825</v>
      </c>
      <c r="D35" s="90"/>
      <c r="E35" s="217"/>
      <c r="F35" s="90"/>
      <c r="G35" s="90"/>
      <c r="H35" s="90"/>
      <c r="I35" s="90"/>
      <c r="J35" s="90"/>
      <c r="K35" s="90"/>
      <c r="L35" s="513"/>
      <c r="M35" s="308"/>
      <c r="N35" s="513"/>
      <c r="O35" s="513"/>
      <c r="P35" s="513"/>
      <c r="Q35" s="23"/>
      <c r="R35" s="26"/>
      <c r="S35" s="26"/>
      <c r="T35" s="272"/>
      <c r="U35" s="26"/>
      <c r="V35" s="26"/>
      <c r="W35" s="26"/>
      <c r="Y35" s="1"/>
    </row>
    <row r="36" spans="1:26" ht="63.75" customHeight="1" x14ac:dyDescent="0.25">
      <c r="B36" s="79"/>
      <c r="C36" s="86" t="s">
        <v>45</v>
      </c>
      <c r="D36" s="86"/>
      <c r="E36" s="152"/>
      <c r="F36" s="86" t="s">
        <v>140</v>
      </c>
      <c r="G36" s="397" t="s">
        <v>148</v>
      </c>
      <c r="H36" s="621" t="s">
        <v>150</v>
      </c>
      <c r="I36" s="621"/>
      <c r="J36" s="397" t="s">
        <v>149</v>
      </c>
      <c r="K36" s="397" t="s">
        <v>156</v>
      </c>
      <c r="L36" s="618" t="s">
        <v>835</v>
      </c>
      <c r="M36" s="619"/>
      <c r="N36" s="619"/>
      <c r="O36" s="619"/>
      <c r="P36" s="620"/>
      <c r="Q36" s="24"/>
      <c r="R36" s="25"/>
      <c r="S36" s="25"/>
      <c r="T36" s="273"/>
      <c r="U36" s="25"/>
      <c r="V36" s="25"/>
      <c r="W36" s="25"/>
    </row>
    <row r="37" spans="1:26" ht="23.1" customHeight="1" x14ac:dyDescent="0.25">
      <c r="B37" s="10"/>
      <c r="C37" s="154" t="str">
        <f>Q37</f>
        <v>THERMEX Fora 30</v>
      </c>
      <c r="D37" s="154"/>
      <c r="E37" s="154" t="s">
        <v>294</v>
      </c>
      <c r="F37" s="60">
        <f>S37</f>
        <v>151228</v>
      </c>
      <c r="G37" s="399">
        <v>30</v>
      </c>
      <c r="H37" s="628" t="s">
        <v>190</v>
      </c>
      <c r="I37" s="628"/>
      <c r="J37" s="399" t="s">
        <v>282</v>
      </c>
      <c r="K37" s="400" t="s">
        <v>834</v>
      </c>
      <c r="L37" s="92">
        <v>0</v>
      </c>
      <c r="M37" s="92">
        <f>L37*O37</f>
        <v>0</v>
      </c>
      <c r="N37" s="92"/>
      <c r="O37" s="93">
        <f>P37*(1-$J$3)</f>
        <v>15790</v>
      </c>
      <c r="P37" s="406">
        <f>V37</f>
        <v>15790</v>
      </c>
      <c r="Q37" s="396" t="s">
        <v>826</v>
      </c>
      <c r="R37" s="396" t="s">
        <v>830</v>
      </c>
      <c r="S37" s="84">
        <v>151228</v>
      </c>
      <c r="T37" s="270">
        <v>4670033316087</v>
      </c>
      <c r="U37" s="27"/>
      <c r="V37" s="396">
        <f>VLOOKUP(R37,'Печать Заказа'!B:F,5,FALSE)</f>
        <v>15790</v>
      </c>
      <c r="W37" s="396" t="str">
        <f>IF(V37="фикс.цена",VLOOKUP(R37,'Печать Заказа'!B:F,4,FALSE),"")</f>
        <v/>
      </c>
      <c r="Y37" s="1" t="str">
        <f>IFERROR(VLOOKUP(R37,'Печать Заказа'!B:N,13,FALSE),"")</f>
        <v/>
      </c>
    </row>
    <row r="38" spans="1:26" ht="23.1" customHeight="1" x14ac:dyDescent="0.25">
      <c r="B38" s="10"/>
      <c r="C38" s="154" t="str">
        <f>Q38</f>
        <v>THERMEX Fora 50</v>
      </c>
      <c r="D38" s="154"/>
      <c r="E38" s="154" t="s">
        <v>294</v>
      </c>
      <c r="F38" s="60">
        <f>S38</f>
        <v>151227</v>
      </c>
      <c r="G38" s="399">
        <v>50</v>
      </c>
      <c r="H38" s="628" t="s">
        <v>190</v>
      </c>
      <c r="I38" s="628"/>
      <c r="J38" s="399" t="s">
        <v>282</v>
      </c>
      <c r="K38" s="400" t="s">
        <v>743</v>
      </c>
      <c r="L38" s="92">
        <v>0</v>
      </c>
      <c r="M38" s="92">
        <f>L38*O38</f>
        <v>0</v>
      </c>
      <c r="N38" s="92"/>
      <c r="O38" s="93">
        <f>P38*(1-$J$3)</f>
        <v>18990</v>
      </c>
      <c r="P38" s="406">
        <f>V38</f>
        <v>18990</v>
      </c>
      <c r="Q38" s="396" t="s">
        <v>827</v>
      </c>
      <c r="R38" s="396" t="s">
        <v>831</v>
      </c>
      <c r="S38" s="84">
        <v>151227</v>
      </c>
      <c r="T38" s="270">
        <v>4670033316094</v>
      </c>
      <c r="U38" s="27"/>
      <c r="V38" s="396">
        <f>VLOOKUP(R38,'Печать Заказа'!B:F,5,FALSE)</f>
        <v>18990</v>
      </c>
      <c r="W38" s="396" t="str">
        <f>IF(V38="фикс.цена",VLOOKUP(R38,'Печать Заказа'!B:F,4,FALSE),"")</f>
        <v/>
      </c>
      <c r="Y38" s="1" t="str">
        <f>IFERROR(VLOOKUP(R38,'Печать Заказа'!B:N,13,FALSE),"")</f>
        <v/>
      </c>
    </row>
    <row r="39" spans="1:26" ht="23.1" customHeight="1" x14ac:dyDescent="0.25">
      <c r="B39" s="10"/>
      <c r="C39" s="154" t="str">
        <f>Q39</f>
        <v>THERMEX Fora 80</v>
      </c>
      <c r="D39" s="154"/>
      <c r="E39" s="154" t="s">
        <v>294</v>
      </c>
      <c r="F39" s="60">
        <f>S39</f>
        <v>151226</v>
      </c>
      <c r="G39" s="399">
        <v>80</v>
      </c>
      <c r="H39" s="628" t="s">
        <v>190</v>
      </c>
      <c r="I39" s="628"/>
      <c r="J39" s="399" t="s">
        <v>282</v>
      </c>
      <c r="K39" s="400" t="s">
        <v>744</v>
      </c>
      <c r="L39" s="92">
        <v>0</v>
      </c>
      <c r="M39" s="92">
        <f>L39*O39</f>
        <v>0</v>
      </c>
      <c r="N39" s="92"/>
      <c r="O39" s="93">
        <f>P39*(1-$J$3)</f>
        <v>22490</v>
      </c>
      <c r="P39" s="406">
        <f>V39</f>
        <v>22490</v>
      </c>
      <c r="Q39" s="396" t="s">
        <v>828</v>
      </c>
      <c r="R39" s="396" t="s">
        <v>832</v>
      </c>
      <c r="S39" s="84">
        <v>151226</v>
      </c>
      <c r="T39" s="270">
        <v>4670033316100</v>
      </c>
      <c r="U39" s="27"/>
      <c r="V39" s="396">
        <f>VLOOKUP(R39,'Печать Заказа'!B:F,5,FALSE)</f>
        <v>22490</v>
      </c>
      <c r="W39" s="396" t="str">
        <f>IF(V39="фикс.цена",VLOOKUP(R39,'Печать Заказа'!B:F,4,FALSE),"")</f>
        <v/>
      </c>
      <c r="Y39" s="1" t="str">
        <f>IFERROR(VLOOKUP(R39,'Печать Заказа'!B:N,13,FALSE),"")</f>
        <v/>
      </c>
    </row>
    <row r="40" spans="1:26" ht="23.1" customHeight="1" thickBot="1" x14ac:dyDescent="0.3">
      <c r="A40" s="115"/>
      <c r="B40" s="10"/>
      <c r="C40" s="155" t="str">
        <f>Q40</f>
        <v>THERMEX Fora 100</v>
      </c>
      <c r="D40" s="155"/>
      <c r="E40" s="154" t="s">
        <v>294</v>
      </c>
      <c r="F40" s="73">
        <f>S40</f>
        <v>151225</v>
      </c>
      <c r="G40" s="398">
        <v>100</v>
      </c>
      <c r="H40" s="629" t="s">
        <v>190</v>
      </c>
      <c r="I40" s="629"/>
      <c r="J40" s="399" t="s">
        <v>282</v>
      </c>
      <c r="K40" s="71" t="s">
        <v>745</v>
      </c>
      <c r="L40" s="94">
        <v>0</v>
      </c>
      <c r="M40" s="94">
        <f>L40*O40</f>
        <v>0</v>
      </c>
      <c r="N40" s="94"/>
      <c r="O40" s="95">
        <f>P40*(1-$J$3)</f>
        <v>26790</v>
      </c>
      <c r="P40" s="407">
        <f>V40</f>
        <v>26790</v>
      </c>
      <c r="Q40" s="396" t="s">
        <v>829</v>
      </c>
      <c r="R40" s="396" t="s">
        <v>833</v>
      </c>
      <c r="S40" s="84">
        <v>151225</v>
      </c>
      <c r="T40" s="270">
        <v>4670033316124</v>
      </c>
      <c r="U40" s="27"/>
      <c r="V40" s="396">
        <f>VLOOKUP(R40,'Печать Заказа'!B:F,5,FALSE)</f>
        <v>26790</v>
      </c>
      <c r="W40" s="396" t="str">
        <f>IF(V40="фикс.цена",VLOOKUP(R40,'Печать Заказа'!B:F,4,FALSE),"")</f>
        <v/>
      </c>
      <c r="Y40" s="1" t="str">
        <f>IFERROR(VLOOKUP(R40,'Печать Заказа'!B:N,13,FALSE),"")</f>
        <v/>
      </c>
    </row>
    <row r="41" spans="1:26" s="29" customFormat="1" ht="62.25" customHeight="1" x14ac:dyDescent="0.25">
      <c r="A41" s="3"/>
      <c r="B41" s="513"/>
      <c r="C41" s="90" t="s">
        <v>405</v>
      </c>
      <c r="D41" s="87"/>
      <c r="E41" s="217" t="s">
        <v>496</v>
      </c>
      <c r="F41" s="87"/>
      <c r="G41" s="87"/>
      <c r="H41" s="87"/>
      <c r="I41" s="87"/>
      <c r="J41" s="87"/>
      <c r="K41" s="87"/>
      <c r="L41" s="76"/>
      <c r="M41" s="76"/>
      <c r="N41" s="76"/>
      <c r="O41" s="76"/>
      <c r="P41" s="76"/>
      <c r="Q41" s="23"/>
      <c r="R41" s="26"/>
      <c r="S41" s="26"/>
      <c r="T41" s="272"/>
      <c r="U41" s="26"/>
      <c r="V41" s="26"/>
      <c r="W41" s="26"/>
      <c r="Y41" s="1"/>
    </row>
    <row r="42" spans="1:26" ht="45" customHeight="1" x14ac:dyDescent="0.25">
      <c r="B42" s="79"/>
      <c r="C42" s="86" t="s">
        <v>45</v>
      </c>
      <c r="D42" s="86"/>
      <c r="E42" s="152" t="s">
        <v>292</v>
      </c>
      <c r="F42" s="86" t="s">
        <v>140</v>
      </c>
      <c r="G42" s="66" t="s">
        <v>148</v>
      </c>
      <c r="H42" s="631" t="s">
        <v>150</v>
      </c>
      <c r="I42" s="631"/>
      <c r="J42" s="66" t="s">
        <v>149</v>
      </c>
      <c r="K42" s="66" t="s">
        <v>156</v>
      </c>
      <c r="L42" s="618" t="s">
        <v>530</v>
      </c>
      <c r="M42" s="619"/>
      <c r="N42" s="619"/>
      <c r="O42" s="619"/>
      <c r="P42" s="620"/>
      <c r="Q42" s="24"/>
      <c r="R42" s="25"/>
      <c r="S42" s="25"/>
      <c r="T42" s="273"/>
      <c r="U42" s="25"/>
      <c r="V42" s="25"/>
      <c r="W42" s="25"/>
    </row>
    <row r="43" spans="1:26" ht="23.1" customHeight="1" x14ac:dyDescent="0.25">
      <c r="B43" s="10"/>
      <c r="C43" s="140" t="str">
        <f t="shared" ref="C43:C48" si="10">Q43</f>
        <v>THERMEX IF 30 V (pro)</v>
      </c>
      <c r="D43" s="140"/>
      <c r="E43" s="160" t="s">
        <v>293</v>
      </c>
      <c r="F43" s="58">
        <f t="shared" ref="F43:F48" si="11">S43</f>
        <v>151022</v>
      </c>
      <c r="G43" s="67">
        <v>30</v>
      </c>
      <c r="H43" s="628" t="s">
        <v>189</v>
      </c>
      <c r="I43" s="628"/>
      <c r="J43" s="67" t="s">
        <v>2</v>
      </c>
      <c r="K43" s="67" t="s">
        <v>357</v>
      </c>
      <c r="L43" s="92">
        <v>0</v>
      </c>
      <c r="M43" s="92">
        <f t="shared" ref="M43:M48" si="12">L43*O43</f>
        <v>0</v>
      </c>
      <c r="N43" s="92"/>
      <c r="O43" s="93">
        <f t="shared" ref="O43:O48" si="13">P43*(1-$J$3)</f>
        <v>15290</v>
      </c>
      <c r="P43" s="406">
        <f t="shared" ref="P43:P48" si="14">V43</f>
        <v>15290</v>
      </c>
      <c r="Q43" s="59" t="s">
        <v>122</v>
      </c>
      <c r="R43" s="59" t="s">
        <v>126</v>
      </c>
      <c r="S43" s="59">
        <v>151022</v>
      </c>
      <c r="T43" s="270">
        <v>4670007715571</v>
      </c>
      <c r="U43" s="27"/>
      <c r="V43" s="59">
        <f>VLOOKUP(R43,'Печать Заказа'!B:F,5,FALSE)</f>
        <v>15290</v>
      </c>
      <c r="W43" s="347" t="str">
        <f>IF(V43="фикс.цена",VLOOKUP(R43,'Печать Заказа'!B:F,4,FALSE),"")</f>
        <v/>
      </c>
      <c r="Y43" s="1" t="str">
        <f>IFERROR(VLOOKUP(R43,'Печать Заказа'!B:N,13,FALSE),"")</f>
        <v/>
      </c>
    </row>
    <row r="44" spans="1:26" ht="23.1" customHeight="1" x14ac:dyDescent="0.25">
      <c r="B44" s="10"/>
      <c r="C44" s="140" t="str">
        <f t="shared" si="10"/>
        <v>THERMEX IF 50 V (pro)</v>
      </c>
      <c r="D44" s="140"/>
      <c r="E44" s="160" t="s">
        <v>293</v>
      </c>
      <c r="F44" s="58">
        <f t="shared" si="11"/>
        <v>151023</v>
      </c>
      <c r="G44" s="67">
        <v>50</v>
      </c>
      <c r="H44" s="628" t="s">
        <v>189</v>
      </c>
      <c r="I44" s="628"/>
      <c r="J44" s="67" t="s">
        <v>2</v>
      </c>
      <c r="K44" s="67" t="s">
        <v>358</v>
      </c>
      <c r="L44" s="92">
        <v>0</v>
      </c>
      <c r="M44" s="92">
        <f t="shared" si="12"/>
        <v>0</v>
      </c>
      <c r="N44" s="92"/>
      <c r="O44" s="93">
        <f t="shared" si="13"/>
        <v>18490</v>
      </c>
      <c r="P44" s="406">
        <f t="shared" si="14"/>
        <v>18490</v>
      </c>
      <c r="Q44" s="59" t="s">
        <v>123</v>
      </c>
      <c r="R44" s="59" t="s">
        <v>127</v>
      </c>
      <c r="S44" s="59">
        <v>151023</v>
      </c>
      <c r="T44" s="270">
        <v>4670007715588</v>
      </c>
      <c r="U44" s="27"/>
      <c r="V44" s="59">
        <f>VLOOKUP(R44,'Печать Заказа'!B:F,5,FALSE)</f>
        <v>18490</v>
      </c>
      <c r="W44" s="347" t="str">
        <f>IF(V44="фикс.цена",VLOOKUP(R44,'Печать Заказа'!B:F,4,FALSE),"")</f>
        <v/>
      </c>
      <c r="X44" s="41"/>
      <c r="Y44" s="1" t="str">
        <f>IFERROR(VLOOKUP(R44,'Печать Заказа'!B:N,13,FALSE),"")</f>
        <v/>
      </c>
    </row>
    <row r="45" spans="1:26" ht="23.1" customHeight="1" x14ac:dyDescent="0.25">
      <c r="B45" s="10"/>
      <c r="C45" s="140" t="str">
        <f t="shared" si="10"/>
        <v>THERMEX IF 80 V (pro)</v>
      </c>
      <c r="D45" s="140"/>
      <c r="E45" s="160" t="s">
        <v>293</v>
      </c>
      <c r="F45" s="58">
        <f t="shared" si="11"/>
        <v>151024</v>
      </c>
      <c r="G45" s="67">
        <v>80</v>
      </c>
      <c r="H45" s="628" t="s">
        <v>189</v>
      </c>
      <c r="I45" s="628"/>
      <c r="J45" s="67" t="s">
        <v>2</v>
      </c>
      <c r="K45" s="67" t="s">
        <v>359</v>
      </c>
      <c r="L45" s="92">
        <v>0</v>
      </c>
      <c r="M45" s="92">
        <f t="shared" si="12"/>
        <v>0</v>
      </c>
      <c r="N45" s="92"/>
      <c r="O45" s="93">
        <f t="shared" si="13"/>
        <v>22390</v>
      </c>
      <c r="P45" s="406">
        <f t="shared" si="14"/>
        <v>22390</v>
      </c>
      <c r="Q45" s="59" t="s">
        <v>124</v>
      </c>
      <c r="R45" s="59" t="s">
        <v>128</v>
      </c>
      <c r="S45" s="59">
        <v>151024</v>
      </c>
      <c r="T45" s="270">
        <v>4670007715595</v>
      </c>
      <c r="U45" s="27"/>
      <c r="V45" s="59">
        <f>VLOOKUP(R45,'Печать Заказа'!B:F,5,FALSE)</f>
        <v>22390</v>
      </c>
      <c r="W45" s="347" t="str">
        <f>IF(V45="фикс.цена",VLOOKUP(R45,'Печать Заказа'!B:F,4,FALSE),"")</f>
        <v/>
      </c>
      <c r="Y45" s="1" t="str">
        <f>IFERROR(VLOOKUP(R45,'Печать Заказа'!B:N,13,FALSE),"")</f>
        <v/>
      </c>
    </row>
    <row r="46" spans="1:26" ht="23.1" customHeight="1" x14ac:dyDescent="0.25">
      <c r="B46" s="10"/>
      <c r="C46" s="140" t="str">
        <f t="shared" si="10"/>
        <v>THERMEX IF 100 V (pro)</v>
      </c>
      <c r="D46" s="140"/>
      <c r="E46" s="160" t="s">
        <v>293</v>
      </c>
      <c r="F46" s="58">
        <f t="shared" si="11"/>
        <v>151025</v>
      </c>
      <c r="G46" s="67">
        <v>100</v>
      </c>
      <c r="H46" s="628" t="s">
        <v>189</v>
      </c>
      <c r="I46" s="628"/>
      <c r="J46" s="67" t="s">
        <v>2</v>
      </c>
      <c r="K46" s="67" t="s">
        <v>360</v>
      </c>
      <c r="L46" s="92">
        <v>0</v>
      </c>
      <c r="M46" s="92">
        <f t="shared" si="12"/>
        <v>0</v>
      </c>
      <c r="N46" s="92"/>
      <c r="O46" s="93">
        <f t="shared" si="13"/>
        <v>26090</v>
      </c>
      <c r="P46" s="406">
        <f t="shared" si="14"/>
        <v>26090</v>
      </c>
      <c r="Q46" s="59" t="s">
        <v>125</v>
      </c>
      <c r="R46" s="59" t="s">
        <v>129</v>
      </c>
      <c r="S46" s="59">
        <v>151025</v>
      </c>
      <c r="T46" s="270">
        <v>4670007715601</v>
      </c>
      <c r="U46" s="27"/>
      <c r="V46" s="59">
        <f>VLOOKUP(R46,'Печать Заказа'!B:F,5,FALSE)</f>
        <v>26090</v>
      </c>
      <c r="W46" s="347" t="str">
        <f>IF(V46="фикс.цена",VLOOKUP(R46,'Печать Заказа'!B:F,4,FALSE),"")</f>
        <v/>
      </c>
      <c r="Y46" s="1" t="str">
        <f>IFERROR(VLOOKUP(R46,'Печать Заказа'!B:N,13,FALSE),"")</f>
        <v/>
      </c>
    </row>
    <row r="47" spans="1:26" ht="23.1" customHeight="1" x14ac:dyDescent="0.25">
      <c r="B47" s="10"/>
      <c r="C47" s="140" t="str">
        <f t="shared" si="10"/>
        <v>THERMEX IF 50 H (pro)</v>
      </c>
      <c r="D47" s="140"/>
      <c r="E47" s="160" t="s">
        <v>293</v>
      </c>
      <c r="F47" s="58">
        <f t="shared" si="11"/>
        <v>151030</v>
      </c>
      <c r="G47" s="127">
        <v>50</v>
      </c>
      <c r="H47" s="628" t="s">
        <v>189</v>
      </c>
      <c r="I47" s="628"/>
      <c r="J47" s="126" t="s">
        <v>3</v>
      </c>
      <c r="K47" s="127" t="s">
        <v>361</v>
      </c>
      <c r="L47" s="92">
        <v>0</v>
      </c>
      <c r="M47" s="92">
        <f t="shared" si="12"/>
        <v>0</v>
      </c>
      <c r="N47" s="92"/>
      <c r="O47" s="93">
        <f t="shared" si="13"/>
        <v>18990</v>
      </c>
      <c r="P47" s="406">
        <f t="shared" si="14"/>
        <v>18990</v>
      </c>
      <c r="Q47" s="144" t="s">
        <v>264</v>
      </c>
      <c r="R47" s="144" t="s">
        <v>265</v>
      </c>
      <c r="S47" s="144">
        <v>151030</v>
      </c>
      <c r="T47" s="270">
        <v>4670007715809</v>
      </c>
      <c r="U47" s="27"/>
      <c r="V47" s="127">
        <f>VLOOKUP(R47,'Печать Заказа'!B:F,5,FALSE)</f>
        <v>18990</v>
      </c>
      <c r="W47" s="347" t="str">
        <f>IF(V47="фикс.цена",VLOOKUP(R47,'Печать Заказа'!B:F,4,FALSE),"")</f>
        <v/>
      </c>
      <c r="Y47" s="1" t="str">
        <f>IFERROR(VLOOKUP(R47,'Печать Заказа'!B:N,13,FALSE),"")</f>
        <v/>
      </c>
    </row>
    <row r="48" spans="1:26" ht="23.1" customHeight="1" thickBot="1" x14ac:dyDescent="0.3">
      <c r="B48" s="234"/>
      <c r="C48" s="371" t="str">
        <f t="shared" si="10"/>
        <v>THERMEX IF 80 H (pro)</v>
      </c>
      <c r="D48" s="371"/>
      <c r="E48" s="286" t="s">
        <v>293</v>
      </c>
      <c r="F48" s="374">
        <f t="shared" si="11"/>
        <v>151031</v>
      </c>
      <c r="G48" s="382">
        <v>80</v>
      </c>
      <c r="H48" s="629" t="s">
        <v>189</v>
      </c>
      <c r="I48" s="629"/>
      <c r="J48" s="383" t="s">
        <v>3</v>
      </c>
      <c r="K48" s="382" t="s">
        <v>362</v>
      </c>
      <c r="L48" s="94">
        <v>0</v>
      </c>
      <c r="M48" s="94">
        <f t="shared" si="12"/>
        <v>0</v>
      </c>
      <c r="N48" s="94"/>
      <c r="O48" s="95">
        <f t="shared" si="13"/>
        <v>22990</v>
      </c>
      <c r="P48" s="407">
        <f t="shared" si="14"/>
        <v>22990</v>
      </c>
      <c r="Q48" s="144" t="s">
        <v>266</v>
      </c>
      <c r="R48" s="144" t="s">
        <v>267</v>
      </c>
      <c r="S48" s="144">
        <v>151031</v>
      </c>
      <c r="T48" s="270">
        <v>4670007715816</v>
      </c>
      <c r="U48" s="27"/>
      <c r="V48" s="127">
        <f>VLOOKUP(R48,'Печать Заказа'!B:F,5,FALSE)</f>
        <v>22990</v>
      </c>
      <c r="W48" s="347" t="str">
        <f>IF(V48="фикс.цена",VLOOKUP(R48,'Печать Заказа'!B:F,4,FALSE),"")</f>
        <v/>
      </c>
      <c r="Y48" s="1" t="str">
        <f>IFERROR(VLOOKUP(R48,'Печать Заказа'!B:N,13,FALSE),"")</f>
        <v/>
      </c>
    </row>
    <row r="49" spans="1:25" ht="66.75" customHeight="1" x14ac:dyDescent="0.25">
      <c r="B49" s="324"/>
      <c r="C49" s="87" t="s">
        <v>1118</v>
      </c>
      <c r="D49" s="87"/>
      <c r="E49" s="217"/>
      <c r="F49" s="87"/>
      <c r="G49" s="87"/>
      <c r="H49" s="87"/>
      <c r="I49" s="87"/>
      <c r="J49" s="339"/>
      <c r="K49" s="339"/>
      <c r="L49" s="325" t="s">
        <v>732</v>
      </c>
      <c r="M49" s="322"/>
      <c r="N49" s="322"/>
      <c r="O49" s="325" t="s">
        <v>732</v>
      </c>
      <c r="P49" s="323"/>
      <c r="Q49" s="146"/>
      <c r="R49" s="146"/>
      <c r="S49" s="146"/>
      <c r="T49" s="267"/>
      <c r="U49" s="27"/>
      <c r="V49" s="146"/>
      <c r="W49" s="146"/>
    </row>
    <row r="50" spans="1:25" ht="45.75" customHeight="1" x14ac:dyDescent="0.25">
      <c r="B50" s="10"/>
      <c r="C50" s="586" t="s">
        <v>45</v>
      </c>
      <c r="D50" s="586"/>
      <c r="E50" s="583" t="s">
        <v>292</v>
      </c>
      <c r="F50" s="586" t="s">
        <v>140</v>
      </c>
      <c r="G50" s="580" t="s">
        <v>148</v>
      </c>
      <c r="H50" s="631" t="s">
        <v>150</v>
      </c>
      <c r="I50" s="631"/>
      <c r="J50" s="580" t="s">
        <v>149</v>
      </c>
      <c r="K50" s="580" t="s">
        <v>156</v>
      </c>
      <c r="L50" s="618" t="s">
        <v>1119</v>
      </c>
      <c r="M50" s="619"/>
      <c r="N50" s="619"/>
      <c r="O50" s="619"/>
      <c r="P50" s="620"/>
      <c r="Q50" s="146"/>
      <c r="R50" s="146"/>
      <c r="S50" s="146"/>
      <c r="T50" s="267"/>
      <c r="U50" s="27"/>
      <c r="V50" s="146"/>
      <c r="W50" s="146"/>
    </row>
    <row r="51" spans="1:25" ht="23.1" customHeight="1" x14ac:dyDescent="0.25">
      <c r="B51" s="10"/>
      <c r="C51" s="154" t="str">
        <f>Q51</f>
        <v>THERMEX Dream 30</v>
      </c>
      <c r="D51" s="154"/>
      <c r="E51" s="160" t="s">
        <v>293</v>
      </c>
      <c r="F51" s="60">
        <f>S51</f>
        <v>151216</v>
      </c>
      <c r="G51" s="578">
        <v>30</v>
      </c>
      <c r="H51" s="628">
        <v>2</v>
      </c>
      <c r="I51" s="628"/>
      <c r="J51" s="578" t="s">
        <v>282</v>
      </c>
      <c r="K51" s="584" t="s">
        <v>802</v>
      </c>
      <c r="L51" s="92">
        <v>0</v>
      </c>
      <c r="M51" s="92">
        <f>L51*O51</f>
        <v>0</v>
      </c>
      <c r="N51" s="92"/>
      <c r="O51" s="93">
        <f>P51*(1-$J$3)</f>
        <v>14790</v>
      </c>
      <c r="P51" s="406">
        <f>V51</f>
        <v>14790</v>
      </c>
      <c r="Q51" s="581" t="s">
        <v>806</v>
      </c>
      <c r="R51" s="581" t="s">
        <v>807</v>
      </c>
      <c r="S51" s="581">
        <v>151216</v>
      </c>
      <c r="T51" s="270">
        <v>4670033315424</v>
      </c>
      <c r="U51" s="27"/>
      <c r="V51" s="581">
        <f>VLOOKUP(R51,'Печать Заказа'!B:F,5,FALSE)</f>
        <v>14790</v>
      </c>
      <c r="W51" s="581" t="str">
        <f>IF(V51="фикс.цена",VLOOKUP(R51,'Печать Заказа'!B:F,4,FALSE),"")</f>
        <v/>
      </c>
      <c r="Y51" s="1" t="str">
        <f>IFERROR(VLOOKUP(R51,'Печать Заказа'!B:N,13,FALSE),"")</f>
        <v/>
      </c>
    </row>
    <row r="52" spans="1:25" ht="23.1" customHeight="1" x14ac:dyDescent="0.25">
      <c r="B52" s="10"/>
      <c r="C52" s="154" t="str">
        <f>Q52</f>
        <v>THERMEX Dream 50</v>
      </c>
      <c r="D52" s="154"/>
      <c r="E52" s="160" t="s">
        <v>293</v>
      </c>
      <c r="F52" s="60">
        <f>S52</f>
        <v>151217</v>
      </c>
      <c r="G52" s="578">
        <v>50</v>
      </c>
      <c r="H52" s="628">
        <v>2</v>
      </c>
      <c r="I52" s="628"/>
      <c r="J52" s="578" t="s">
        <v>282</v>
      </c>
      <c r="K52" s="584" t="s">
        <v>803</v>
      </c>
      <c r="L52" s="92">
        <v>0</v>
      </c>
      <c r="M52" s="92">
        <f>L52*O52</f>
        <v>0</v>
      </c>
      <c r="N52" s="92"/>
      <c r="O52" s="93">
        <f>P52*(1-$J$3)</f>
        <v>17890</v>
      </c>
      <c r="P52" s="406">
        <f>V52</f>
        <v>17890</v>
      </c>
      <c r="Q52" s="581" t="s">
        <v>808</v>
      </c>
      <c r="R52" s="581" t="s">
        <v>809</v>
      </c>
      <c r="S52" s="581">
        <v>151217</v>
      </c>
      <c r="T52" s="270">
        <v>4670033315431</v>
      </c>
      <c r="U52" s="27"/>
      <c r="V52" s="581">
        <f>VLOOKUP(R52,'Печать Заказа'!B:F,5,FALSE)</f>
        <v>17890</v>
      </c>
      <c r="W52" s="581" t="str">
        <f>IF(V52="фикс.цена",VLOOKUP(R52,'Печать Заказа'!B:F,4,FALSE),"")</f>
        <v/>
      </c>
      <c r="Y52" s="1" t="str">
        <f>IFERROR(VLOOKUP(R52,'Печать Заказа'!B:N,13,FALSE),"")</f>
        <v/>
      </c>
    </row>
    <row r="53" spans="1:25" ht="23.1" customHeight="1" x14ac:dyDescent="0.25">
      <c r="B53" s="10"/>
      <c r="C53" s="154" t="str">
        <f>Q53</f>
        <v>THERMEX Dream 80</v>
      </c>
      <c r="D53" s="154"/>
      <c r="E53" s="160" t="s">
        <v>293</v>
      </c>
      <c r="F53" s="60">
        <f>S53</f>
        <v>151218</v>
      </c>
      <c r="G53" s="578">
        <v>80</v>
      </c>
      <c r="H53" s="628">
        <v>2</v>
      </c>
      <c r="I53" s="628"/>
      <c r="J53" s="578" t="s">
        <v>282</v>
      </c>
      <c r="K53" s="584" t="s">
        <v>804</v>
      </c>
      <c r="L53" s="92">
        <v>0</v>
      </c>
      <c r="M53" s="92">
        <f>L53*O53</f>
        <v>0</v>
      </c>
      <c r="N53" s="92"/>
      <c r="O53" s="93">
        <f>P53*(1-$J$3)</f>
        <v>21890</v>
      </c>
      <c r="P53" s="406">
        <f>V53</f>
        <v>21890</v>
      </c>
      <c r="Q53" s="581" t="s">
        <v>810</v>
      </c>
      <c r="R53" s="581" t="s">
        <v>811</v>
      </c>
      <c r="S53" s="581">
        <v>151218</v>
      </c>
      <c r="T53" s="270">
        <v>4670033315448</v>
      </c>
      <c r="U53" s="27"/>
      <c r="V53" s="581">
        <f>VLOOKUP(R53,'Печать Заказа'!B:F,5,FALSE)</f>
        <v>21890</v>
      </c>
      <c r="W53" s="581" t="str">
        <f>IF(V53="фикс.цена",VLOOKUP(R53,'Печать Заказа'!B:F,4,FALSE),"")</f>
        <v/>
      </c>
      <c r="Y53" s="1" t="str">
        <f>IFERROR(VLOOKUP(R53,'Печать Заказа'!B:N,13,FALSE),"")</f>
        <v/>
      </c>
    </row>
    <row r="54" spans="1:25" ht="23.1" customHeight="1" thickBot="1" x14ac:dyDescent="0.3">
      <c r="A54" s="115"/>
      <c r="B54" s="234"/>
      <c r="C54" s="155" t="str">
        <f>Q54</f>
        <v>THERMEX Dream 100</v>
      </c>
      <c r="D54" s="155"/>
      <c r="E54" s="286" t="s">
        <v>293</v>
      </c>
      <c r="F54" s="73">
        <f>S54</f>
        <v>151219</v>
      </c>
      <c r="G54" s="582">
        <v>100</v>
      </c>
      <c r="H54" s="629">
        <v>2</v>
      </c>
      <c r="I54" s="629"/>
      <c r="J54" s="582" t="s">
        <v>282</v>
      </c>
      <c r="K54" s="585" t="s">
        <v>805</v>
      </c>
      <c r="L54" s="94">
        <v>0</v>
      </c>
      <c r="M54" s="94">
        <f>L54*O54</f>
        <v>0</v>
      </c>
      <c r="N54" s="94"/>
      <c r="O54" s="95">
        <f>P54*(1-$J$3)</f>
        <v>25690</v>
      </c>
      <c r="P54" s="407">
        <f>V54</f>
        <v>25690</v>
      </c>
      <c r="Q54" s="581" t="s">
        <v>812</v>
      </c>
      <c r="R54" s="581" t="s">
        <v>813</v>
      </c>
      <c r="S54" s="581">
        <v>151219</v>
      </c>
      <c r="T54" s="270">
        <v>4670033315455</v>
      </c>
      <c r="U54" s="27"/>
      <c r="V54" s="581">
        <f>VLOOKUP(R54,'Печать Заказа'!B:F,5,FALSE)</f>
        <v>25690</v>
      </c>
      <c r="W54" s="581" t="str">
        <f>IF(V54="фикс.цена",VLOOKUP(R54,'Печать Заказа'!B:F,4,FALSE),"")</f>
        <v/>
      </c>
      <c r="Y54" s="1" t="str">
        <f>IFERROR(VLOOKUP(R54,'Печать Заказа'!B:N,13,FALSE),"")</f>
        <v/>
      </c>
    </row>
    <row r="55" spans="1:25" ht="66.75" customHeight="1" x14ac:dyDescent="0.25">
      <c r="B55" s="324"/>
      <c r="C55" s="87" t="s">
        <v>731</v>
      </c>
      <c r="D55" s="87"/>
      <c r="E55" s="217"/>
      <c r="F55" s="87"/>
      <c r="G55" s="87"/>
      <c r="H55" s="87"/>
      <c r="I55" s="87"/>
      <c r="J55" s="339"/>
      <c r="K55" s="339"/>
      <c r="L55" s="325"/>
      <c r="M55" s="322"/>
      <c r="N55" s="322"/>
      <c r="O55" s="325"/>
      <c r="P55" s="323"/>
      <c r="Q55" s="146"/>
      <c r="R55" s="146"/>
      <c r="S55" s="146"/>
      <c r="T55" s="267"/>
      <c r="U55" s="27"/>
      <c r="V55" s="146"/>
      <c r="W55" s="146"/>
    </row>
    <row r="56" spans="1:25" ht="58.5" customHeight="1" x14ac:dyDescent="0.25">
      <c r="B56" s="10"/>
      <c r="C56" s="86" t="s">
        <v>45</v>
      </c>
      <c r="D56" s="86"/>
      <c r="E56" s="152" t="s">
        <v>292</v>
      </c>
      <c r="F56" s="86" t="s">
        <v>140</v>
      </c>
      <c r="G56" s="314" t="s">
        <v>148</v>
      </c>
      <c r="H56" s="631" t="s">
        <v>150</v>
      </c>
      <c r="I56" s="631"/>
      <c r="J56" s="314" t="s">
        <v>149</v>
      </c>
      <c r="K56" s="314" t="s">
        <v>156</v>
      </c>
      <c r="L56" s="618" t="s">
        <v>741</v>
      </c>
      <c r="M56" s="619"/>
      <c r="N56" s="619"/>
      <c r="O56" s="619"/>
      <c r="P56" s="620"/>
      <c r="Q56" s="146"/>
      <c r="R56" s="146"/>
      <c r="S56" s="146"/>
      <c r="T56" s="267"/>
      <c r="U56" s="27"/>
      <c r="V56" s="146"/>
      <c r="W56" s="146"/>
    </row>
    <row r="57" spans="1:25" ht="23.1" customHeight="1" x14ac:dyDescent="0.25">
      <c r="B57" s="10"/>
      <c r="C57" s="154" t="str">
        <f>Q57</f>
        <v>THERMEX Double 30</v>
      </c>
      <c r="D57" s="154"/>
      <c r="E57" s="160" t="s">
        <v>293</v>
      </c>
      <c r="F57" s="60">
        <f>S57</f>
        <v>151198</v>
      </c>
      <c r="G57" s="313">
        <v>30</v>
      </c>
      <c r="H57" s="628" t="s">
        <v>191</v>
      </c>
      <c r="I57" s="628"/>
      <c r="J57" s="313" t="s">
        <v>751</v>
      </c>
      <c r="K57" s="316" t="s">
        <v>742</v>
      </c>
      <c r="L57" s="92">
        <v>0</v>
      </c>
      <c r="M57" s="92">
        <f>L57*O57</f>
        <v>0</v>
      </c>
      <c r="N57" s="92"/>
      <c r="O57" s="93">
        <f>P57*(1-$J$3)</f>
        <v>13590</v>
      </c>
      <c r="P57" s="406">
        <f>V57</f>
        <v>13590</v>
      </c>
      <c r="Q57" s="315" t="s">
        <v>733</v>
      </c>
      <c r="R57" s="315" t="s">
        <v>737</v>
      </c>
      <c r="S57" s="315">
        <v>151198</v>
      </c>
      <c r="T57" s="270">
        <v>4670033314816</v>
      </c>
      <c r="U57" s="27"/>
      <c r="V57" s="315">
        <f>VLOOKUP(R57,'Печать Заказа'!B:F,5,FALSE)</f>
        <v>13590</v>
      </c>
      <c r="W57" s="315" t="str">
        <f>IF(V57="фикс.цена",VLOOKUP(R57,'Печать Заказа'!B:F,4,FALSE),"")</f>
        <v/>
      </c>
      <c r="Y57" s="1" t="str">
        <f>IFERROR(VLOOKUP(R57,'Печать Заказа'!B:N,13,FALSE),"")</f>
        <v/>
      </c>
    </row>
    <row r="58" spans="1:25" ht="23.1" customHeight="1" x14ac:dyDescent="0.25">
      <c r="B58" s="10"/>
      <c r="C58" s="154" t="str">
        <f>Q58</f>
        <v>THERMEX Double 50</v>
      </c>
      <c r="D58" s="154"/>
      <c r="E58" s="160" t="s">
        <v>293</v>
      </c>
      <c r="F58" s="60">
        <f>S58</f>
        <v>151199</v>
      </c>
      <c r="G58" s="313">
        <v>50</v>
      </c>
      <c r="H58" s="628" t="s">
        <v>191</v>
      </c>
      <c r="I58" s="628"/>
      <c r="J58" s="328" t="s">
        <v>751</v>
      </c>
      <c r="K58" s="316" t="s">
        <v>743</v>
      </c>
      <c r="L58" s="92">
        <v>0</v>
      </c>
      <c r="M58" s="92">
        <f>L58*O58</f>
        <v>0</v>
      </c>
      <c r="N58" s="92"/>
      <c r="O58" s="93">
        <f>P58*(1-$J$3)</f>
        <v>16690</v>
      </c>
      <c r="P58" s="406">
        <f>V58</f>
        <v>16690</v>
      </c>
      <c r="Q58" s="315" t="s">
        <v>734</v>
      </c>
      <c r="R58" s="315" t="s">
        <v>738</v>
      </c>
      <c r="S58" s="315">
        <v>151199</v>
      </c>
      <c r="T58" s="270">
        <v>4670033314823</v>
      </c>
      <c r="U58" s="27"/>
      <c r="V58" s="315">
        <f>VLOOKUP(R58,'Печать Заказа'!B:F,5,FALSE)</f>
        <v>16690</v>
      </c>
      <c r="W58" s="315" t="str">
        <f>IF(V58="фикс.цена",VLOOKUP(R58,'Печать Заказа'!B:F,4,FALSE),"")</f>
        <v/>
      </c>
      <c r="Y58" s="1" t="str">
        <f>IFERROR(VLOOKUP(R58,'Печать Заказа'!B:N,13,FALSE),"")</f>
        <v/>
      </c>
    </row>
    <row r="59" spans="1:25" ht="23.1" customHeight="1" x14ac:dyDescent="0.25">
      <c r="B59" s="10"/>
      <c r="C59" s="154" t="str">
        <f>Q59</f>
        <v>THERMEX Double 80</v>
      </c>
      <c r="D59" s="154"/>
      <c r="E59" s="160" t="s">
        <v>293</v>
      </c>
      <c r="F59" s="60">
        <f>S59</f>
        <v>151200</v>
      </c>
      <c r="G59" s="313">
        <v>80</v>
      </c>
      <c r="H59" s="628" t="s">
        <v>191</v>
      </c>
      <c r="I59" s="628"/>
      <c r="J59" s="328" t="s">
        <v>751</v>
      </c>
      <c r="K59" s="316" t="s">
        <v>744</v>
      </c>
      <c r="L59" s="92">
        <v>0</v>
      </c>
      <c r="M59" s="92">
        <f>L59*O59</f>
        <v>0</v>
      </c>
      <c r="N59" s="92"/>
      <c r="O59" s="93">
        <f>P59*(1-$J$3)</f>
        <v>20490</v>
      </c>
      <c r="P59" s="406">
        <f>V59</f>
        <v>20490</v>
      </c>
      <c r="Q59" s="315" t="s">
        <v>735</v>
      </c>
      <c r="R59" s="315" t="s">
        <v>739</v>
      </c>
      <c r="S59" s="315">
        <v>151200</v>
      </c>
      <c r="T59" s="270">
        <v>4670033314830</v>
      </c>
      <c r="U59" s="27"/>
      <c r="V59" s="315">
        <f>VLOOKUP(R59,'Печать Заказа'!B:F,5,FALSE)</f>
        <v>20490</v>
      </c>
      <c r="W59" s="315" t="str">
        <f>IF(V59="фикс.цена",VLOOKUP(R59,'Печать Заказа'!B:F,4,FALSE),"")</f>
        <v/>
      </c>
      <c r="Y59" s="1" t="str">
        <f>IFERROR(VLOOKUP(R59,'Печать Заказа'!B:N,13,FALSE),"")</f>
        <v/>
      </c>
    </row>
    <row r="60" spans="1:25" ht="23.1" customHeight="1" thickBot="1" x14ac:dyDescent="0.3">
      <c r="A60" s="115"/>
      <c r="B60" s="234"/>
      <c r="C60" s="155" t="str">
        <f>Q60</f>
        <v>THERMEX Double 100</v>
      </c>
      <c r="D60" s="155"/>
      <c r="E60" s="286" t="s">
        <v>293</v>
      </c>
      <c r="F60" s="73">
        <f>S60</f>
        <v>151201</v>
      </c>
      <c r="G60" s="376">
        <v>100</v>
      </c>
      <c r="H60" s="629" t="s">
        <v>191</v>
      </c>
      <c r="I60" s="629"/>
      <c r="J60" s="376" t="s">
        <v>751</v>
      </c>
      <c r="K60" s="71" t="s">
        <v>745</v>
      </c>
      <c r="L60" s="94">
        <v>0</v>
      </c>
      <c r="M60" s="94">
        <f>L60*O60</f>
        <v>0</v>
      </c>
      <c r="N60" s="94"/>
      <c r="O60" s="95">
        <f>P60*(1-$J$3)</f>
        <v>23190</v>
      </c>
      <c r="P60" s="407">
        <f>V60</f>
        <v>23190</v>
      </c>
      <c r="Q60" s="315" t="s">
        <v>736</v>
      </c>
      <c r="R60" s="315" t="s">
        <v>740</v>
      </c>
      <c r="S60" s="315">
        <v>151201</v>
      </c>
      <c r="T60" s="270">
        <v>4670033314809</v>
      </c>
      <c r="U60" s="27"/>
      <c r="V60" s="315">
        <f>VLOOKUP(R60,'Печать Заказа'!B:F,5,FALSE)</f>
        <v>23190</v>
      </c>
      <c r="W60" s="315" t="str">
        <f>IF(V60="фикс.цена",VLOOKUP(R60,'Печать Заказа'!B:F,4,FALSE),"")</f>
        <v/>
      </c>
      <c r="Y60" s="1" t="str">
        <f>IFERROR(VLOOKUP(R60,'Печать Заказа'!B:N,13,FALSE),"")</f>
        <v/>
      </c>
    </row>
    <row r="61" spans="1:25" s="29" customFormat="1" ht="58.5" customHeight="1" x14ac:dyDescent="0.25">
      <c r="A61" s="3"/>
      <c r="B61" s="308"/>
      <c r="C61" s="90" t="s">
        <v>192</v>
      </c>
      <c r="D61" s="87"/>
      <c r="E61" s="87"/>
      <c r="F61" s="87"/>
      <c r="G61" s="87"/>
      <c r="H61" s="87"/>
      <c r="I61" s="87"/>
      <c r="J61" s="87"/>
      <c r="K61" s="87"/>
      <c r="L61" s="76"/>
      <c r="M61" s="76"/>
      <c r="N61" s="76"/>
      <c r="O61" s="76"/>
      <c r="P61" s="76"/>
      <c r="Q61" s="23"/>
      <c r="R61" s="26"/>
      <c r="S61" s="26"/>
      <c r="T61" s="272"/>
      <c r="U61" s="26"/>
      <c r="V61" s="26"/>
      <c r="W61" s="26"/>
      <c r="Y61" s="1"/>
    </row>
    <row r="62" spans="1:25" ht="45" customHeight="1" x14ac:dyDescent="0.25">
      <c r="B62" s="79"/>
      <c r="C62" s="86" t="s">
        <v>45</v>
      </c>
      <c r="D62" s="86"/>
      <c r="E62" s="152" t="s">
        <v>292</v>
      </c>
      <c r="F62" s="86" t="s">
        <v>140</v>
      </c>
      <c r="G62" s="66" t="s">
        <v>148</v>
      </c>
      <c r="H62" s="631" t="s">
        <v>150</v>
      </c>
      <c r="I62" s="631"/>
      <c r="J62" s="66" t="s">
        <v>149</v>
      </c>
      <c r="K62" s="66" t="s">
        <v>156</v>
      </c>
      <c r="L62" s="618" t="s">
        <v>531</v>
      </c>
      <c r="M62" s="619"/>
      <c r="N62" s="619"/>
      <c r="O62" s="619"/>
      <c r="P62" s="620"/>
      <c r="Q62" s="24"/>
      <c r="R62" s="25"/>
      <c r="S62" s="25"/>
      <c r="T62" s="273"/>
      <c r="U62" s="25"/>
      <c r="V62" s="25"/>
      <c r="W62" s="25"/>
    </row>
    <row r="63" spans="1:25" ht="23.1" customHeight="1" x14ac:dyDescent="0.25">
      <c r="B63" s="10"/>
      <c r="C63" s="154" t="str">
        <f t="shared" ref="C63:C69" si="15">Q63</f>
        <v>THERMEX MK 30 V</v>
      </c>
      <c r="D63" s="154"/>
      <c r="E63" s="160" t="s">
        <v>293</v>
      </c>
      <c r="F63" s="60">
        <f t="shared" ref="F63:F69" si="16">S63</f>
        <v>151001</v>
      </c>
      <c r="G63" s="69">
        <v>30</v>
      </c>
      <c r="H63" s="628" t="s">
        <v>190</v>
      </c>
      <c r="I63" s="628"/>
      <c r="J63" s="69" t="s">
        <v>2</v>
      </c>
      <c r="K63" s="62" t="s">
        <v>363</v>
      </c>
      <c r="L63" s="92">
        <v>0</v>
      </c>
      <c r="M63" s="92">
        <f t="shared" ref="M63:M69" si="17">L63*O63</f>
        <v>0</v>
      </c>
      <c r="N63" s="92"/>
      <c r="O63" s="93">
        <f t="shared" ref="O63:O69" si="18">P63*(1-$J$3)</f>
        <v>12890</v>
      </c>
      <c r="P63" s="406">
        <f t="shared" ref="P63:P69" si="19">V63</f>
        <v>12890</v>
      </c>
      <c r="Q63" s="59" t="s">
        <v>104</v>
      </c>
      <c r="R63" s="59" t="s">
        <v>100</v>
      </c>
      <c r="S63" s="59">
        <v>151001</v>
      </c>
      <c r="T63" s="270">
        <v>4670007714208</v>
      </c>
      <c r="U63" s="27"/>
      <c r="V63" s="59">
        <f>VLOOKUP(R63,'Печать Заказа'!B:F,5,FALSE)</f>
        <v>12890</v>
      </c>
      <c r="W63" s="59" t="str">
        <f>IF(V63="фикс.цена",VLOOKUP(R63,'Печать Заказа'!B:F,4,FALSE),"")</f>
        <v/>
      </c>
      <c r="Y63" s="1" t="str">
        <f>IFERROR(VLOOKUP(R63,'Печать Заказа'!B:N,13,FALSE),"")</f>
        <v/>
      </c>
    </row>
    <row r="64" spans="1:25" ht="23.1" customHeight="1" x14ac:dyDescent="0.25">
      <c r="B64" s="10"/>
      <c r="C64" s="154" t="str">
        <f t="shared" si="15"/>
        <v>THERMEX MK 50 V</v>
      </c>
      <c r="D64" s="154"/>
      <c r="E64" s="160" t="s">
        <v>293</v>
      </c>
      <c r="F64" s="60">
        <f t="shared" si="16"/>
        <v>151002</v>
      </c>
      <c r="G64" s="69">
        <v>50</v>
      </c>
      <c r="H64" s="628" t="s">
        <v>190</v>
      </c>
      <c r="I64" s="628"/>
      <c r="J64" s="69" t="s">
        <v>2</v>
      </c>
      <c r="K64" s="62" t="s">
        <v>364</v>
      </c>
      <c r="L64" s="92">
        <v>0</v>
      </c>
      <c r="M64" s="92">
        <f t="shared" si="17"/>
        <v>0</v>
      </c>
      <c r="N64" s="92"/>
      <c r="O64" s="93">
        <f t="shared" si="18"/>
        <v>15990</v>
      </c>
      <c r="P64" s="406">
        <f t="shared" si="19"/>
        <v>15990</v>
      </c>
      <c r="Q64" s="59" t="s">
        <v>105</v>
      </c>
      <c r="R64" s="59" t="s">
        <v>101</v>
      </c>
      <c r="S64" s="59">
        <v>151002</v>
      </c>
      <c r="T64" s="270">
        <v>4670007714215</v>
      </c>
      <c r="U64" s="27"/>
      <c r="V64" s="59">
        <f>VLOOKUP(R64,'Печать Заказа'!B:F,5,FALSE)</f>
        <v>15990</v>
      </c>
      <c r="W64" s="59" t="str">
        <f>IF(V64="фикс.цена",VLOOKUP(R64,'Печать Заказа'!B:F,4,FALSE),"")</f>
        <v/>
      </c>
      <c r="Y64" s="1" t="str">
        <f>IFERROR(VLOOKUP(R64,'Печать Заказа'!B:N,13,FALSE),"")</f>
        <v/>
      </c>
    </row>
    <row r="65" spans="1:25" ht="23.1" customHeight="1" x14ac:dyDescent="0.25">
      <c r="B65" s="10"/>
      <c r="C65" s="154" t="str">
        <f t="shared" si="15"/>
        <v>THERMEX MK 80 V</v>
      </c>
      <c r="D65" s="154"/>
      <c r="E65" s="160" t="s">
        <v>293</v>
      </c>
      <c r="F65" s="60">
        <f t="shared" si="16"/>
        <v>151003</v>
      </c>
      <c r="G65" s="69">
        <v>80</v>
      </c>
      <c r="H65" s="628" t="s">
        <v>190</v>
      </c>
      <c r="I65" s="628"/>
      <c r="J65" s="69" t="s">
        <v>2</v>
      </c>
      <c r="K65" s="62" t="s">
        <v>365</v>
      </c>
      <c r="L65" s="92">
        <v>0</v>
      </c>
      <c r="M65" s="92">
        <f t="shared" si="17"/>
        <v>0</v>
      </c>
      <c r="N65" s="92"/>
      <c r="O65" s="93">
        <f t="shared" si="18"/>
        <v>19790</v>
      </c>
      <c r="P65" s="406">
        <f t="shared" si="19"/>
        <v>19790</v>
      </c>
      <c r="Q65" s="59" t="s">
        <v>106</v>
      </c>
      <c r="R65" s="59" t="s">
        <v>102</v>
      </c>
      <c r="S65" s="59">
        <v>151003</v>
      </c>
      <c r="T65" s="270">
        <v>4670007714222</v>
      </c>
      <c r="U65" s="27"/>
      <c r="V65" s="59">
        <f>VLOOKUP(R65,'Печать Заказа'!B:F,5,FALSE)</f>
        <v>19790</v>
      </c>
      <c r="W65" s="59" t="str">
        <f>IF(V65="фикс.цена",VLOOKUP(R65,'Печать Заказа'!B:F,4,FALSE),"")</f>
        <v/>
      </c>
      <c r="Y65" s="1" t="str">
        <f>IFERROR(VLOOKUP(R65,'Печать Заказа'!B:N,13,FALSE),"")</f>
        <v/>
      </c>
    </row>
    <row r="66" spans="1:25" ht="23.1" customHeight="1" x14ac:dyDescent="0.25">
      <c r="B66" s="10"/>
      <c r="C66" s="154" t="str">
        <f t="shared" si="15"/>
        <v>THERMEX MK 100 V</v>
      </c>
      <c r="D66" s="154"/>
      <c r="E66" s="160" t="s">
        <v>293</v>
      </c>
      <c r="F66" s="60">
        <f t="shared" si="16"/>
        <v>151004</v>
      </c>
      <c r="G66" s="69">
        <v>100</v>
      </c>
      <c r="H66" s="628" t="s">
        <v>190</v>
      </c>
      <c r="I66" s="628"/>
      <c r="J66" s="69" t="s">
        <v>2</v>
      </c>
      <c r="K66" s="62" t="s">
        <v>366</v>
      </c>
      <c r="L66" s="92">
        <v>0</v>
      </c>
      <c r="M66" s="92">
        <f t="shared" si="17"/>
        <v>0</v>
      </c>
      <c r="N66" s="92"/>
      <c r="O66" s="93">
        <f t="shared" si="18"/>
        <v>22690</v>
      </c>
      <c r="P66" s="406">
        <f t="shared" si="19"/>
        <v>22690</v>
      </c>
      <c r="Q66" s="59" t="s">
        <v>103</v>
      </c>
      <c r="R66" s="59" t="s">
        <v>99</v>
      </c>
      <c r="S66" s="59">
        <v>151004</v>
      </c>
      <c r="T66" s="270">
        <v>4670007714239</v>
      </c>
      <c r="U66" s="27"/>
      <c r="V66" s="59">
        <f>VLOOKUP(R66,'Печать Заказа'!B:F,5,FALSE)</f>
        <v>22690</v>
      </c>
      <c r="W66" s="59" t="str">
        <f>IF(V66="фикс.цена",VLOOKUP(R66,'Печать Заказа'!B:F,4,FALSE),"")</f>
        <v/>
      </c>
      <c r="Y66" s="1" t="str">
        <f>IFERROR(VLOOKUP(R66,'Печать Заказа'!B:N,13,FALSE),"")</f>
        <v/>
      </c>
    </row>
    <row r="67" spans="1:25" ht="23.1" customHeight="1" x14ac:dyDescent="0.25">
      <c r="B67" s="10"/>
      <c r="C67" s="154" t="str">
        <f t="shared" si="15"/>
        <v>THERMEX MK 50 H</v>
      </c>
      <c r="D67" s="154"/>
      <c r="E67" s="160" t="s">
        <v>293</v>
      </c>
      <c r="F67" s="60">
        <f t="shared" si="16"/>
        <v>151151</v>
      </c>
      <c r="G67" s="199">
        <v>50</v>
      </c>
      <c r="H67" s="628" t="s">
        <v>190</v>
      </c>
      <c r="I67" s="628"/>
      <c r="J67" s="199" t="s">
        <v>3</v>
      </c>
      <c r="K67" s="62" t="s">
        <v>417</v>
      </c>
      <c r="L67" s="92">
        <v>0</v>
      </c>
      <c r="M67" s="92">
        <f t="shared" si="17"/>
        <v>0</v>
      </c>
      <c r="N67" s="92"/>
      <c r="O67" s="93">
        <f t="shared" si="18"/>
        <v>16490</v>
      </c>
      <c r="P67" s="406">
        <f t="shared" si="19"/>
        <v>16490</v>
      </c>
      <c r="Q67" s="198" t="s">
        <v>413</v>
      </c>
      <c r="R67" s="198" t="s">
        <v>414</v>
      </c>
      <c r="S67" s="198">
        <v>151151</v>
      </c>
      <c r="T67" s="270">
        <v>4670033310221</v>
      </c>
      <c r="U67" s="27"/>
      <c r="V67" s="198">
        <f>VLOOKUP(R67,'Печать Заказа'!B:F,5,FALSE)</f>
        <v>16490</v>
      </c>
      <c r="W67" s="198" t="str">
        <f>IF(V67="фикс.цена",VLOOKUP(R67,'Печать Заказа'!B:F,4,FALSE),"")</f>
        <v/>
      </c>
      <c r="Y67" s="1" t="str">
        <f>IFERROR(VLOOKUP(R67,'Печать Заказа'!B:N,13,FALSE),"")</f>
        <v/>
      </c>
    </row>
    <row r="68" spans="1:25" s="29" customFormat="1" ht="18" x14ac:dyDescent="0.25">
      <c r="A68" s="3"/>
      <c r="B68" s="10"/>
      <c r="C68" s="154" t="str">
        <f t="shared" si="15"/>
        <v>THERMEX MK 80 H</v>
      </c>
      <c r="D68" s="154"/>
      <c r="E68" s="160" t="s">
        <v>293</v>
      </c>
      <c r="F68" s="60">
        <f t="shared" si="16"/>
        <v>151152</v>
      </c>
      <c r="G68" s="199">
        <v>80</v>
      </c>
      <c r="H68" s="628" t="s">
        <v>190</v>
      </c>
      <c r="I68" s="628"/>
      <c r="J68" s="199" t="s">
        <v>3</v>
      </c>
      <c r="K68" s="62" t="s">
        <v>418</v>
      </c>
      <c r="L68" s="92">
        <v>0</v>
      </c>
      <c r="M68" s="92">
        <f t="shared" si="17"/>
        <v>0</v>
      </c>
      <c r="N68" s="92"/>
      <c r="O68" s="93">
        <f t="shared" si="18"/>
        <v>20290</v>
      </c>
      <c r="P68" s="406">
        <f t="shared" si="19"/>
        <v>20290</v>
      </c>
      <c r="Q68" s="198" t="s">
        <v>415</v>
      </c>
      <c r="R68" s="198" t="s">
        <v>416</v>
      </c>
      <c r="S68" s="198">
        <v>151152</v>
      </c>
      <c r="T68" s="270">
        <v>4670033310238</v>
      </c>
      <c r="U68" s="27"/>
      <c r="V68" s="198">
        <f>VLOOKUP(R68,'Печать Заказа'!B:F,5,FALSE)</f>
        <v>20290</v>
      </c>
      <c r="W68" s="198" t="str">
        <f>IF(V68="фикс.цена",VLOOKUP(R68,'Печать Заказа'!B:F,4,FALSE),"")</f>
        <v/>
      </c>
      <c r="Y68" s="1" t="str">
        <f>IFERROR(VLOOKUP(R68,'Печать Заказа'!B:N,13,FALSE),"")</f>
        <v/>
      </c>
    </row>
    <row r="69" spans="1:25" ht="18.75" thickBot="1" x14ac:dyDescent="0.3">
      <c r="B69" s="234"/>
      <c r="C69" s="154" t="str">
        <f t="shared" si="15"/>
        <v>THERMEX MK 100 H</v>
      </c>
      <c r="D69" s="154"/>
      <c r="E69" s="160" t="s">
        <v>293</v>
      </c>
      <c r="F69" s="60">
        <f t="shared" si="16"/>
        <v>151153</v>
      </c>
      <c r="G69" s="313">
        <v>100</v>
      </c>
      <c r="H69" s="628" t="s">
        <v>190</v>
      </c>
      <c r="I69" s="628"/>
      <c r="J69" s="313" t="s">
        <v>3</v>
      </c>
      <c r="K69" s="71" t="s">
        <v>419</v>
      </c>
      <c r="L69" s="94">
        <v>0</v>
      </c>
      <c r="M69" s="94">
        <f t="shared" si="17"/>
        <v>0</v>
      </c>
      <c r="N69" s="94"/>
      <c r="O69" s="95">
        <f t="shared" si="18"/>
        <v>23190</v>
      </c>
      <c r="P69" s="407">
        <f t="shared" si="19"/>
        <v>23190</v>
      </c>
      <c r="Q69" s="198" t="s">
        <v>411</v>
      </c>
      <c r="R69" s="198" t="s">
        <v>412</v>
      </c>
      <c r="S69" s="198">
        <v>151153</v>
      </c>
      <c r="T69" s="270">
        <v>4670033310245</v>
      </c>
      <c r="U69" s="27"/>
      <c r="V69" s="198">
        <f>VLOOKUP(R69,'Печать Заказа'!B:F,5,FALSE)</f>
        <v>23190</v>
      </c>
      <c r="W69" s="198" t="str">
        <f>IF(V69="фикс.цена",VLOOKUP(R69,'Печать Заказа'!B:F,4,FALSE),"")</f>
        <v/>
      </c>
      <c r="Y69" s="1" t="str">
        <f>IFERROR(VLOOKUP(R69,'Печать Заказа'!B:N,13,FALSE),"")</f>
        <v/>
      </c>
    </row>
    <row r="70" spans="1:25" ht="48" customHeight="1" x14ac:dyDescent="0.25">
      <c r="B70" s="308"/>
      <c r="C70" s="87" t="s">
        <v>568</v>
      </c>
      <c r="D70" s="87"/>
      <c r="E70" s="217"/>
      <c r="F70" s="87"/>
      <c r="G70" s="87"/>
      <c r="H70" s="87"/>
      <c r="I70" s="87"/>
      <c r="J70" s="87"/>
      <c r="K70" s="339"/>
      <c r="L70" s="321"/>
      <c r="M70" s="321"/>
      <c r="N70" s="321"/>
      <c r="O70" s="321"/>
      <c r="P70" s="321"/>
      <c r="Q70" s="23"/>
      <c r="R70" s="26"/>
      <c r="S70" s="26"/>
      <c r="T70" s="272"/>
      <c r="U70" s="26"/>
      <c r="V70" s="26"/>
      <c r="W70" s="26"/>
    </row>
    <row r="71" spans="1:25" ht="33.75" customHeight="1" x14ac:dyDescent="0.25">
      <c r="B71" s="79"/>
      <c r="C71" s="86" t="s">
        <v>45</v>
      </c>
      <c r="D71" s="86"/>
      <c r="E71" s="152" t="s">
        <v>292</v>
      </c>
      <c r="F71" s="86" t="s">
        <v>140</v>
      </c>
      <c r="G71" s="66" t="s">
        <v>148</v>
      </c>
      <c r="H71" s="631" t="s">
        <v>150</v>
      </c>
      <c r="I71" s="631"/>
      <c r="J71" s="66" t="s">
        <v>149</v>
      </c>
      <c r="K71" s="66" t="s">
        <v>156</v>
      </c>
      <c r="L71" s="618" t="s">
        <v>535</v>
      </c>
      <c r="M71" s="619"/>
      <c r="N71" s="619"/>
      <c r="O71" s="619"/>
      <c r="P71" s="620"/>
      <c r="Q71" s="24"/>
      <c r="R71" s="25"/>
      <c r="S71" s="25"/>
      <c r="T71" s="273"/>
      <c r="U71" s="25"/>
      <c r="V71" s="25"/>
      <c r="W71" s="25"/>
    </row>
    <row r="72" spans="1:25" ht="23.1" customHeight="1" x14ac:dyDescent="0.25">
      <c r="B72" s="10"/>
      <c r="C72" s="154" t="str">
        <f>Q72</f>
        <v>Garanterm Flat 30 V</v>
      </c>
      <c r="D72" s="154"/>
      <c r="E72" s="160" t="s">
        <v>294</v>
      </c>
      <c r="F72" s="60">
        <f>S72</f>
        <v>156020</v>
      </c>
      <c r="G72" s="69">
        <v>30</v>
      </c>
      <c r="H72" s="628" t="s">
        <v>189</v>
      </c>
      <c r="I72" s="628"/>
      <c r="J72" s="69" t="s">
        <v>2</v>
      </c>
      <c r="K72" s="243" t="s">
        <v>357</v>
      </c>
      <c r="L72" s="92">
        <v>0</v>
      </c>
      <c r="M72" s="92">
        <f>L72*O72</f>
        <v>0</v>
      </c>
      <c r="N72" s="92"/>
      <c r="O72" s="93">
        <f>P72*(1-$J$3)</f>
        <v>11290</v>
      </c>
      <c r="P72" s="406">
        <f>V72</f>
        <v>11290</v>
      </c>
      <c r="Q72" s="59" t="s">
        <v>571</v>
      </c>
      <c r="R72" s="59" t="s">
        <v>572</v>
      </c>
      <c r="S72" s="59">
        <v>156020</v>
      </c>
      <c r="T72" s="270">
        <v>4670033311778</v>
      </c>
      <c r="U72" s="27"/>
      <c r="V72" s="59">
        <f>VLOOKUP(R72,'Печать Заказа'!B:F,5,FALSE)</f>
        <v>11290</v>
      </c>
      <c r="W72" s="59" t="str">
        <f>IF(V72="фикс.цена",VLOOKUP(R72,'Печать Заказа'!B:F,4,FALSE),"")</f>
        <v/>
      </c>
      <c r="Y72" s="1" t="str">
        <f>IFERROR(VLOOKUP(R72,'Печать Заказа'!B:N,13,FALSE),"")</f>
        <v/>
      </c>
    </row>
    <row r="73" spans="1:25" ht="23.1" customHeight="1" x14ac:dyDescent="0.25">
      <c r="B73" s="10"/>
      <c r="C73" s="154" t="str">
        <f>Q73</f>
        <v>Garanterm Flat 50 V</v>
      </c>
      <c r="D73" s="154"/>
      <c r="E73" s="160" t="s">
        <v>294</v>
      </c>
      <c r="F73" s="60">
        <f>S73</f>
        <v>156021</v>
      </c>
      <c r="G73" s="69">
        <v>50</v>
      </c>
      <c r="H73" s="628" t="s">
        <v>189</v>
      </c>
      <c r="I73" s="628"/>
      <c r="J73" s="69" t="s">
        <v>2</v>
      </c>
      <c r="K73" s="243" t="s">
        <v>358</v>
      </c>
      <c r="L73" s="92">
        <v>0</v>
      </c>
      <c r="M73" s="92">
        <f>L73*O73</f>
        <v>0</v>
      </c>
      <c r="N73" s="92"/>
      <c r="O73" s="93">
        <f>P73*(1-$J$3)</f>
        <v>13390</v>
      </c>
      <c r="P73" s="406">
        <f>V73</f>
        <v>13390</v>
      </c>
      <c r="Q73" s="59" t="s">
        <v>573</v>
      </c>
      <c r="R73" s="59" t="s">
        <v>574</v>
      </c>
      <c r="S73" s="59">
        <v>156021</v>
      </c>
      <c r="T73" s="270">
        <v>4670033311785</v>
      </c>
      <c r="U73" s="27"/>
      <c r="V73" s="59">
        <f>VLOOKUP(R73,'Печать Заказа'!B:F,5,FALSE)</f>
        <v>13390</v>
      </c>
      <c r="W73" s="59" t="str">
        <f>IF(V73="фикс.цена",VLOOKUP(R73,'Печать Заказа'!B:F,4,FALSE),"")</f>
        <v/>
      </c>
      <c r="Y73" s="1" t="str">
        <f>IFERROR(VLOOKUP(R73,'Печать Заказа'!B:N,13,FALSE),"")</f>
        <v/>
      </c>
    </row>
    <row r="74" spans="1:25" ht="23.1" customHeight="1" x14ac:dyDescent="0.25">
      <c r="B74" s="10"/>
      <c r="C74" s="154" t="str">
        <f>Q74</f>
        <v>Garanterm Flat 80 V</v>
      </c>
      <c r="D74" s="154"/>
      <c r="E74" s="160" t="s">
        <v>294</v>
      </c>
      <c r="F74" s="60">
        <f>S74</f>
        <v>156022</v>
      </c>
      <c r="G74" s="69">
        <v>80</v>
      </c>
      <c r="H74" s="628" t="s">
        <v>189</v>
      </c>
      <c r="I74" s="628"/>
      <c r="J74" s="69" t="s">
        <v>2</v>
      </c>
      <c r="K74" s="243" t="s">
        <v>359</v>
      </c>
      <c r="L74" s="92">
        <v>0</v>
      </c>
      <c r="M74" s="92">
        <f>L74*O74</f>
        <v>0</v>
      </c>
      <c r="N74" s="92"/>
      <c r="O74" s="93">
        <f>P74*(1-$J$3)</f>
        <v>17390</v>
      </c>
      <c r="P74" s="406">
        <f>V74</f>
        <v>17390</v>
      </c>
      <c r="Q74" s="59" t="s">
        <v>575</v>
      </c>
      <c r="R74" s="59" t="s">
        <v>576</v>
      </c>
      <c r="S74" s="59">
        <v>156022</v>
      </c>
      <c r="T74" s="270">
        <v>4670033311792</v>
      </c>
      <c r="U74" s="27"/>
      <c r="V74" s="59">
        <f>VLOOKUP(R74,'Печать Заказа'!B:F,5,FALSE)</f>
        <v>17390</v>
      </c>
      <c r="W74" s="59" t="str">
        <f>IF(V74="фикс.цена",VLOOKUP(R74,'Печать Заказа'!B:F,4,FALSE),"")</f>
        <v/>
      </c>
      <c r="Y74" s="1" t="str">
        <f>IFERROR(VLOOKUP(R74,'Печать Заказа'!B:N,13,FALSE),"")</f>
        <v/>
      </c>
    </row>
    <row r="75" spans="1:25" ht="23.1" customHeight="1" thickBot="1" x14ac:dyDescent="0.3">
      <c r="A75" s="115"/>
      <c r="B75" s="234"/>
      <c r="C75" s="155" t="str">
        <f>Q75</f>
        <v>Garanterm Flat 100 V</v>
      </c>
      <c r="D75" s="155"/>
      <c r="E75" s="286" t="s">
        <v>294</v>
      </c>
      <c r="F75" s="73">
        <f>S75</f>
        <v>156023</v>
      </c>
      <c r="G75" s="383">
        <v>100</v>
      </c>
      <c r="H75" s="629" t="s">
        <v>189</v>
      </c>
      <c r="I75" s="629"/>
      <c r="J75" s="383" t="s">
        <v>2</v>
      </c>
      <c r="K75" s="382" t="s">
        <v>360</v>
      </c>
      <c r="L75" s="94">
        <v>0</v>
      </c>
      <c r="M75" s="94">
        <f>L75*O75</f>
        <v>0</v>
      </c>
      <c r="N75" s="94"/>
      <c r="O75" s="95">
        <f>P75*(1-$J$3)</f>
        <v>20090</v>
      </c>
      <c r="P75" s="407">
        <f>V75</f>
        <v>20090</v>
      </c>
      <c r="Q75" s="59" t="s">
        <v>569</v>
      </c>
      <c r="R75" s="59" t="s">
        <v>570</v>
      </c>
      <c r="S75" s="59">
        <v>156023</v>
      </c>
      <c r="T75" s="270">
        <v>4670033311808</v>
      </c>
      <c r="U75" s="27"/>
      <c r="V75" s="59">
        <f>VLOOKUP(R75,'Печать Заказа'!B:F,5,FALSE)</f>
        <v>20090</v>
      </c>
      <c r="W75" s="59" t="str">
        <f>IF(V75="фикс.цена",VLOOKUP(R75,'Печать Заказа'!B:F,4,FALSE),"")</f>
        <v/>
      </c>
      <c r="Y75" s="1" t="str">
        <f>IFERROR(VLOOKUP(R75,'Печать Заказа'!B:N,13,FALSE),"")</f>
        <v/>
      </c>
    </row>
    <row r="76" spans="1:25" ht="47.25" customHeight="1" x14ac:dyDescent="0.25">
      <c r="B76" s="308"/>
      <c r="C76" s="339" t="s">
        <v>298</v>
      </c>
      <c r="D76" s="339"/>
      <c r="E76" s="379"/>
      <c r="F76" s="339"/>
      <c r="G76" s="339"/>
      <c r="H76" s="339"/>
      <c r="I76" s="339"/>
      <c r="J76" s="339"/>
      <c r="K76" s="339"/>
      <c r="L76" s="321"/>
      <c r="M76" s="321"/>
      <c r="N76" s="321"/>
      <c r="O76" s="321"/>
      <c r="P76" s="321"/>
      <c r="Q76" s="23"/>
      <c r="R76" s="26"/>
      <c r="S76" s="26"/>
      <c r="T76" s="272"/>
      <c r="U76" s="26"/>
      <c r="V76" s="26"/>
      <c r="W76" s="26"/>
    </row>
    <row r="77" spans="1:25" ht="33.75" customHeight="1" x14ac:dyDescent="0.25">
      <c r="B77" s="79"/>
      <c r="C77" s="86" t="s">
        <v>45</v>
      </c>
      <c r="D77" s="86"/>
      <c r="E77" s="152" t="s">
        <v>292</v>
      </c>
      <c r="F77" s="86" t="s">
        <v>140</v>
      </c>
      <c r="G77" s="337" t="s">
        <v>148</v>
      </c>
      <c r="H77" s="631" t="s">
        <v>150</v>
      </c>
      <c r="I77" s="631"/>
      <c r="J77" s="337" t="s">
        <v>149</v>
      </c>
      <c r="K77" s="337" t="s">
        <v>156</v>
      </c>
      <c r="L77" s="618" t="s">
        <v>535</v>
      </c>
      <c r="M77" s="619"/>
      <c r="N77" s="619"/>
      <c r="O77" s="619"/>
      <c r="P77" s="620"/>
      <c r="Q77" s="24"/>
      <c r="R77" s="25"/>
      <c r="S77" s="25"/>
      <c r="T77" s="273"/>
      <c r="U77" s="25"/>
      <c r="V77" s="25"/>
      <c r="W77" s="25"/>
    </row>
    <row r="78" spans="1:25" ht="23.1" customHeight="1" x14ac:dyDescent="0.25">
      <c r="B78" s="10"/>
      <c r="C78" s="154" t="str">
        <f>Q78</f>
        <v>Garanterm Eco 30 V</v>
      </c>
      <c r="D78" s="154"/>
      <c r="E78" s="160" t="s">
        <v>294</v>
      </c>
      <c r="F78" s="60">
        <f>S78</f>
        <v>156015</v>
      </c>
      <c r="G78" s="335">
        <v>30</v>
      </c>
      <c r="H78" s="628" t="s">
        <v>189</v>
      </c>
      <c r="I78" s="628"/>
      <c r="J78" s="335" t="s">
        <v>2</v>
      </c>
      <c r="K78" s="336" t="s">
        <v>307</v>
      </c>
      <c r="L78" s="92">
        <v>0</v>
      </c>
      <c r="M78" s="92">
        <f>L78*O78</f>
        <v>0</v>
      </c>
      <c r="N78" s="92"/>
      <c r="O78" s="93">
        <f>W78</f>
        <v>8490</v>
      </c>
      <c r="P78" s="109" t="str">
        <f>V78</f>
        <v>фикс.цена</v>
      </c>
      <c r="Q78" s="336" t="s">
        <v>301</v>
      </c>
      <c r="R78" s="336" t="s">
        <v>302</v>
      </c>
      <c r="S78" s="84">
        <v>156015</v>
      </c>
      <c r="T78" s="270">
        <v>4670007717735</v>
      </c>
      <c r="U78" s="27"/>
      <c r="V78" s="362" t="str">
        <f>VLOOKUP(R78,'Печать Заказа'!B:F,5,FALSE)</f>
        <v>фикс.цена</v>
      </c>
      <c r="W78" s="362">
        <f>IF(V78="фикс.цена",VLOOKUP(R78,'Печать Заказа'!B:F,4,FALSE),"")</f>
        <v>8490</v>
      </c>
      <c r="Y78" s="1" t="str">
        <f>IFERROR(VLOOKUP(R78,'Печать Заказа'!B:N,13,FALSE),"")</f>
        <v/>
      </c>
    </row>
    <row r="79" spans="1:25" ht="23.1" customHeight="1" x14ac:dyDescent="0.25">
      <c r="B79" s="10"/>
      <c r="C79" s="154" t="str">
        <f>Q79</f>
        <v>Garanterm Eco 50 V</v>
      </c>
      <c r="D79" s="154"/>
      <c r="E79" s="160" t="s">
        <v>294</v>
      </c>
      <c r="F79" s="60">
        <f>S79</f>
        <v>156016</v>
      </c>
      <c r="G79" s="335">
        <v>50</v>
      </c>
      <c r="H79" s="628" t="s">
        <v>189</v>
      </c>
      <c r="I79" s="628"/>
      <c r="J79" s="335" t="s">
        <v>2</v>
      </c>
      <c r="K79" s="336" t="s">
        <v>308</v>
      </c>
      <c r="L79" s="92">
        <v>0</v>
      </c>
      <c r="M79" s="92">
        <f>L79*O79</f>
        <v>0</v>
      </c>
      <c r="N79" s="92"/>
      <c r="O79" s="93">
        <f t="shared" ref="O79:O81" si="20">W79</f>
        <v>11290</v>
      </c>
      <c r="P79" s="109" t="str">
        <f>V79</f>
        <v>фикс.цена</v>
      </c>
      <c r="Q79" s="336" t="s">
        <v>303</v>
      </c>
      <c r="R79" s="336" t="s">
        <v>304</v>
      </c>
      <c r="S79" s="84">
        <v>156016</v>
      </c>
      <c r="T79" s="270">
        <v>4670007717742</v>
      </c>
      <c r="U79" s="27"/>
      <c r="V79" s="362" t="str">
        <f>VLOOKUP(R79,'Печать Заказа'!B:F,5,FALSE)</f>
        <v>фикс.цена</v>
      </c>
      <c r="W79" s="362">
        <f>IF(V79="фикс.цена",VLOOKUP(R79,'Печать Заказа'!B:F,4,FALSE),"")</f>
        <v>11290</v>
      </c>
      <c r="Y79" s="1" t="str">
        <f>IFERROR(VLOOKUP(R79,'Печать Заказа'!B:N,13,FALSE),"")</f>
        <v/>
      </c>
    </row>
    <row r="80" spans="1:25" ht="23.1" customHeight="1" x14ac:dyDescent="0.25">
      <c r="B80" s="10"/>
      <c r="C80" s="154" t="str">
        <f>Q80</f>
        <v>Garanterm Eco 80 V</v>
      </c>
      <c r="D80" s="154"/>
      <c r="E80" s="160" t="s">
        <v>294</v>
      </c>
      <c r="F80" s="60">
        <f>S80</f>
        <v>156017</v>
      </c>
      <c r="G80" s="335">
        <v>80</v>
      </c>
      <c r="H80" s="628" t="s">
        <v>189</v>
      </c>
      <c r="I80" s="628"/>
      <c r="J80" s="335" t="s">
        <v>2</v>
      </c>
      <c r="K80" s="336" t="s">
        <v>309</v>
      </c>
      <c r="L80" s="92">
        <v>0</v>
      </c>
      <c r="M80" s="92">
        <f>L80*O80</f>
        <v>0</v>
      </c>
      <c r="N80" s="92"/>
      <c r="O80" s="93">
        <f t="shared" si="20"/>
        <v>13890</v>
      </c>
      <c r="P80" s="109" t="str">
        <f>V80</f>
        <v>фикс.цена</v>
      </c>
      <c r="Q80" s="336" t="s">
        <v>305</v>
      </c>
      <c r="R80" s="336" t="s">
        <v>306</v>
      </c>
      <c r="S80" s="84">
        <v>156017</v>
      </c>
      <c r="T80" s="270">
        <v>4670007717759</v>
      </c>
      <c r="U80" s="27"/>
      <c r="V80" s="362" t="str">
        <f>VLOOKUP(R80,'Печать Заказа'!B:F,5,FALSE)</f>
        <v>фикс.цена</v>
      </c>
      <c r="W80" s="362">
        <f>IF(V80="фикс.цена",VLOOKUP(R80,'Печать Заказа'!B:F,4,FALSE),"")</f>
        <v>13890</v>
      </c>
      <c r="Y80" s="1" t="str">
        <f>IFERROR(VLOOKUP(R80,'Печать Заказа'!B:N,13,FALSE),"")</f>
        <v/>
      </c>
    </row>
    <row r="81" spans="1:25" ht="23.1" customHeight="1" thickBot="1" x14ac:dyDescent="0.3">
      <c r="B81" s="10"/>
      <c r="C81" s="155" t="str">
        <f>Q81</f>
        <v>Garanterm Eco 100 V</v>
      </c>
      <c r="D81" s="155"/>
      <c r="E81" s="286" t="s">
        <v>294</v>
      </c>
      <c r="F81" s="73">
        <f>S81</f>
        <v>156018</v>
      </c>
      <c r="G81" s="377">
        <v>100</v>
      </c>
      <c r="H81" s="629" t="s">
        <v>189</v>
      </c>
      <c r="I81" s="629"/>
      <c r="J81" s="377" t="s">
        <v>2</v>
      </c>
      <c r="K81" s="378" t="s">
        <v>310</v>
      </c>
      <c r="L81" s="94">
        <v>0</v>
      </c>
      <c r="M81" s="94">
        <f>L81*O81</f>
        <v>0</v>
      </c>
      <c r="N81" s="94"/>
      <c r="O81" s="95">
        <f t="shared" si="20"/>
        <v>16590</v>
      </c>
      <c r="P81" s="110" t="str">
        <f>V81</f>
        <v>фикс.цена</v>
      </c>
      <c r="Q81" s="336" t="s">
        <v>299</v>
      </c>
      <c r="R81" s="336" t="s">
        <v>300</v>
      </c>
      <c r="S81" s="84">
        <v>156018</v>
      </c>
      <c r="T81" s="270">
        <v>4670007717766</v>
      </c>
      <c r="U81" s="27"/>
      <c r="V81" s="362" t="str">
        <f>VLOOKUP(R81,'Печать Заказа'!B:F,5,FALSE)</f>
        <v>фикс.цена</v>
      </c>
      <c r="W81" s="362">
        <f>IF(V81="фикс.цена",VLOOKUP(R81,'Печать Заказа'!B:F,4,FALSE),"")</f>
        <v>16590</v>
      </c>
      <c r="Y81" s="1" t="str">
        <f>IFERROR(VLOOKUP(R81,'Печать Заказа'!B:N,13,FALSE),"")</f>
        <v/>
      </c>
    </row>
    <row r="82" spans="1:25" s="29" customFormat="1" ht="54.75" customHeight="1" x14ac:dyDescent="0.25">
      <c r="A82" s="3"/>
      <c r="B82" s="513"/>
      <c r="C82" s="90" t="s">
        <v>938</v>
      </c>
      <c r="D82" s="87"/>
      <c r="E82" s="87"/>
      <c r="F82" s="87"/>
      <c r="G82" s="87"/>
      <c r="H82" s="87"/>
      <c r="I82" s="87"/>
      <c r="J82" s="87"/>
      <c r="K82" s="87"/>
      <c r="L82" s="229" t="s">
        <v>534</v>
      </c>
      <c r="M82" s="76"/>
      <c r="N82" s="76"/>
      <c r="O82" s="76"/>
      <c r="P82" s="228"/>
      <c r="Q82" s="23"/>
      <c r="R82" s="26"/>
      <c r="S82" s="26"/>
      <c r="T82" s="272"/>
      <c r="U82" s="26"/>
      <c r="V82" s="26"/>
      <c r="W82" s="26"/>
      <c r="Y82" s="1"/>
    </row>
    <row r="83" spans="1:25" ht="45" customHeight="1" x14ac:dyDescent="0.25">
      <c r="B83" s="79"/>
      <c r="C83" s="86" t="s">
        <v>45</v>
      </c>
      <c r="D83" s="86"/>
      <c r="E83" s="444" t="s">
        <v>292</v>
      </c>
      <c r="F83" s="86" t="s">
        <v>140</v>
      </c>
      <c r="G83" s="442" t="s">
        <v>148</v>
      </c>
      <c r="H83" s="631" t="s">
        <v>150</v>
      </c>
      <c r="I83" s="631"/>
      <c r="J83" s="442" t="s">
        <v>149</v>
      </c>
      <c r="K83" s="442" t="s">
        <v>156</v>
      </c>
      <c r="L83" s="618" t="s">
        <v>932</v>
      </c>
      <c r="M83" s="619"/>
      <c r="N83" s="619"/>
      <c r="O83" s="619"/>
      <c r="P83" s="620"/>
      <c r="Q83" s="24"/>
      <c r="R83" s="25"/>
      <c r="S83" s="25"/>
      <c r="T83" s="273"/>
      <c r="U83" s="25"/>
      <c r="V83" s="25"/>
      <c r="W83" s="25"/>
    </row>
    <row r="84" spans="1:25" ht="22.5" customHeight="1" x14ac:dyDescent="0.25">
      <c r="B84" s="10"/>
      <c r="C84" s="154" t="str">
        <f>Q84</f>
        <v>EDISSON Solar 30 V</v>
      </c>
      <c r="D84" s="154"/>
      <c r="E84" s="154" t="s">
        <v>294</v>
      </c>
      <c r="F84" s="60">
        <f>S84</f>
        <v>161011</v>
      </c>
      <c r="G84" s="441">
        <v>30</v>
      </c>
      <c r="H84" s="628" t="s">
        <v>190</v>
      </c>
      <c r="I84" s="628"/>
      <c r="J84" s="441" t="s">
        <v>2</v>
      </c>
      <c r="K84" s="445" t="s">
        <v>586</v>
      </c>
      <c r="L84" s="92">
        <v>0</v>
      </c>
      <c r="M84" s="92">
        <f>L84*O84</f>
        <v>0</v>
      </c>
      <c r="N84" s="92"/>
      <c r="O84" s="93">
        <f>W84</f>
        <v>8190</v>
      </c>
      <c r="P84" s="109" t="s">
        <v>68</v>
      </c>
      <c r="Q84" s="443" t="s">
        <v>917</v>
      </c>
      <c r="R84" s="443" t="s">
        <v>921</v>
      </c>
      <c r="S84" s="84">
        <v>161011</v>
      </c>
      <c r="T84" s="270">
        <v>4670033316582</v>
      </c>
      <c r="U84" s="27"/>
      <c r="V84" s="443" t="str">
        <f>VLOOKUP(R84,'Печать Заказа'!B:F,5,FALSE)</f>
        <v>фикс.цена</v>
      </c>
      <c r="W84" s="443">
        <f>IF(V84="фикс.цена",VLOOKUP(R84,'Печать Заказа'!B:F,4,FALSE),"")</f>
        <v>8190</v>
      </c>
      <c r="Y84" s="1" t="str">
        <f>IFERROR(VLOOKUP(R84,'Печать Заказа'!B:N,13,FALSE),"")</f>
        <v/>
      </c>
    </row>
    <row r="85" spans="1:25" ht="22.5" customHeight="1" x14ac:dyDescent="0.25">
      <c r="B85" s="10"/>
      <c r="C85" s="154" t="str">
        <f>Q85</f>
        <v>EDISSON Solar 50 V</v>
      </c>
      <c r="D85" s="154"/>
      <c r="E85" s="154" t="s">
        <v>294</v>
      </c>
      <c r="F85" s="60">
        <f>S85</f>
        <v>161012</v>
      </c>
      <c r="G85" s="441">
        <v>50</v>
      </c>
      <c r="H85" s="628" t="s">
        <v>190</v>
      </c>
      <c r="I85" s="628"/>
      <c r="J85" s="441" t="s">
        <v>2</v>
      </c>
      <c r="K85" s="445" t="s">
        <v>587</v>
      </c>
      <c r="L85" s="92">
        <v>0</v>
      </c>
      <c r="M85" s="92">
        <f>L85*O85</f>
        <v>0</v>
      </c>
      <c r="N85" s="92"/>
      <c r="O85" s="93">
        <f>W85</f>
        <v>9690</v>
      </c>
      <c r="P85" s="109" t="s">
        <v>68</v>
      </c>
      <c r="Q85" s="443" t="s">
        <v>918</v>
      </c>
      <c r="R85" s="443" t="s">
        <v>922</v>
      </c>
      <c r="S85" s="84">
        <v>161012</v>
      </c>
      <c r="T85" s="270">
        <v>4670033316599</v>
      </c>
      <c r="U85" s="27"/>
      <c r="V85" s="443" t="str">
        <f>VLOOKUP(R85,'Печать Заказа'!B:F,5,FALSE)</f>
        <v>фикс.цена</v>
      </c>
      <c r="W85" s="443">
        <f>IF(V85="фикс.цена",VLOOKUP(R85,'Печать Заказа'!B:F,4,FALSE),"")</f>
        <v>9690</v>
      </c>
      <c r="Y85" s="1" t="str">
        <f>IFERROR(VLOOKUP(R85,'Печать Заказа'!B:N,13,FALSE),"")</f>
        <v/>
      </c>
    </row>
    <row r="86" spans="1:25" ht="22.5" customHeight="1" x14ac:dyDescent="0.25">
      <c r="B86" s="10"/>
      <c r="C86" s="154" t="str">
        <f>Q86</f>
        <v>EDISSON Solar 80 V</v>
      </c>
      <c r="D86" s="154"/>
      <c r="E86" s="154" t="s">
        <v>294</v>
      </c>
      <c r="F86" s="60">
        <f t="shared" ref="F86:F87" si="21">S86</f>
        <v>161013</v>
      </c>
      <c r="G86" s="441">
        <v>80</v>
      </c>
      <c r="H86" s="628" t="s">
        <v>190</v>
      </c>
      <c r="I86" s="628"/>
      <c r="J86" s="441" t="s">
        <v>2</v>
      </c>
      <c r="K86" s="445" t="s">
        <v>588</v>
      </c>
      <c r="L86" s="92">
        <v>0</v>
      </c>
      <c r="M86" s="92">
        <f>L86*O86</f>
        <v>0</v>
      </c>
      <c r="N86" s="92"/>
      <c r="O86" s="93">
        <f>W86</f>
        <v>12190</v>
      </c>
      <c r="P86" s="109" t="s">
        <v>68</v>
      </c>
      <c r="Q86" s="443" t="s">
        <v>919</v>
      </c>
      <c r="R86" s="443" t="s">
        <v>923</v>
      </c>
      <c r="S86" s="84">
        <v>161013</v>
      </c>
      <c r="T86" s="270">
        <v>4670033316605</v>
      </c>
      <c r="U86" s="27"/>
      <c r="V86" s="443" t="str">
        <f>VLOOKUP(R86,'Печать Заказа'!B:F,5,FALSE)</f>
        <v>фикс.цена</v>
      </c>
      <c r="W86" s="443">
        <f>IF(V86="фикс.цена",VLOOKUP(R86,'Печать Заказа'!B:F,4,FALSE),"")</f>
        <v>12190</v>
      </c>
      <c r="Y86" s="1" t="str">
        <f>IFERROR(VLOOKUP(R86,'Печать Заказа'!B:N,13,FALSE),"")</f>
        <v/>
      </c>
    </row>
    <row r="87" spans="1:25" ht="22.5" customHeight="1" thickBot="1" x14ac:dyDescent="0.3">
      <c r="B87" s="10"/>
      <c r="C87" s="156" t="str">
        <f>Q87</f>
        <v>EDISSON Solar 100 V</v>
      </c>
      <c r="D87" s="155"/>
      <c r="E87" s="155" t="s">
        <v>294</v>
      </c>
      <c r="F87" s="60">
        <f t="shared" si="21"/>
        <v>161014</v>
      </c>
      <c r="G87" s="440">
        <v>100</v>
      </c>
      <c r="H87" s="628" t="s">
        <v>190</v>
      </c>
      <c r="I87" s="628"/>
      <c r="J87" s="440" t="s">
        <v>2</v>
      </c>
      <c r="K87" s="71" t="s">
        <v>589</v>
      </c>
      <c r="L87" s="94">
        <v>0</v>
      </c>
      <c r="M87" s="94">
        <f>L87*O87</f>
        <v>0</v>
      </c>
      <c r="N87" s="94"/>
      <c r="O87" s="95">
        <f>W87</f>
        <v>13790</v>
      </c>
      <c r="P87" s="110" t="s">
        <v>68</v>
      </c>
      <c r="Q87" s="443" t="s">
        <v>920</v>
      </c>
      <c r="R87" s="443" t="s">
        <v>924</v>
      </c>
      <c r="S87" s="84">
        <v>161014</v>
      </c>
      <c r="T87" s="270">
        <v>4670033316612</v>
      </c>
      <c r="U87" s="27"/>
      <c r="V87" s="443" t="str">
        <f>VLOOKUP(R87,'Печать Заказа'!B:F,5,FALSE)</f>
        <v>фикс.цена</v>
      </c>
      <c r="W87" s="443">
        <f>IF(V87="фикс.цена",VLOOKUP(R87,'Печать Заказа'!B:F,4,FALSE),"")</f>
        <v>13790</v>
      </c>
      <c r="Y87" s="1" t="str">
        <f>IFERROR(VLOOKUP(R87,'Печать Заказа'!B:N,13,FALSE),"")</f>
        <v/>
      </c>
    </row>
    <row r="88" spans="1:25" s="29" customFormat="1" ht="54.75" customHeight="1" x14ac:dyDescent="0.25">
      <c r="A88" s="3"/>
      <c r="B88" s="513"/>
      <c r="C88" s="90" t="s">
        <v>577</v>
      </c>
      <c r="D88" s="87"/>
      <c r="E88" s="87"/>
      <c r="F88" s="87"/>
      <c r="G88" s="87"/>
      <c r="H88" s="87"/>
      <c r="I88" s="87"/>
      <c r="J88" s="87"/>
      <c r="K88" s="87"/>
      <c r="L88" s="229" t="s">
        <v>534</v>
      </c>
      <c r="M88" s="76"/>
      <c r="N88" s="76"/>
      <c r="O88" s="76"/>
      <c r="P88" s="228"/>
      <c r="Q88" s="23"/>
      <c r="R88" s="26"/>
      <c r="S88" s="26"/>
      <c r="T88" s="272"/>
      <c r="U88" s="26"/>
      <c r="V88" s="26"/>
      <c r="W88" s="26"/>
      <c r="Y88" s="1"/>
    </row>
    <row r="89" spans="1:25" ht="45" customHeight="1" x14ac:dyDescent="0.25">
      <c r="B89" s="79"/>
      <c r="C89" s="86" t="s">
        <v>45</v>
      </c>
      <c r="D89" s="86"/>
      <c r="E89" s="152" t="s">
        <v>292</v>
      </c>
      <c r="F89" s="86" t="s">
        <v>140</v>
      </c>
      <c r="G89" s="244" t="s">
        <v>148</v>
      </c>
      <c r="H89" s="631" t="s">
        <v>150</v>
      </c>
      <c r="I89" s="631"/>
      <c r="J89" s="244" t="s">
        <v>149</v>
      </c>
      <c r="K89" s="244" t="s">
        <v>156</v>
      </c>
      <c r="L89" s="618" t="s">
        <v>634</v>
      </c>
      <c r="M89" s="619"/>
      <c r="N89" s="619"/>
      <c r="O89" s="619"/>
      <c r="P89" s="620"/>
      <c r="Q89" s="24"/>
      <c r="R89" s="25"/>
      <c r="S89" s="25"/>
      <c r="T89" s="273"/>
      <c r="U89" s="25"/>
      <c r="V89" s="25"/>
      <c r="W89" s="25"/>
    </row>
    <row r="90" spans="1:25" ht="22.5" customHeight="1" x14ac:dyDescent="0.25">
      <c r="B90" s="10"/>
      <c r="C90" s="154" t="str">
        <f>Q90</f>
        <v>EDISSON King 30 V</v>
      </c>
      <c r="D90" s="154"/>
      <c r="E90" s="154" t="s">
        <v>294</v>
      </c>
      <c r="F90" s="60">
        <f>S90</f>
        <v>161007</v>
      </c>
      <c r="G90" s="242">
        <v>30</v>
      </c>
      <c r="H90" s="628" t="s">
        <v>241</v>
      </c>
      <c r="I90" s="628"/>
      <c r="J90" s="242" t="s">
        <v>2</v>
      </c>
      <c r="K90" s="62" t="s">
        <v>586</v>
      </c>
      <c r="L90" s="92">
        <v>0</v>
      </c>
      <c r="M90" s="92">
        <f>L90*O90</f>
        <v>0</v>
      </c>
      <c r="N90" s="92"/>
      <c r="O90" s="93">
        <f>W90</f>
        <v>7790</v>
      </c>
      <c r="P90" s="109" t="s">
        <v>68</v>
      </c>
      <c r="Q90" s="243" t="s">
        <v>583</v>
      </c>
      <c r="R90" s="243" t="s">
        <v>579</v>
      </c>
      <c r="S90" s="246">
        <v>161007</v>
      </c>
      <c r="T90" s="270">
        <v>4670033312959</v>
      </c>
      <c r="U90" s="27"/>
      <c r="V90" s="243" t="str">
        <f>VLOOKUP(R90,'Печать Заказа'!B:F,5,FALSE)</f>
        <v>фикс.цена</v>
      </c>
      <c r="W90" s="243">
        <f>IF(V90="фикс.цена",VLOOKUP(R90,'Печать Заказа'!B:F,4,FALSE),"")</f>
        <v>7790</v>
      </c>
      <c r="Y90" s="1" t="str">
        <f>IFERROR(VLOOKUP(R90,'Печать Заказа'!B:N,13,FALSE),"")</f>
        <v/>
      </c>
    </row>
    <row r="91" spans="1:25" ht="22.5" customHeight="1" x14ac:dyDescent="0.25">
      <c r="B91" s="10"/>
      <c r="C91" s="154" t="str">
        <f>Q91</f>
        <v>EDISSON King 50 V</v>
      </c>
      <c r="D91" s="154"/>
      <c r="E91" s="154" t="s">
        <v>294</v>
      </c>
      <c r="F91" s="60">
        <f>S91</f>
        <v>161008</v>
      </c>
      <c r="G91" s="242">
        <v>50</v>
      </c>
      <c r="H91" s="628" t="s">
        <v>241</v>
      </c>
      <c r="I91" s="628"/>
      <c r="J91" s="242" t="s">
        <v>2</v>
      </c>
      <c r="K91" s="62" t="s">
        <v>587</v>
      </c>
      <c r="L91" s="92">
        <v>0</v>
      </c>
      <c r="M91" s="92">
        <f>L91*O91</f>
        <v>0</v>
      </c>
      <c r="N91" s="92"/>
      <c r="O91" s="93">
        <f>W91</f>
        <v>9190</v>
      </c>
      <c r="P91" s="109" t="s">
        <v>68</v>
      </c>
      <c r="Q91" s="243" t="s">
        <v>584</v>
      </c>
      <c r="R91" s="243" t="s">
        <v>580</v>
      </c>
      <c r="S91" s="243">
        <v>161008</v>
      </c>
      <c r="T91" s="270">
        <v>4670033312966</v>
      </c>
      <c r="U91" s="27"/>
      <c r="V91" s="243" t="str">
        <f>VLOOKUP(R91,'Печать Заказа'!B:F,5,FALSE)</f>
        <v>фикс.цена</v>
      </c>
      <c r="W91" s="243">
        <f>IF(V91="фикс.цена",VLOOKUP(R91,'Печать Заказа'!B:F,4,FALSE),"")</f>
        <v>9190</v>
      </c>
      <c r="Y91" s="1" t="str">
        <f>IFERROR(VLOOKUP(R91,'Печать Заказа'!B:N,13,FALSE),"")</f>
        <v/>
      </c>
    </row>
    <row r="92" spans="1:25" ht="22.5" customHeight="1" x14ac:dyDescent="0.25">
      <c r="B92" s="10"/>
      <c r="C92" s="154" t="str">
        <f>Q92</f>
        <v>EDISSON King 80 V</v>
      </c>
      <c r="D92" s="154"/>
      <c r="E92" s="154" t="s">
        <v>294</v>
      </c>
      <c r="F92" s="60">
        <f>S92</f>
        <v>161009</v>
      </c>
      <c r="G92" s="242">
        <v>80</v>
      </c>
      <c r="H92" s="628" t="s">
        <v>241</v>
      </c>
      <c r="I92" s="628"/>
      <c r="J92" s="242" t="s">
        <v>2</v>
      </c>
      <c r="K92" s="62" t="s">
        <v>588</v>
      </c>
      <c r="L92" s="92">
        <v>0</v>
      </c>
      <c r="M92" s="92">
        <f>L92*O92</f>
        <v>0</v>
      </c>
      <c r="N92" s="92"/>
      <c r="O92" s="93">
        <f>W92</f>
        <v>11690</v>
      </c>
      <c r="P92" s="109" t="s">
        <v>68</v>
      </c>
      <c r="Q92" s="243" t="s">
        <v>585</v>
      </c>
      <c r="R92" s="243" t="s">
        <v>581</v>
      </c>
      <c r="S92" s="243">
        <v>161009</v>
      </c>
      <c r="T92" s="270">
        <v>4670033312973</v>
      </c>
      <c r="U92" s="27"/>
      <c r="V92" s="243" t="str">
        <f>VLOOKUP(R92,'Печать Заказа'!B:F,5,FALSE)</f>
        <v>фикс.цена</v>
      </c>
      <c r="W92" s="243">
        <f>IF(V92="фикс.цена",VLOOKUP(R92,'Печать Заказа'!B:F,4,FALSE),"")</f>
        <v>11690</v>
      </c>
      <c r="Y92" s="1" t="str">
        <f>IFERROR(VLOOKUP(R92,'Печать Заказа'!B:N,13,FALSE),"")</f>
        <v/>
      </c>
    </row>
    <row r="93" spans="1:25" ht="22.5" customHeight="1" thickBot="1" x14ac:dyDescent="0.3">
      <c r="B93" s="74"/>
      <c r="C93" s="156" t="str">
        <f>Q93</f>
        <v>EDISSON King 100 V</v>
      </c>
      <c r="D93" s="155"/>
      <c r="E93" s="155" t="s">
        <v>294</v>
      </c>
      <c r="F93" s="73">
        <f>S93</f>
        <v>161010</v>
      </c>
      <c r="G93" s="245">
        <v>100</v>
      </c>
      <c r="H93" s="626" t="s">
        <v>241</v>
      </c>
      <c r="I93" s="626"/>
      <c r="J93" s="245" t="s">
        <v>2</v>
      </c>
      <c r="K93" s="71" t="s">
        <v>589</v>
      </c>
      <c r="L93" s="94">
        <v>0</v>
      </c>
      <c r="M93" s="94">
        <f>L93*O93</f>
        <v>0</v>
      </c>
      <c r="N93" s="94"/>
      <c r="O93" s="95">
        <f>W93</f>
        <v>13290</v>
      </c>
      <c r="P93" s="110" t="s">
        <v>68</v>
      </c>
      <c r="Q93" s="243" t="s">
        <v>582</v>
      </c>
      <c r="R93" s="243" t="s">
        <v>578</v>
      </c>
      <c r="S93" s="243">
        <v>161010</v>
      </c>
      <c r="T93" s="270">
        <v>4670033312980</v>
      </c>
      <c r="U93" s="27"/>
      <c r="V93" s="243" t="str">
        <f>VLOOKUP(R93,'Печать Заказа'!B:F,5,FALSE)</f>
        <v>фикс.цена</v>
      </c>
      <c r="W93" s="243">
        <f>IF(V93="фикс.цена",VLOOKUP(R93,'Печать Заказа'!B:F,4,FALSE),"")</f>
        <v>13290</v>
      </c>
      <c r="Y93" s="1" t="str">
        <f>IFERROR(VLOOKUP(R93,'Печать Заказа'!B:N,13,FALSE),"")</f>
        <v/>
      </c>
    </row>
    <row r="94" spans="1:25" s="64" customFormat="1" ht="41.25" customHeight="1" thickTop="1" thickBot="1" x14ac:dyDescent="0.3">
      <c r="A94" s="63"/>
      <c r="B94" s="78" t="s">
        <v>839</v>
      </c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32"/>
      <c r="R94" s="33"/>
      <c r="S94" s="33"/>
      <c r="T94" s="271"/>
      <c r="U94" s="40"/>
      <c r="V94" s="33"/>
      <c r="W94" s="33"/>
    </row>
    <row r="95" spans="1:25" s="29" customFormat="1" ht="63.75" customHeight="1" x14ac:dyDescent="0.25">
      <c r="A95" s="3"/>
      <c r="B95" s="513"/>
      <c r="C95" s="90" t="s">
        <v>1023</v>
      </c>
      <c r="D95" s="87"/>
      <c r="E95" s="87"/>
      <c r="F95" s="87"/>
      <c r="G95" s="87"/>
      <c r="H95" s="87"/>
      <c r="I95" s="87"/>
      <c r="J95" s="87"/>
      <c r="K95" s="87"/>
      <c r="L95" s="76"/>
      <c r="M95" s="76"/>
      <c r="N95" s="76"/>
      <c r="O95" s="76"/>
      <c r="P95" s="76"/>
      <c r="Q95" s="23"/>
      <c r="R95" s="26"/>
      <c r="S95" s="26"/>
      <c r="T95" s="272"/>
      <c r="U95" s="26"/>
      <c r="V95" s="26"/>
      <c r="W95" s="26"/>
      <c r="Y95" s="1"/>
    </row>
    <row r="96" spans="1:25" ht="45" customHeight="1" x14ac:dyDescent="0.25">
      <c r="B96" s="79"/>
      <c r="C96" s="86" t="s">
        <v>45</v>
      </c>
      <c r="D96" s="86"/>
      <c r="E96" s="509" t="s">
        <v>292</v>
      </c>
      <c r="F96" s="86" t="s">
        <v>140</v>
      </c>
      <c r="G96" s="505" t="s">
        <v>148</v>
      </c>
      <c r="H96" s="631" t="s">
        <v>150</v>
      </c>
      <c r="I96" s="631"/>
      <c r="J96" s="505" t="s">
        <v>149</v>
      </c>
      <c r="K96" s="505" t="s">
        <v>156</v>
      </c>
      <c r="L96" s="618" t="s">
        <v>1033</v>
      </c>
      <c r="M96" s="619"/>
      <c r="N96" s="619"/>
      <c r="O96" s="619"/>
      <c r="P96" s="620"/>
      <c r="Q96" s="24"/>
      <c r="R96" s="25"/>
      <c r="S96" s="25"/>
      <c r="T96" s="273"/>
      <c r="U96" s="25"/>
      <c r="V96" s="25"/>
      <c r="W96" s="25"/>
    </row>
    <row r="97" spans="1:26" ht="23.1" customHeight="1" x14ac:dyDescent="0.25">
      <c r="B97" s="10"/>
      <c r="C97" s="154" t="str">
        <f>Q97</f>
        <v>THERMEX Aris 30</v>
      </c>
      <c r="D97" s="154"/>
      <c r="E97" s="154" t="s">
        <v>294</v>
      </c>
      <c r="F97" s="60">
        <f t="shared" ref="F97:F100" si="22">S97</f>
        <v>111266</v>
      </c>
      <c r="G97" s="508">
        <v>30</v>
      </c>
      <c r="H97" s="628" t="s">
        <v>687</v>
      </c>
      <c r="I97" s="628"/>
      <c r="J97" s="508" t="s">
        <v>1034</v>
      </c>
      <c r="K97" s="510" t="s">
        <v>853</v>
      </c>
      <c r="L97" s="92">
        <v>0</v>
      </c>
      <c r="M97" s="92">
        <f t="shared" ref="M97:M100" si="23">L97*O97</f>
        <v>0</v>
      </c>
      <c r="N97" s="92"/>
      <c r="O97" s="93">
        <f t="shared" ref="O97:O100" si="24">P97*(1-$J$3)</f>
        <v>13890</v>
      </c>
      <c r="P97" s="406">
        <f t="shared" ref="P97:P100" si="25">V97</f>
        <v>13890</v>
      </c>
      <c r="Q97" s="506" t="s">
        <v>1025</v>
      </c>
      <c r="R97" s="506" t="s">
        <v>1029</v>
      </c>
      <c r="S97" s="84">
        <v>111266</v>
      </c>
      <c r="T97" s="270">
        <v>4670033316780</v>
      </c>
      <c r="U97" s="27"/>
      <c r="V97" s="506">
        <f>VLOOKUP(R97,'Печать Заказа'!B:F,5,FALSE)</f>
        <v>13890</v>
      </c>
      <c r="W97" s="506" t="str">
        <f>IF(V97="фикс.цена",VLOOKUP(R97,'Печать Заказа'!B:F,4,FALSE),"")</f>
        <v/>
      </c>
      <c r="Y97" s="1" t="str">
        <f>IFERROR(VLOOKUP(R97,'Печать Заказа'!B:N,13,FALSE),"")</f>
        <v/>
      </c>
    </row>
    <row r="98" spans="1:26" ht="23.1" customHeight="1" x14ac:dyDescent="0.25">
      <c r="B98" s="10"/>
      <c r="C98" s="154" t="str">
        <f t="shared" ref="C98:C100" si="26">Q98</f>
        <v>THERMEX Aris 50</v>
      </c>
      <c r="D98" s="154"/>
      <c r="E98" s="154" t="s">
        <v>294</v>
      </c>
      <c r="F98" s="60">
        <f t="shared" si="22"/>
        <v>111267</v>
      </c>
      <c r="G98" s="508">
        <v>50</v>
      </c>
      <c r="H98" s="628" t="s">
        <v>190</v>
      </c>
      <c r="I98" s="628"/>
      <c r="J98" s="508" t="s">
        <v>1034</v>
      </c>
      <c r="K98" s="510" t="s">
        <v>854</v>
      </c>
      <c r="L98" s="92">
        <v>0</v>
      </c>
      <c r="M98" s="92">
        <f t="shared" si="23"/>
        <v>0</v>
      </c>
      <c r="N98" s="92"/>
      <c r="O98" s="93">
        <f t="shared" si="24"/>
        <v>16790</v>
      </c>
      <c r="P98" s="406">
        <f t="shared" si="25"/>
        <v>16790</v>
      </c>
      <c r="Q98" s="506" t="s">
        <v>1026</v>
      </c>
      <c r="R98" s="506" t="s">
        <v>1030</v>
      </c>
      <c r="S98" s="84">
        <v>111267</v>
      </c>
      <c r="T98" s="270">
        <v>4670033316797</v>
      </c>
      <c r="U98" s="27"/>
      <c r="V98" s="506">
        <f>VLOOKUP(R98,'Печать Заказа'!B:F,5,FALSE)</f>
        <v>16790</v>
      </c>
      <c r="W98" s="506" t="str">
        <f>IF(V98="фикс.цена",VLOOKUP(R98,'Печать Заказа'!B:F,4,FALSE),"")</f>
        <v/>
      </c>
      <c r="Y98" s="1" t="str">
        <f>IFERROR(VLOOKUP(R98,'Печать Заказа'!B:N,13,FALSE),"")</f>
        <v/>
      </c>
    </row>
    <row r="99" spans="1:26" ht="23.1" customHeight="1" x14ac:dyDescent="0.25">
      <c r="B99" s="10"/>
      <c r="C99" s="154" t="str">
        <f t="shared" si="26"/>
        <v>THERMEX Aris 80</v>
      </c>
      <c r="D99" s="154"/>
      <c r="E99" s="154" t="s">
        <v>294</v>
      </c>
      <c r="F99" s="60">
        <f t="shared" si="22"/>
        <v>111268</v>
      </c>
      <c r="G99" s="508">
        <v>80</v>
      </c>
      <c r="H99" s="628" t="s">
        <v>190</v>
      </c>
      <c r="I99" s="628"/>
      <c r="J99" s="508" t="s">
        <v>1034</v>
      </c>
      <c r="K99" s="510" t="s">
        <v>1035</v>
      </c>
      <c r="L99" s="92">
        <v>0</v>
      </c>
      <c r="M99" s="92">
        <f t="shared" si="23"/>
        <v>0</v>
      </c>
      <c r="N99" s="92"/>
      <c r="O99" s="93">
        <f t="shared" si="24"/>
        <v>21190</v>
      </c>
      <c r="P99" s="406">
        <f t="shared" si="25"/>
        <v>21190</v>
      </c>
      <c r="Q99" s="506" t="s">
        <v>1027</v>
      </c>
      <c r="R99" s="506" t="s">
        <v>1031</v>
      </c>
      <c r="S99" s="84">
        <v>111268</v>
      </c>
      <c r="T99" s="270">
        <v>4670033316803</v>
      </c>
      <c r="U99" s="27"/>
      <c r="V99" s="506">
        <f>VLOOKUP(R99,'Печать Заказа'!B:F,5,FALSE)</f>
        <v>21190</v>
      </c>
      <c r="W99" s="506" t="str">
        <f>IF(V99="фикс.цена",VLOOKUP(R99,'Печать Заказа'!B:F,4,FALSE),"")</f>
        <v/>
      </c>
      <c r="Y99" s="1" t="str">
        <f>IFERROR(VLOOKUP(R99,'Печать Заказа'!B:N,13,FALSE),"")</f>
        <v/>
      </c>
      <c r="Z99" s="163"/>
    </row>
    <row r="100" spans="1:26" ht="23.1" customHeight="1" thickBot="1" x14ac:dyDescent="0.3">
      <c r="A100" s="115"/>
      <c r="B100" s="234"/>
      <c r="C100" s="155" t="str">
        <f t="shared" si="26"/>
        <v>THERMEX Aris 100</v>
      </c>
      <c r="D100" s="155"/>
      <c r="E100" s="155" t="s">
        <v>294</v>
      </c>
      <c r="F100" s="73">
        <f t="shared" si="22"/>
        <v>111269</v>
      </c>
      <c r="G100" s="507">
        <v>100</v>
      </c>
      <c r="H100" s="629" t="s">
        <v>190</v>
      </c>
      <c r="I100" s="629"/>
      <c r="J100" s="508" t="s">
        <v>1034</v>
      </c>
      <c r="K100" s="71" t="s">
        <v>856</v>
      </c>
      <c r="L100" s="94">
        <v>0</v>
      </c>
      <c r="M100" s="94">
        <f t="shared" si="23"/>
        <v>0</v>
      </c>
      <c r="N100" s="94"/>
      <c r="O100" s="95">
        <f t="shared" si="24"/>
        <v>23890</v>
      </c>
      <c r="P100" s="407">
        <f t="shared" si="25"/>
        <v>23890</v>
      </c>
      <c r="Q100" s="506" t="s">
        <v>1028</v>
      </c>
      <c r="R100" s="506" t="s">
        <v>1032</v>
      </c>
      <c r="S100" s="84">
        <v>111269</v>
      </c>
      <c r="T100" s="270">
        <v>4670033316810</v>
      </c>
      <c r="U100" s="27"/>
      <c r="V100" s="506">
        <f>VLOOKUP(R100,'Печать Заказа'!B:F,5,FALSE)</f>
        <v>23890</v>
      </c>
      <c r="W100" s="506" t="str">
        <f>IF(V100="фикс.цена",VLOOKUP(R100,'Печать Заказа'!B:F,4,FALSE),"")</f>
        <v/>
      </c>
      <c r="Y100" s="1" t="str">
        <f>IFERROR(VLOOKUP(R100,'Печать Заказа'!B:N,13,FALSE),"")</f>
        <v/>
      </c>
      <c r="Z100" s="163"/>
    </row>
    <row r="101" spans="1:26" s="29" customFormat="1" ht="58.5" customHeight="1" thickTop="1" x14ac:dyDescent="0.25">
      <c r="A101" s="3"/>
      <c r="B101" s="57"/>
      <c r="C101" s="90" t="s">
        <v>844</v>
      </c>
      <c r="D101" s="87"/>
      <c r="E101" s="87"/>
      <c r="F101" s="87"/>
      <c r="G101" s="87"/>
      <c r="H101" s="87"/>
      <c r="I101" s="87"/>
      <c r="J101" s="87"/>
      <c r="K101" s="87"/>
      <c r="L101" s="76"/>
      <c r="M101" s="76"/>
      <c r="N101" s="76"/>
      <c r="O101" s="76"/>
      <c r="P101" s="76"/>
      <c r="Q101" s="23"/>
      <c r="R101" s="26"/>
      <c r="S101" s="26"/>
      <c r="T101" s="272"/>
      <c r="U101" s="26"/>
      <c r="V101" s="26"/>
      <c r="W101" s="26"/>
      <c r="Y101" s="1"/>
    </row>
    <row r="102" spans="1:26" ht="69" customHeight="1" x14ac:dyDescent="0.25">
      <c r="B102" s="79"/>
      <c r="C102" s="86" t="s">
        <v>45</v>
      </c>
      <c r="D102" s="86"/>
      <c r="E102" s="152" t="s">
        <v>292</v>
      </c>
      <c r="F102" s="86" t="s">
        <v>140</v>
      </c>
      <c r="G102" s="412" t="s">
        <v>148</v>
      </c>
      <c r="H102" s="631" t="s">
        <v>150</v>
      </c>
      <c r="I102" s="631"/>
      <c r="J102" s="412" t="s">
        <v>149</v>
      </c>
      <c r="K102" s="412" t="s">
        <v>156</v>
      </c>
      <c r="L102" s="618" t="s">
        <v>857</v>
      </c>
      <c r="M102" s="619"/>
      <c r="N102" s="619"/>
      <c r="O102" s="619"/>
      <c r="P102" s="620"/>
      <c r="Q102" s="24"/>
      <c r="R102" s="25"/>
      <c r="S102" s="25"/>
      <c r="T102" s="273"/>
      <c r="U102" s="25"/>
      <c r="V102" s="25"/>
      <c r="W102" s="25"/>
    </row>
    <row r="103" spans="1:26" ht="23.1" customHeight="1" x14ac:dyDescent="0.25">
      <c r="B103" s="10"/>
      <c r="C103" s="154" t="str">
        <f t="shared" ref="C103:C106" si="27">Q103</f>
        <v>THERMEX Dion 30 V</v>
      </c>
      <c r="D103" s="154"/>
      <c r="E103" s="160" t="s">
        <v>294</v>
      </c>
      <c r="F103" s="60">
        <f t="shared" ref="F103:F106" si="28">S103</f>
        <v>111247</v>
      </c>
      <c r="G103" s="411">
        <v>30</v>
      </c>
      <c r="H103" s="628" t="s">
        <v>191</v>
      </c>
      <c r="I103" s="628"/>
      <c r="J103" s="411" t="s">
        <v>2</v>
      </c>
      <c r="K103" s="414" t="s">
        <v>853</v>
      </c>
      <c r="L103" s="92">
        <v>0</v>
      </c>
      <c r="M103" s="92">
        <f t="shared" ref="M103:M106" si="29">L103*O103</f>
        <v>0</v>
      </c>
      <c r="N103" s="92"/>
      <c r="O103" s="93">
        <f t="shared" ref="O103:O106" si="30">P103*(1-$J$3)</f>
        <v>12590</v>
      </c>
      <c r="P103" s="406">
        <f t="shared" ref="P103:P106" si="31">V103</f>
        <v>12590</v>
      </c>
      <c r="Q103" s="413" t="s">
        <v>845</v>
      </c>
      <c r="R103" s="413" t="s">
        <v>849</v>
      </c>
      <c r="S103" s="413">
        <v>111247</v>
      </c>
      <c r="T103" s="270">
        <v>4670033316117</v>
      </c>
      <c r="U103" s="27"/>
      <c r="V103" s="413">
        <f>VLOOKUP(R103,'Печать Заказа'!B:F,5,FALSE)</f>
        <v>12590</v>
      </c>
      <c r="W103" s="413" t="str">
        <f>IF(V103="фикс.цена",VLOOKUP(R103,'Печать Заказа'!B:F,4,FALSE),"")</f>
        <v/>
      </c>
      <c r="Y103" s="1" t="str">
        <f>IFERROR(VLOOKUP(R103,'Печать Заказа'!B:N,13,FALSE),"")</f>
        <v/>
      </c>
    </row>
    <row r="104" spans="1:26" ht="23.1" customHeight="1" x14ac:dyDescent="0.25">
      <c r="B104" s="10"/>
      <c r="C104" s="154" t="str">
        <f t="shared" si="27"/>
        <v>THERMEX Dion 50 V</v>
      </c>
      <c r="D104" s="154"/>
      <c r="E104" s="160" t="s">
        <v>294</v>
      </c>
      <c r="F104" s="60">
        <f t="shared" si="28"/>
        <v>111248</v>
      </c>
      <c r="G104" s="411">
        <v>50</v>
      </c>
      <c r="H104" s="628" t="s">
        <v>191</v>
      </c>
      <c r="I104" s="628"/>
      <c r="J104" s="411" t="s">
        <v>2</v>
      </c>
      <c r="K104" s="414" t="s">
        <v>854</v>
      </c>
      <c r="L104" s="92">
        <v>0</v>
      </c>
      <c r="M104" s="92">
        <f t="shared" si="29"/>
        <v>0</v>
      </c>
      <c r="N104" s="92"/>
      <c r="O104" s="93">
        <f t="shared" si="30"/>
        <v>14190</v>
      </c>
      <c r="P104" s="406">
        <f t="shared" si="31"/>
        <v>14190</v>
      </c>
      <c r="Q104" s="413" t="s">
        <v>846</v>
      </c>
      <c r="R104" s="413" t="s">
        <v>850</v>
      </c>
      <c r="S104" s="413">
        <v>111248</v>
      </c>
      <c r="T104" s="270">
        <v>4670033316155</v>
      </c>
      <c r="U104" s="27"/>
      <c r="V104" s="413">
        <f>VLOOKUP(R104,'Печать Заказа'!B:F,5,FALSE)</f>
        <v>14190</v>
      </c>
      <c r="W104" s="413" t="str">
        <f>IF(V104="фикс.цена",VLOOKUP(R104,'Печать Заказа'!B:F,4,FALSE),"")</f>
        <v/>
      </c>
      <c r="Y104" s="1" t="str">
        <f>IFERROR(VLOOKUP(R104,'Печать Заказа'!B:N,13,FALSE),"")</f>
        <v/>
      </c>
    </row>
    <row r="105" spans="1:26" ht="23.1" customHeight="1" x14ac:dyDescent="0.25">
      <c r="B105" s="10"/>
      <c r="C105" s="154" t="str">
        <f t="shared" si="27"/>
        <v>THERMEX Dion 80 V</v>
      </c>
      <c r="D105" s="154"/>
      <c r="E105" s="160" t="s">
        <v>294</v>
      </c>
      <c r="F105" s="60">
        <f t="shared" si="28"/>
        <v>111249</v>
      </c>
      <c r="G105" s="411">
        <v>80</v>
      </c>
      <c r="H105" s="628" t="s">
        <v>191</v>
      </c>
      <c r="I105" s="628"/>
      <c r="J105" s="411" t="s">
        <v>2</v>
      </c>
      <c r="K105" s="414" t="s">
        <v>855</v>
      </c>
      <c r="L105" s="92">
        <v>0</v>
      </c>
      <c r="M105" s="92">
        <f t="shared" si="29"/>
        <v>0</v>
      </c>
      <c r="N105" s="92"/>
      <c r="O105" s="93">
        <f t="shared" si="30"/>
        <v>18890</v>
      </c>
      <c r="P105" s="406">
        <f t="shared" si="31"/>
        <v>18890</v>
      </c>
      <c r="Q105" s="413" t="s">
        <v>847</v>
      </c>
      <c r="R105" s="413" t="s">
        <v>851</v>
      </c>
      <c r="S105" s="413">
        <v>111249</v>
      </c>
      <c r="T105" s="270">
        <v>4670033316162</v>
      </c>
      <c r="U105" s="27"/>
      <c r="V105" s="413">
        <f>VLOOKUP(R105,'Печать Заказа'!B:F,5,FALSE)</f>
        <v>18890</v>
      </c>
      <c r="W105" s="413" t="str">
        <f>IF(V105="фикс.цена",VLOOKUP(R105,'Печать Заказа'!B:F,4,FALSE),"")</f>
        <v/>
      </c>
      <c r="Y105" s="1" t="str">
        <f>IFERROR(VLOOKUP(R105,'Печать Заказа'!B:N,13,FALSE),"")</f>
        <v/>
      </c>
    </row>
    <row r="106" spans="1:26" ht="23.1" customHeight="1" thickBot="1" x14ac:dyDescent="0.3">
      <c r="B106" s="10"/>
      <c r="C106" s="154" t="str">
        <f t="shared" si="27"/>
        <v>THERMEX Dion 100 V</v>
      </c>
      <c r="D106" s="154"/>
      <c r="E106" s="160" t="s">
        <v>294</v>
      </c>
      <c r="F106" s="60">
        <f t="shared" si="28"/>
        <v>111250</v>
      </c>
      <c r="G106" s="411">
        <v>100</v>
      </c>
      <c r="H106" s="628" t="s">
        <v>191</v>
      </c>
      <c r="I106" s="628"/>
      <c r="J106" s="411" t="s">
        <v>2</v>
      </c>
      <c r="K106" s="414" t="s">
        <v>856</v>
      </c>
      <c r="L106" s="92">
        <v>0</v>
      </c>
      <c r="M106" s="92">
        <f t="shared" si="29"/>
        <v>0</v>
      </c>
      <c r="N106" s="92"/>
      <c r="O106" s="93">
        <f t="shared" si="30"/>
        <v>21190</v>
      </c>
      <c r="P106" s="406">
        <f t="shared" si="31"/>
        <v>21190</v>
      </c>
      <c r="Q106" s="413" t="s">
        <v>848</v>
      </c>
      <c r="R106" s="413" t="s">
        <v>852</v>
      </c>
      <c r="S106" s="413">
        <v>111250</v>
      </c>
      <c r="T106" s="270">
        <v>4670033316179</v>
      </c>
      <c r="U106" s="27"/>
      <c r="V106" s="413">
        <f>VLOOKUP(R106,'Печать Заказа'!B:F,5,FALSE)</f>
        <v>21190</v>
      </c>
      <c r="W106" s="413" t="str">
        <f>IF(V106="фикс.цена",VLOOKUP(R106,'Печать Заказа'!B:F,4,FALSE),"")</f>
        <v/>
      </c>
      <c r="Y106" s="1" t="str">
        <f>IFERROR(VLOOKUP(R106,'Печать Заказа'!B:N,13,FALSE),"")</f>
        <v/>
      </c>
    </row>
    <row r="107" spans="1:26" s="29" customFormat="1" ht="58.5" customHeight="1" thickTop="1" x14ac:dyDescent="0.25">
      <c r="A107" s="3"/>
      <c r="B107" s="57"/>
      <c r="C107" s="90" t="s">
        <v>757</v>
      </c>
      <c r="D107" s="87"/>
      <c r="E107" s="87"/>
      <c r="F107" s="87"/>
      <c r="G107" s="87"/>
      <c r="H107" s="87"/>
      <c r="I107" s="87"/>
      <c r="J107" s="87"/>
      <c r="K107" s="87"/>
      <c r="L107" s="76"/>
      <c r="M107" s="76"/>
      <c r="N107" s="76"/>
      <c r="O107" s="76"/>
      <c r="P107" s="76"/>
      <c r="Q107" s="23"/>
      <c r="R107" s="26"/>
      <c r="S107" s="26"/>
      <c r="T107" s="272"/>
      <c r="U107" s="26"/>
      <c r="V107" s="26"/>
      <c r="W107" s="26"/>
      <c r="Y107" s="1"/>
    </row>
    <row r="108" spans="1:26" ht="45" customHeight="1" x14ac:dyDescent="0.25">
      <c r="B108" s="79"/>
      <c r="C108" s="86" t="s">
        <v>45</v>
      </c>
      <c r="D108" s="86"/>
      <c r="E108" s="152" t="s">
        <v>292</v>
      </c>
      <c r="F108" s="86" t="s">
        <v>140</v>
      </c>
      <c r="G108" s="220" t="s">
        <v>148</v>
      </c>
      <c r="H108" s="631" t="s">
        <v>150</v>
      </c>
      <c r="I108" s="631"/>
      <c r="J108" s="220" t="s">
        <v>149</v>
      </c>
      <c r="K108" s="220" t="s">
        <v>156</v>
      </c>
      <c r="L108" s="618" t="s">
        <v>612</v>
      </c>
      <c r="M108" s="619"/>
      <c r="N108" s="619"/>
      <c r="O108" s="619"/>
      <c r="P108" s="620"/>
      <c r="Q108" s="24"/>
      <c r="R108" s="25"/>
      <c r="S108" s="25"/>
      <c r="T108" s="273"/>
      <c r="U108" s="25"/>
      <c r="V108" s="25"/>
      <c r="W108" s="25"/>
    </row>
    <row r="109" spans="1:26" ht="23.1" customHeight="1" x14ac:dyDescent="0.25">
      <c r="B109" s="10"/>
      <c r="C109" s="154" t="str">
        <f t="shared" ref="C109:C114" si="32">Q109</f>
        <v>THERMEX Ceramik 30 V</v>
      </c>
      <c r="D109" s="154"/>
      <c r="E109" s="160" t="s">
        <v>293</v>
      </c>
      <c r="F109" s="60">
        <f t="shared" ref="F109:F114" si="33">S109</f>
        <v>111101</v>
      </c>
      <c r="G109" s="223">
        <v>30</v>
      </c>
      <c r="H109" s="628" t="s">
        <v>189</v>
      </c>
      <c r="I109" s="628"/>
      <c r="J109" s="223" t="s">
        <v>2</v>
      </c>
      <c r="K109" s="62" t="s">
        <v>357</v>
      </c>
      <c r="L109" s="92">
        <v>0</v>
      </c>
      <c r="M109" s="92">
        <f t="shared" ref="M109:M114" si="34">L109*O109</f>
        <v>0</v>
      </c>
      <c r="N109" s="92"/>
      <c r="O109" s="93">
        <f t="shared" ref="O109:O114" si="35">P109*(1-$J$3)</f>
        <v>11990</v>
      </c>
      <c r="P109" s="406">
        <f t="shared" ref="P109:P114" si="36">V109</f>
        <v>11990</v>
      </c>
      <c r="Q109" s="221" t="s">
        <v>500</v>
      </c>
      <c r="R109" s="221" t="s">
        <v>501</v>
      </c>
      <c r="S109" s="221">
        <v>111101</v>
      </c>
      <c r="T109" s="270">
        <v>4670033311099</v>
      </c>
      <c r="U109" s="27"/>
      <c r="V109" s="221">
        <f>VLOOKUP(R109,'Печать Заказа'!B:F,5,FALSE)</f>
        <v>11990</v>
      </c>
      <c r="W109" s="221" t="str">
        <f>IF(V109="фикс.цена",VLOOKUP(R109,'Печать Заказа'!B:F,4,FALSE),"")</f>
        <v/>
      </c>
      <c r="Y109" s="1" t="str">
        <f>IFERROR(VLOOKUP(R109,'Печать Заказа'!B:N,13,FALSE),"")</f>
        <v/>
      </c>
    </row>
    <row r="110" spans="1:26" ht="23.1" customHeight="1" x14ac:dyDescent="0.25">
      <c r="B110" s="10"/>
      <c r="C110" s="154" t="str">
        <f t="shared" si="32"/>
        <v>THERMEX Ceramik 50 V</v>
      </c>
      <c r="D110" s="154"/>
      <c r="E110" s="160" t="s">
        <v>293</v>
      </c>
      <c r="F110" s="60">
        <f t="shared" si="33"/>
        <v>111102</v>
      </c>
      <c r="G110" s="223">
        <v>50</v>
      </c>
      <c r="H110" s="628" t="s">
        <v>189</v>
      </c>
      <c r="I110" s="628"/>
      <c r="J110" s="223" t="s">
        <v>2</v>
      </c>
      <c r="K110" s="62" t="s">
        <v>358</v>
      </c>
      <c r="L110" s="92">
        <v>0</v>
      </c>
      <c r="M110" s="92">
        <f t="shared" si="34"/>
        <v>0</v>
      </c>
      <c r="N110" s="92"/>
      <c r="O110" s="93">
        <f t="shared" si="35"/>
        <v>13590</v>
      </c>
      <c r="P110" s="406">
        <f t="shared" si="36"/>
        <v>13590</v>
      </c>
      <c r="Q110" s="221" t="s">
        <v>504</v>
      </c>
      <c r="R110" s="221" t="s">
        <v>505</v>
      </c>
      <c r="S110" s="221">
        <v>111102</v>
      </c>
      <c r="T110" s="270">
        <v>4670033311105</v>
      </c>
      <c r="U110" s="27"/>
      <c r="V110" s="221">
        <f>VLOOKUP(R110,'Печать Заказа'!B:F,5,FALSE)</f>
        <v>13590</v>
      </c>
      <c r="W110" s="221" t="str">
        <f>IF(V110="фикс.цена",VLOOKUP(R110,'Печать Заказа'!B:F,4,FALSE),"")</f>
        <v/>
      </c>
      <c r="Y110" s="1" t="str">
        <f>IFERROR(VLOOKUP(R110,'Печать Заказа'!B:N,13,FALSE),"")</f>
        <v/>
      </c>
    </row>
    <row r="111" spans="1:26" ht="23.1" customHeight="1" x14ac:dyDescent="0.25">
      <c r="B111" s="10"/>
      <c r="C111" s="154" t="str">
        <f t="shared" si="32"/>
        <v>THERMEX Ceramik 80 V</v>
      </c>
      <c r="D111" s="154"/>
      <c r="E111" s="160" t="s">
        <v>293</v>
      </c>
      <c r="F111" s="60">
        <f t="shared" si="33"/>
        <v>111103</v>
      </c>
      <c r="G111" s="223">
        <v>80</v>
      </c>
      <c r="H111" s="628" t="s">
        <v>189</v>
      </c>
      <c r="I111" s="628"/>
      <c r="J111" s="223" t="s">
        <v>2</v>
      </c>
      <c r="K111" s="62" t="s">
        <v>359</v>
      </c>
      <c r="L111" s="92">
        <v>0</v>
      </c>
      <c r="M111" s="92">
        <f t="shared" si="34"/>
        <v>0</v>
      </c>
      <c r="N111" s="92"/>
      <c r="O111" s="93">
        <f t="shared" si="35"/>
        <v>18190</v>
      </c>
      <c r="P111" s="406">
        <f t="shared" si="36"/>
        <v>18190</v>
      </c>
      <c r="Q111" s="221" t="s">
        <v>508</v>
      </c>
      <c r="R111" s="221" t="s">
        <v>509</v>
      </c>
      <c r="S111" s="221">
        <v>111103</v>
      </c>
      <c r="T111" s="270">
        <v>4670033311112</v>
      </c>
      <c r="U111" s="27"/>
      <c r="V111" s="221">
        <f>VLOOKUP(R111,'Печать Заказа'!B:F,5,FALSE)</f>
        <v>18190</v>
      </c>
      <c r="W111" s="221" t="str">
        <f>IF(V111="фикс.цена",VLOOKUP(R111,'Печать Заказа'!B:F,4,FALSE),"")</f>
        <v/>
      </c>
      <c r="Y111" s="1" t="str">
        <f>IFERROR(VLOOKUP(R111,'Печать Заказа'!B:N,13,FALSE),"")</f>
        <v/>
      </c>
    </row>
    <row r="112" spans="1:26" ht="23.1" customHeight="1" x14ac:dyDescent="0.25">
      <c r="B112" s="10"/>
      <c r="C112" s="154" t="str">
        <f t="shared" si="32"/>
        <v>THERMEX Ceramik 100 V</v>
      </c>
      <c r="D112" s="154"/>
      <c r="E112" s="160" t="s">
        <v>293</v>
      </c>
      <c r="F112" s="60">
        <f t="shared" si="33"/>
        <v>111104</v>
      </c>
      <c r="G112" s="223">
        <v>100</v>
      </c>
      <c r="H112" s="628" t="s">
        <v>189</v>
      </c>
      <c r="I112" s="628"/>
      <c r="J112" s="223" t="s">
        <v>2</v>
      </c>
      <c r="K112" s="62" t="s">
        <v>360</v>
      </c>
      <c r="L112" s="92">
        <v>0</v>
      </c>
      <c r="M112" s="92">
        <f t="shared" si="34"/>
        <v>0</v>
      </c>
      <c r="N112" s="92"/>
      <c r="O112" s="93">
        <f t="shared" si="35"/>
        <v>20590</v>
      </c>
      <c r="P112" s="406">
        <f t="shared" si="36"/>
        <v>20590</v>
      </c>
      <c r="Q112" s="221" t="s">
        <v>498</v>
      </c>
      <c r="R112" s="221" t="s">
        <v>499</v>
      </c>
      <c r="S112" s="221">
        <v>111104</v>
      </c>
      <c r="T112" s="270">
        <v>4670033311129</v>
      </c>
      <c r="U112" s="27"/>
      <c r="V112" s="221">
        <f>VLOOKUP(R112,'Печать Заказа'!B:F,5,FALSE)</f>
        <v>20590</v>
      </c>
      <c r="W112" s="221" t="str">
        <f>IF(V112="фикс.цена",VLOOKUP(R112,'Печать Заказа'!B:F,4,FALSE),"")</f>
        <v/>
      </c>
      <c r="Y112" s="1" t="str">
        <f>IFERROR(VLOOKUP(R112,'Печать Заказа'!B:N,13,FALSE),"")</f>
        <v/>
      </c>
    </row>
    <row r="113" spans="1:28" ht="23.1" customHeight="1" x14ac:dyDescent="0.25">
      <c r="B113" s="10"/>
      <c r="C113" s="154" t="str">
        <f t="shared" si="32"/>
        <v>THERMEX Ceramik 50 H</v>
      </c>
      <c r="D113" s="154"/>
      <c r="E113" s="160" t="s">
        <v>293</v>
      </c>
      <c r="F113" s="60">
        <f t="shared" si="33"/>
        <v>111105</v>
      </c>
      <c r="G113" s="223">
        <v>50</v>
      </c>
      <c r="H113" s="628" t="s">
        <v>189</v>
      </c>
      <c r="I113" s="628"/>
      <c r="J113" s="223" t="s">
        <v>3</v>
      </c>
      <c r="K113" s="62" t="s">
        <v>361</v>
      </c>
      <c r="L113" s="92">
        <v>0</v>
      </c>
      <c r="M113" s="92">
        <f t="shared" si="34"/>
        <v>0</v>
      </c>
      <c r="N113" s="92"/>
      <c r="O113" s="93">
        <f t="shared" si="35"/>
        <v>14790</v>
      </c>
      <c r="P113" s="406">
        <f t="shared" si="36"/>
        <v>14790</v>
      </c>
      <c r="Q113" s="221" t="s">
        <v>502</v>
      </c>
      <c r="R113" s="221" t="s">
        <v>503</v>
      </c>
      <c r="S113" s="221">
        <v>111105</v>
      </c>
      <c r="T113" s="270">
        <v>4670033312133</v>
      </c>
      <c r="U113" s="27"/>
      <c r="V113" s="221">
        <f>VLOOKUP(R113,'Печать Заказа'!B:F,5,FALSE)</f>
        <v>14790</v>
      </c>
      <c r="W113" s="221" t="str">
        <f>IF(V113="фикс.цена",VLOOKUP(R113,'Печать Заказа'!B:F,4,FALSE),"")</f>
        <v/>
      </c>
      <c r="Y113" s="1" t="str">
        <f>IFERROR(VLOOKUP(R113,'Печать Заказа'!B:N,13,FALSE),"")</f>
        <v/>
      </c>
    </row>
    <row r="114" spans="1:28" ht="18.75" thickBot="1" x14ac:dyDescent="0.3">
      <c r="B114" s="234"/>
      <c r="C114" s="155" t="str">
        <f t="shared" si="32"/>
        <v>THERMEX Ceramik 80 H</v>
      </c>
      <c r="D114" s="155"/>
      <c r="E114" s="286" t="s">
        <v>293</v>
      </c>
      <c r="F114" s="73">
        <f t="shared" si="33"/>
        <v>111106</v>
      </c>
      <c r="G114" s="356">
        <v>80</v>
      </c>
      <c r="H114" s="629" t="s">
        <v>189</v>
      </c>
      <c r="I114" s="629"/>
      <c r="J114" s="356" t="s">
        <v>3</v>
      </c>
      <c r="K114" s="71" t="s">
        <v>362</v>
      </c>
      <c r="L114" s="94">
        <v>0</v>
      </c>
      <c r="M114" s="94">
        <f t="shared" si="34"/>
        <v>0</v>
      </c>
      <c r="N114" s="94"/>
      <c r="O114" s="95">
        <f t="shared" si="35"/>
        <v>19190</v>
      </c>
      <c r="P114" s="407">
        <f t="shared" si="36"/>
        <v>19190</v>
      </c>
      <c r="Q114" s="221" t="s">
        <v>506</v>
      </c>
      <c r="R114" s="221" t="s">
        <v>507</v>
      </c>
      <c r="S114" s="221">
        <v>111106</v>
      </c>
      <c r="T114" s="270">
        <v>4670033312140</v>
      </c>
      <c r="U114" s="27"/>
      <c r="V114" s="221">
        <f>VLOOKUP(R114,'Печать Заказа'!B:F,5,FALSE)</f>
        <v>19190</v>
      </c>
      <c r="W114" s="221" t="str">
        <f>IF(V114="фикс.цена",VLOOKUP(R114,'Печать Заказа'!B:F,4,FALSE),"")</f>
        <v/>
      </c>
      <c r="Y114" s="1" t="str">
        <f>IFERROR(VLOOKUP(R114,'Печать Заказа'!B:N,13,FALSE),"")</f>
        <v/>
      </c>
    </row>
    <row r="115" spans="1:28" s="64" customFormat="1" ht="47.25" customHeight="1" thickBot="1" x14ac:dyDescent="0.3">
      <c r="A115" s="63"/>
      <c r="B115" s="98" t="s">
        <v>474</v>
      </c>
      <c r="C115" s="97"/>
      <c r="D115" s="97"/>
      <c r="E115" s="97"/>
      <c r="F115" s="97"/>
      <c r="G115" s="97"/>
      <c r="H115" s="97"/>
      <c r="I115" s="97"/>
      <c r="J115" s="97"/>
      <c r="K115" s="97"/>
      <c r="L115" s="98"/>
      <c r="M115" s="98"/>
      <c r="N115" s="98"/>
      <c r="O115" s="98"/>
      <c r="P115" s="98"/>
      <c r="Q115" s="32"/>
      <c r="R115" s="33"/>
      <c r="S115" s="33"/>
      <c r="T115" s="271"/>
      <c r="U115" s="40"/>
      <c r="V115" s="33"/>
      <c r="W115" s="33"/>
      <c r="Y115" s="1"/>
      <c r="Z115" s="1"/>
      <c r="AA115" s="1"/>
      <c r="AB115" s="1"/>
    </row>
    <row r="116" spans="1:28" s="64" customFormat="1" ht="47.25" customHeight="1" thickBot="1" x14ac:dyDescent="0.3">
      <c r="A116" s="63"/>
      <c r="B116" s="77" t="s">
        <v>841</v>
      </c>
      <c r="C116" s="65"/>
      <c r="D116" s="65"/>
      <c r="E116" s="114"/>
      <c r="F116" s="65"/>
      <c r="G116" s="65"/>
      <c r="H116" s="65"/>
      <c r="I116" s="65"/>
      <c r="J116" s="65"/>
      <c r="K116" s="65"/>
      <c r="L116" s="78"/>
      <c r="M116" s="78"/>
      <c r="N116" s="78"/>
      <c r="O116" s="78"/>
      <c r="P116" s="78"/>
      <c r="Q116" s="32"/>
      <c r="R116" s="33"/>
      <c r="S116" s="33"/>
      <c r="T116" s="271"/>
      <c r="U116" s="40"/>
      <c r="V116" s="33"/>
      <c r="W116" s="33"/>
      <c r="Y116" s="1"/>
      <c r="Z116" s="1"/>
      <c r="AA116" s="1"/>
      <c r="AB116" s="1"/>
    </row>
    <row r="117" spans="1:28" s="29" customFormat="1" ht="60" customHeight="1" thickTop="1" x14ac:dyDescent="0.25">
      <c r="A117" s="3"/>
      <c r="B117" s="57"/>
      <c r="C117" s="87" t="s">
        <v>475</v>
      </c>
      <c r="D117" s="87"/>
      <c r="E117" s="87"/>
      <c r="F117" s="87"/>
      <c r="G117" s="87"/>
      <c r="H117" s="87"/>
      <c r="I117" s="87"/>
      <c r="J117" s="87"/>
      <c r="K117" s="87"/>
      <c r="L117" s="76"/>
      <c r="M117" s="76"/>
      <c r="N117" s="76"/>
      <c r="O117" s="76"/>
      <c r="P117" s="76"/>
      <c r="Q117" s="23"/>
      <c r="R117" s="26"/>
      <c r="S117" s="26"/>
      <c r="T117" s="272"/>
      <c r="U117" s="26"/>
      <c r="V117" s="26"/>
      <c r="W117" s="26"/>
      <c r="Y117" s="1"/>
    </row>
    <row r="118" spans="1:28" ht="45" customHeight="1" x14ac:dyDescent="0.25">
      <c r="B118" s="79"/>
      <c r="C118" s="86" t="s">
        <v>45</v>
      </c>
      <c r="D118" s="86"/>
      <c r="E118" s="152" t="s">
        <v>292</v>
      </c>
      <c r="F118" s="86" t="s">
        <v>140</v>
      </c>
      <c r="G118" s="212" t="s">
        <v>148</v>
      </c>
      <c r="H118" s="631" t="s">
        <v>150</v>
      </c>
      <c r="I118" s="631"/>
      <c r="J118" s="212" t="s">
        <v>149</v>
      </c>
      <c r="K118" s="212" t="s">
        <v>156</v>
      </c>
      <c r="L118" s="618" t="s">
        <v>489</v>
      </c>
      <c r="M118" s="619"/>
      <c r="N118" s="619"/>
      <c r="O118" s="619"/>
      <c r="P118" s="620"/>
      <c r="Q118" s="24"/>
      <c r="R118" s="25"/>
      <c r="S118" s="25"/>
      <c r="T118" s="273"/>
      <c r="U118" s="25"/>
      <c r="V118" s="25"/>
      <c r="W118" s="25"/>
    </row>
    <row r="119" spans="1:28" ht="22.5" customHeight="1" x14ac:dyDescent="0.25">
      <c r="B119" s="10"/>
      <c r="C119" s="154" t="str">
        <f>Q119</f>
        <v>THERMEX Smart 30 V</v>
      </c>
      <c r="D119" s="154"/>
      <c r="E119" s="160" t="s">
        <v>293</v>
      </c>
      <c r="F119" s="60">
        <f>S119</f>
        <v>151116</v>
      </c>
      <c r="G119" s="210">
        <v>30</v>
      </c>
      <c r="H119" s="628" t="s">
        <v>484</v>
      </c>
      <c r="I119" s="628"/>
      <c r="J119" s="210" t="s">
        <v>2</v>
      </c>
      <c r="K119" s="62" t="s">
        <v>485</v>
      </c>
      <c r="L119" s="92">
        <v>0</v>
      </c>
      <c r="M119" s="92">
        <f>L119*O119</f>
        <v>0</v>
      </c>
      <c r="N119" s="92"/>
      <c r="O119" s="93">
        <f>P119*(1-$J$3)</f>
        <v>14290</v>
      </c>
      <c r="P119" s="406">
        <f>V119</f>
        <v>14290</v>
      </c>
      <c r="Q119" s="211" t="s">
        <v>478</v>
      </c>
      <c r="R119" s="211" t="s">
        <v>479</v>
      </c>
      <c r="S119" s="211">
        <v>151116</v>
      </c>
      <c r="T119" s="270">
        <v>4670033310450</v>
      </c>
      <c r="U119" s="27"/>
      <c r="V119" s="211">
        <f>VLOOKUP(R119,'Печать Заказа'!B:F,5,FALSE)</f>
        <v>14290</v>
      </c>
      <c r="W119" s="211" t="str">
        <f>IF(V119="фикс.цена",VLOOKUP(R119,'Печать Заказа'!B:F,4,FALSE),"")</f>
        <v/>
      </c>
      <c r="Y119" s="1" t="str">
        <f>IFERROR(VLOOKUP(R119,'Печать Заказа'!B:N,13,FALSE),"")</f>
        <v/>
      </c>
      <c r="AA119" s="163"/>
    </row>
    <row r="120" spans="1:28" ht="22.5" customHeight="1" x14ac:dyDescent="0.25">
      <c r="B120" s="10"/>
      <c r="C120" s="154" t="str">
        <f>Q120</f>
        <v>THERMEX Smart 50 V</v>
      </c>
      <c r="D120" s="154"/>
      <c r="E120" s="160" t="s">
        <v>293</v>
      </c>
      <c r="F120" s="60">
        <f>S120</f>
        <v>151117</v>
      </c>
      <c r="G120" s="210">
        <v>50</v>
      </c>
      <c r="H120" s="628" t="s">
        <v>484</v>
      </c>
      <c r="I120" s="628"/>
      <c r="J120" s="210" t="s">
        <v>2</v>
      </c>
      <c r="K120" s="62" t="s">
        <v>486</v>
      </c>
      <c r="L120" s="92">
        <v>0</v>
      </c>
      <c r="M120" s="92">
        <f>L120*O120</f>
        <v>0</v>
      </c>
      <c r="N120" s="92"/>
      <c r="O120" s="93">
        <f>P120*(1-$J$3)</f>
        <v>17090</v>
      </c>
      <c r="P120" s="406">
        <f>V120</f>
        <v>17090</v>
      </c>
      <c r="Q120" s="211" t="s">
        <v>480</v>
      </c>
      <c r="R120" s="211" t="s">
        <v>481</v>
      </c>
      <c r="S120" s="211">
        <v>151117</v>
      </c>
      <c r="T120" s="270">
        <v>4670033310467</v>
      </c>
      <c r="U120" s="27"/>
      <c r="V120" s="211">
        <f>VLOOKUP(R120,'Печать Заказа'!B:F,5,FALSE)</f>
        <v>17090</v>
      </c>
      <c r="W120" s="211" t="str">
        <f>IF(V120="фикс.цена",VLOOKUP(R120,'Печать Заказа'!B:F,4,FALSE),"")</f>
        <v/>
      </c>
      <c r="Y120" s="1" t="str">
        <f>IFERROR(VLOOKUP(R120,'Печать Заказа'!B:N,13,FALSE),"")</f>
        <v/>
      </c>
      <c r="AA120" s="163"/>
    </row>
    <row r="121" spans="1:28" ht="22.5" customHeight="1" x14ac:dyDescent="0.25">
      <c r="B121" s="10"/>
      <c r="C121" s="154" t="str">
        <f>Q121</f>
        <v>THERMEX Smart 80 V</v>
      </c>
      <c r="D121" s="154"/>
      <c r="E121" s="160" t="s">
        <v>293</v>
      </c>
      <c r="F121" s="60">
        <f>S121</f>
        <v>151118</v>
      </c>
      <c r="G121" s="210">
        <v>80</v>
      </c>
      <c r="H121" s="628" t="s">
        <v>484</v>
      </c>
      <c r="I121" s="628"/>
      <c r="J121" s="210" t="s">
        <v>2</v>
      </c>
      <c r="K121" s="62" t="s">
        <v>487</v>
      </c>
      <c r="L121" s="92">
        <v>0</v>
      </c>
      <c r="M121" s="92">
        <f>L121*O121</f>
        <v>0</v>
      </c>
      <c r="N121" s="92"/>
      <c r="O121" s="93">
        <f>P121*(1-$J$3)</f>
        <v>19590</v>
      </c>
      <c r="P121" s="406">
        <f>V121</f>
        <v>19590</v>
      </c>
      <c r="Q121" s="211" t="s">
        <v>482</v>
      </c>
      <c r="R121" s="211" t="s">
        <v>483</v>
      </c>
      <c r="S121" s="211">
        <v>151118</v>
      </c>
      <c r="T121" s="270">
        <v>4670033310474</v>
      </c>
      <c r="U121" s="27"/>
      <c r="V121" s="211">
        <f>VLOOKUP(R121,'Печать Заказа'!B:F,5,FALSE)</f>
        <v>19590</v>
      </c>
      <c r="W121" s="211" t="str">
        <f>IF(V121="фикс.цена",VLOOKUP(R121,'Печать Заказа'!B:F,4,FALSE),"")</f>
        <v/>
      </c>
      <c r="Y121" s="1" t="str">
        <f>IFERROR(VLOOKUP(R121,'Печать Заказа'!B:N,13,FALSE),"")</f>
        <v/>
      </c>
      <c r="AA121" s="163"/>
    </row>
    <row r="122" spans="1:28" ht="22.5" customHeight="1" thickBot="1" x14ac:dyDescent="0.3">
      <c r="B122" s="10"/>
      <c r="C122" s="154" t="str">
        <f>Q122</f>
        <v>THERMEX Smart 100 V</v>
      </c>
      <c r="D122" s="154"/>
      <c r="E122" s="160" t="s">
        <v>293</v>
      </c>
      <c r="F122" s="60">
        <f>S122</f>
        <v>151119</v>
      </c>
      <c r="G122" s="210">
        <v>100</v>
      </c>
      <c r="H122" s="628" t="s">
        <v>484</v>
      </c>
      <c r="I122" s="628"/>
      <c r="J122" s="210" t="s">
        <v>2</v>
      </c>
      <c r="K122" s="62" t="s">
        <v>488</v>
      </c>
      <c r="L122" s="92">
        <v>0</v>
      </c>
      <c r="M122" s="92">
        <f>L122*O122</f>
        <v>0</v>
      </c>
      <c r="N122" s="92"/>
      <c r="O122" s="93">
        <f>P122*(1-$J$3)</f>
        <v>22790</v>
      </c>
      <c r="P122" s="406">
        <f>V122</f>
        <v>22790</v>
      </c>
      <c r="Q122" s="211" t="s">
        <v>476</v>
      </c>
      <c r="R122" s="211" t="s">
        <v>477</v>
      </c>
      <c r="S122" s="211">
        <v>151119</v>
      </c>
      <c r="T122" s="270">
        <v>4670033310481</v>
      </c>
      <c r="U122" s="27"/>
      <c r="V122" s="211">
        <f>VLOOKUP(R122,'Печать Заказа'!B:F,5,FALSE)</f>
        <v>22790</v>
      </c>
      <c r="W122" s="211" t="str">
        <f>IF(V122="фикс.цена",VLOOKUP(R122,'Печать Заказа'!B:F,4,FALSE),"")</f>
        <v/>
      </c>
      <c r="Y122" s="1" t="str">
        <f>IFERROR(VLOOKUP(R122,'Печать Заказа'!B:N,13,FALSE),"")</f>
        <v/>
      </c>
      <c r="AA122" s="163"/>
    </row>
    <row r="123" spans="1:28" s="29" customFormat="1" ht="69.75" customHeight="1" thickTop="1" x14ac:dyDescent="0.25">
      <c r="A123" s="3"/>
      <c r="B123" s="57"/>
      <c r="C123" s="87" t="s">
        <v>773</v>
      </c>
      <c r="D123" s="87"/>
      <c r="E123" s="87"/>
      <c r="F123" s="87"/>
      <c r="G123" s="87"/>
      <c r="H123" s="87"/>
      <c r="I123" s="87"/>
      <c r="J123" s="87"/>
      <c r="K123" s="87"/>
      <c r="L123" s="76"/>
      <c r="M123" s="76"/>
      <c r="N123" s="76"/>
      <c r="O123" s="76"/>
      <c r="P123" s="76"/>
      <c r="Q123" s="23"/>
      <c r="R123" s="26"/>
      <c r="S123" s="26"/>
      <c r="T123" s="272"/>
      <c r="U123" s="26"/>
      <c r="V123" s="26"/>
      <c r="W123" s="26"/>
      <c r="Y123" s="1"/>
    </row>
    <row r="124" spans="1:28" ht="62.25" customHeight="1" x14ac:dyDescent="0.25">
      <c r="B124" s="79"/>
      <c r="C124" s="86" t="s">
        <v>45</v>
      </c>
      <c r="D124" s="86"/>
      <c r="E124" s="152" t="s">
        <v>292</v>
      </c>
      <c r="F124" s="86" t="s">
        <v>140</v>
      </c>
      <c r="G124" s="358" t="s">
        <v>148</v>
      </c>
      <c r="H124" s="621" t="s">
        <v>150</v>
      </c>
      <c r="I124" s="621"/>
      <c r="J124" s="358" t="s">
        <v>149</v>
      </c>
      <c r="K124" s="358" t="s">
        <v>156</v>
      </c>
      <c r="L124" s="618" t="s">
        <v>783</v>
      </c>
      <c r="M124" s="619"/>
      <c r="N124" s="619"/>
      <c r="O124" s="619"/>
      <c r="P124" s="620"/>
      <c r="Q124" s="24"/>
      <c r="R124" s="25"/>
      <c r="S124" s="25"/>
      <c r="T124" s="273"/>
      <c r="U124" s="25"/>
      <c r="V124" s="25"/>
      <c r="W124" s="25"/>
    </row>
    <row r="125" spans="1:28" ht="22.5" customHeight="1" x14ac:dyDescent="0.25">
      <c r="B125" s="10"/>
      <c r="C125" s="154" t="str">
        <f>Q125</f>
        <v>THERMEX Lima 50 V Wi-Fi</v>
      </c>
      <c r="D125" s="154"/>
      <c r="E125" s="160" t="s">
        <v>293</v>
      </c>
      <c r="F125" s="60">
        <f>S125</f>
        <v>151187</v>
      </c>
      <c r="G125" s="359">
        <v>50</v>
      </c>
      <c r="H125" s="628" t="s">
        <v>241</v>
      </c>
      <c r="I125" s="628"/>
      <c r="J125" s="359" t="s">
        <v>2</v>
      </c>
      <c r="K125" s="360" t="s">
        <v>780</v>
      </c>
      <c r="L125" s="92">
        <v>0</v>
      </c>
      <c r="M125" s="92">
        <f>L125*O125</f>
        <v>0</v>
      </c>
      <c r="N125" s="92"/>
      <c r="O125" s="93">
        <f>P125*(1-$J$3)</f>
        <v>16590</v>
      </c>
      <c r="P125" s="406">
        <f>V125</f>
        <v>16590</v>
      </c>
      <c r="Q125" s="357" t="s">
        <v>774</v>
      </c>
      <c r="R125" s="357" t="s">
        <v>775</v>
      </c>
      <c r="S125" s="84">
        <v>151187</v>
      </c>
      <c r="T125" s="270">
        <v>4670033314861</v>
      </c>
      <c r="U125" s="27"/>
      <c r="V125" s="357">
        <f>VLOOKUP(R125,'Печать Заказа'!B:F,5,FALSE)</f>
        <v>16590</v>
      </c>
      <c r="W125" s="357" t="str">
        <f>IF(V125="фикс.цена",VLOOKUP(R125,'Печать Заказа'!B:F,4,FALSE),"")</f>
        <v/>
      </c>
      <c r="Y125" s="1" t="str">
        <f>IFERROR(VLOOKUP(R125,'Печать Заказа'!B:N,13,FALSE),"")</f>
        <v/>
      </c>
      <c r="AA125" s="163"/>
    </row>
    <row r="126" spans="1:28" ht="22.5" customHeight="1" x14ac:dyDescent="0.25">
      <c r="B126" s="10"/>
      <c r="C126" s="154" t="str">
        <f>Q126</f>
        <v>THERMEX Lima 80 V Wi-Fi</v>
      </c>
      <c r="D126" s="154"/>
      <c r="E126" s="160" t="s">
        <v>293</v>
      </c>
      <c r="F126" s="60">
        <f>S126</f>
        <v>151188</v>
      </c>
      <c r="G126" s="359">
        <v>80</v>
      </c>
      <c r="H126" s="628" t="s">
        <v>241</v>
      </c>
      <c r="I126" s="628"/>
      <c r="J126" s="359" t="s">
        <v>2</v>
      </c>
      <c r="K126" s="360" t="s">
        <v>781</v>
      </c>
      <c r="L126" s="92">
        <v>0</v>
      </c>
      <c r="M126" s="92">
        <f>L126*O126</f>
        <v>0</v>
      </c>
      <c r="N126" s="92"/>
      <c r="O126" s="93">
        <f>P126*(1-$J$3)</f>
        <v>20390</v>
      </c>
      <c r="P126" s="406">
        <f>V126</f>
        <v>20390</v>
      </c>
      <c r="Q126" s="357" t="s">
        <v>776</v>
      </c>
      <c r="R126" s="357" t="s">
        <v>777</v>
      </c>
      <c r="S126" s="84">
        <v>151188</v>
      </c>
      <c r="T126" s="270">
        <v>4670033314878</v>
      </c>
      <c r="U126" s="27"/>
      <c r="V126" s="357">
        <f>VLOOKUP(R126,'Печать Заказа'!B:F,5,FALSE)</f>
        <v>20390</v>
      </c>
      <c r="W126" s="357" t="str">
        <f>IF(V126="фикс.цена",VLOOKUP(R126,'Печать Заказа'!B:F,4,FALSE),"")</f>
        <v/>
      </c>
      <c r="Y126" s="1" t="str">
        <f>IFERROR(VLOOKUP(R126,'Печать Заказа'!B:N,13,FALSE),"")</f>
        <v/>
      </c>
      <c r="AA126" s="163"/>
    </row>
    <row r="127" spans="1:28" ht="18.75" customHeight="1" thickBot="1" x14ac:dyDescent="0.3">
      <c r="B127" s="10"/>
      <c r="C127" s="154" t="str">
        <f>Q127</f>
        <v>THERMEX Lima 100 V Wi-Fi</v>
      </c>
      <c r="D127" s="154"/>
      <c r="E127" s="160" t="s">
        <v>293</v>
      </c>
      <c r="F127" s="60">
        <f>S127</f>
        <v>151189</v>
      </c>
      <c r="G127" s="359">
        <v>100</v>
      </c>
      <c r="H127" s="628" t="s">
        <v>241</v>
      </c>
      <c r="I127" s="628"/>
      <c r="J127" s="359" t="s">
        <v>2</v>
      </c>
      <c r="K127" s="360" t="s">
        <v>782</v>
      </c>
      <c r="L127" s="92">
        <v>0</v>
      </c>
      <c r="M127" s="92">
        <f>L127*O127</f>
        <v>0</v>
      </c>
      <c r="N127" s="92"/>
      <c r="O127" s="93">
        <f>P127*(1-$J$3)</f>
        <v>24490</v>
      </c>
      <c r="P127" s="406">
        <f>V127</f>
        <v>24490</v>
      </c>
      <c r="Q127" s="357" t="s">
        <v>778</v>
      </c>
      <c r="R127" s="357" t="s">
        <v>779</v>
      </c>
      <c r="S127" s="84">
        <v>151189</v>
      </c>
      <c r="T127" s="270">
        <v>4670033314847</v>
      </c>
      <c r="U127" s="27"/>
      <c r="V127" s="357">
        <f>VLOOKUP(R127,'Печать Заказа'!B:F,5,FALSE)</f>
        <v>24490</v>
      </c>
      <c r="W127" s="357" t="str">
        <f>IF(V127="фикс.цена",VLOOKUP(R127,'Печать Заказа'!B:F,4,FALSE),"")</f>
        <v/>
      </c>
      <c r="Y127" s="1" t="str">
        <f>IFERROR(VLOOKUP(R127,'Печать Заказа'!B:N,13,FALSE),"")</f>
        <v/>
      </c>
      <c r="AA127" s="163"/>
    </row>
    <row r="128" spans="1:28" s="29" customFormat="1" ht="58.5" customHeight="1" thickTop="1" x14ac:dyDescent="0.25">
      <c r="A128" s="3"/>
      <c r="B128" s="57"/>
      <c r="C128" s="87" t="s">
        <v>424</v>
      </c>
      <c r="D128" s="87"/>
      <c r="E128" s="217" t="s">
        <v>496</v>
      </c>
      <c r="F128" s="87"/>
      <c r="G128" s="87"/>
      <c r="H128" s="87"/>
      <c r="I128" s="87"/>
      <c r="J128" s="87"/>
      <c r="K128" s="87"/>
      <c r="L128" s="76"/>
      <c r="M128" s="76"/>
      <c r="N128" s="76"/>
      <c r="O128" s="76"/>
      <c r="P128" s="76"/>
      <c r="Q128" s="23"/>
      <c r="R128" s="26"/>
      <c r="S128" s="26"/>
      <c r="T128" s="272"/>
      <c r="U128" s="26"/>
      <c r="V128" s="26"/>
      <c r="W128" s="26"/>
      <c r="Y128" s="1"/>
    </row>
    <row r="129" spans="1:25" ht="45" customHeight="1" x14ac:dyDescent="0.25">
      <c r="B129" s="79"/>
      <c r="C129" s="86" t="s">
        <v>45</v>
      </c>
      <c r="D129" s="86"/>
      <c r="E129" s="152" t="s">
        <v>292</v>
      </c>
      <c r="F129" s="86" t="s">
        <v>140</v>
      </c>
      <c r="G129" s="106" t="s">
        <v>148</v>
      </c>
      <c r="H129" s="631" t="s">
        <v>150</v>
      </c>
      <c r="I129" s="631"/>
      <c r="J129" s="106" t="s">
        <v>149</v>
      </c>
      <c r="K129" s="106" t="s">
        <v>156</v>
      </c>
      <c r="L129" s="618" t="s">
        <v>242</v>
      </c>
      <c r="M129" s="619"/>
      <c r="N129" s="619"/>
      <c r="O129" s="619"/>
      <c r="P129" s="620"/>
      <c r="Q129" s="24"/>
      <c r="R129" s="25"/>
      <c r="S129" s="25"/>
      <c r="T129" s="273"/>
      <c r="U129" s="25"/>
      <c r="V129" s="25"/>
      <c r="W129" s="25"/>
    </row>
    <row r="130" spans="1:25" ht="22.5" customHeight="1" x14ac:dyDescent="0.25">
      <c r="B130" s="10"/>
      <c r="C130" s="154" t="str">
        <f>Q130</f>
        <v>THERMEX Solo 30 V</v>
      </c>
      <c r="D130" s="154"/>
      <c r="E130" s="160" t="s">
        <v>293</v>
      </c>
      <c r="F130" s="60">
        <f>S130</f>
        <v>151076</v>
      </c>
      <c r="G130" s="108">
        <v>30</v>
      </c>
      <c r="H130" s="628" t="s">
        <v>241</v>
      </c>
      <c r="I130" s="628"/>
      <c r="J130" s="108" t="s">
        <v>2</v>
      </c>
      <c r="K130" s="62" t="s">
        <v>372</v>
      </c>
      <c r="L130" s="92">
        <v>0</v>
      </c>
      <c r="M130" s="92">
        <f>L130*O130</f>
        <v>0</v>
      </c>
      <c r="N130" s="92"/>
      <c r="O130" s="93">
        <f>P130*(1-$J$3)</f>
        <v>13090</v>
      </c>
      <c r="P130" s="406">
        <f>V130</f>
        <v>13090</v>
      </c>
      <c r="Q130" s="107" t="s">
        <v>244</v>
      </c>
      <c r="R130" s="107" t="s">
        <v>245</v>
      </c>
      <c r="S130" s="84">
        <v>151076</v>
      </c>
      <c r="T130" s="270">
        <v>4670007716677</v>
      </c>
      <c r="U130" s="27"/>
      <c r="V130" s="107">
        <f>VLOOKUP(R130,'Печать Заказа'!B:F,5,FALSE)</f>
        <v>13090</v>
      </c>
      <c r="W130" s="107" t="str">
        <f>IF(V130="фикс.цена",VLOOKUP(R130,'Печать Заказа'!B:F,4,FALSE),"")</f>
        <v/>
      </c>
      <c r="Y130" s="1" t="str">
        <f>IFERROR(VLOOKUP(R130,'Печать Заказа'!B:N,13,FALSE),"")</f>
        <v/>
      </c>
    </row>
    <row r="131" spans="1:25" ht="22.5" customHeight="1" x14ac:dyDescent="0.25">
      <c r="B131" s="10"/>
      <c r="C131" s="154" t="str">
        <f>Q131</f>
        <v>THERMEX Solo 50 V</v>
      </c>
      <c r="D131" s="154"/>
      <c r="E131" s="160" t="s">
        <v>293</v>
      </c>
      <c r="F131" s="60">
        <f>S131</f>
        <v>151077</v>
      </c>
      <c r="G131" s="108">
        <v>50</v>
      </c>
      <c r="H131" s="628" t="s">
        <v>241</v>
      </c>
      <c r="I131" s="628"/>
      <c r="J131" s="108" t="s">
        <v>2</v>
      </c>
      <c r="K131" s="62" t="s">
        <v>373</v>
      </c>
      <c r="L131" s="92">
        <v>0</v>
      </c>
      <c r="M131" s="92">
        <f>L131*O131</f>
        <v>0</v>
      </c>
      <c r="N131" s="92"/>
      <c r="O131" s="93">
        <f>P131*(1-$J$3)</f>
        <v>14390</v>
      </c>
      <c r="P131" s="406">
        <f>V131</f>
        <v>14390</v>
      </c>
      <c r="Q131" s="107" t="s">
        <v>246</v>
      </c>
      <c r="R131" s="107" t="s">
        <v>247</v>
      </c>
      <c r="S131" s="84">
        <v>151077</v>
      </c>
      <c r="T131" s="270">
        <v>4670007716684</v>
      </c>
      <c r="U131" s="27"/>
      <c r="V131" s="107">
        <f>VLOOKUP(R131,'Печать Заказа'!B:F,5,FALSE)</f>
        <v>14390</v>
      </c>
      <c r="W131" s="107" t="str">
        <f>IF(V131="фикс.цена",VLOOKUP(R131,'Печать Заказа'!B:F,4,FALSE),"")</f>
        <v/>
      </c>
      <c r="Y131" s="1" t="str">
        <f>IFERROR(VLOOKUP(R131,'Печать Заказа'!B:N,13,FALSE),"")</f>
        <v/>
      </c>
    </row>
    <row r="132" spans="1:25" ht="22.5" customHeight="1" x14ac:dyDescent="0.25">
      <c r="B132" s="10"/>
      <c r="C132" s="154" t="str">
        <f>Q132</f>
        <v>THERMEX Solo 80 V</v>
      </c>
      <c r="D132" s="154"/>
      <c r="E132" s="160" t="s">
        <v>293</v>
      </c>
      <c r="F132" s="60">
        <f>S132</f>
        <v>151078</v>
      </c>
      <c r="G132" s="108">
        <v>80</v>
      </c>
      <c r="H132" s="628" t="s">
        <v>241</v>
      </c>
      <c r="I132" s="628"/>
      <c r="J132" s="108" t="s">
        <v>2</v>
      </c>
      <c r="K132" s="62" t="s">
        <v>374</v>
      </c>
      <c r="L132" s="92">
        <v>0</v>
      </c>
      <c r="M132" s="92">
        <f>L132*O132</f>
        <v>0</v>
      </c>
      <c r="N132" s="92"/>
      <c r="O132" s="93">
        <f>P132*(1-$J$3)</f>
        <v>17790</v>
      </c>
      <c r="P132" s="406">
        <f>V132</f>
        <v>17790</v>
      </c>
      <c r="Q132" s="107" t="s">
        <v>248</v>
      </c>
      <c r="R132" s="107" t="s">
        <v>249</v>
      </c>
      <c r="S132" s="84">
        <v>151078</v>
      </c>
      <c r="T132" s="270">
        <v>4670007716691</v>
      </c>
      <c r="U132" s="27"/>
      <c r="V132" s="107">
        <f>VLOOKUP(R132,'Печать Заказа'!B:F,5,FALSE)</f>
        <v>17790</v>
      </c>
      <c r="W132" s="107" t="str">
        <f>IF(V132="фикс.цена",VLOOKUP(R132,'Печать Заказа'!B:F,4,FALSE),"")</f>
        <v/>
      </c>
      <c r="Y132" s="1" t="str">
        <f>IFERROR(VLOOKUP(R132,'Печать Заказа'!B:N,13,FALSE),"")</f>
        <v/>
      </c>
    </row>
    <row r="133" spans="1:25" ht="22.5" customHeight="1" thickBot="1" x14ac:dyDescent="0.3">
      <c r="A133" s="115"/>
      <c r="B133" s="234"/>
      <c r="C133" s="155" t="str">
        <f>Q133</f>
        <v>THERMEX Solo 100 V</v>
      </c>
      <c r="D133" s="155"/>
      <c r="E133" s="286" t="s">
        <v>293</v>
      </c>
      <c r="F133" s="73">
        <f>S133</f>
        <v>151079</v>
      </c>
      <c r="G133" s="373">
        <v>100</v>
      </c>
      <c r="H133" s="629" t="s">
        <v>241</v>
      </c>
      <c r="I133" s="629"/>
      <c r="J133" s="373" t="s">
        <v>2</v>
      </c>
      <c r="K133" s="71" t="s">
        <v>375</v>
      </c>
      <c r="L133" s="94">
        <v>0</v>
      </c>
      <c r="M133" s="94">
        <f>L133*O133</f>
        <v>0</v>
      </c>
      <c r="N133" s="94"/>
      <c r="O133" s="95">
        <f>P133*(1-$J$3)</f>
        <v>19890</v>
      </c>
      <c r="P133" s="407">
        <f>V133</f>
        <v>19890</v>
      </c>
      <c r="Q133" s="107" t="s">
        <v>250</v>
      </c>
      <c r="R133" s="107" t="s">
        <v>251</v>
      </c>
      <c r="S133" s="84">
        <v>151079</v>
      </c>
      <c r="T133" s="270">
        <v>4670007716707</v>
      </c>
      <c r="U133" s="27"/>
      <c r="V133" s="107">
        <f>VLOOKUP(R133,'Печать Заказа'!B:F,5,FALSE)</f>
        <v>19890</v>
      </c>
      <c r="W133" s="107" t="str">
        <f>IF(V133="фикс.цена",VLOOKUP(R133,'Печать Заказа'!B:F,4,FALSE),"")</f>
        <v/>
      </c>
      <c r="Y133" s="1" t="str">
        <f>IFERROR(VLOOKUP(R133,'Печать Заказа'!B:N,13,FALSE),"")</f>
        <v/>
      </c>
    </row>
    <row r="134" spans="1:25" ht="60.75" customHeight="1" thickTop="1" x14ac:dyDescent="0.25">
      <c r="B134" s="57"/>
      <c r="C134" s="87" t="s">
        <v>15</v>
      </c>
      <c r="D134" s="87"/>
      <c r="E134" s="87"/>
      <c r="F134" s="87"/>
      <c r="G134" s="87"/>
      <c r="H134" s="87"/>
      <c r="I134" s="87"/>
      <c r="J134" s="87"/>
      <c r="K134" s="87"/>
      <c r="L134" s="76"/>
      <c r="M134" s="76"/>
      <c r="N134" s="76"/>
      <c r="O134" s="76"/>
      <c r="P134" s="76"/>
      <c r="Q134" s="23"/>
      <c r="R134" s="26"/>
      <c r="S134" s="26"/>
      <c r="T134" s="272"/>
      <c r="U134" s="26"/>
      <c r="V134" s="26"/>
      <c r="W134" s="26"/>
      <c r="X134" s="29"/>
    </row>
    <row r="135" spans="1:25" ht="43.5" customHeight="1" x14ac:dyDescent="0.25">
      <c r="B135" s="79"/>
      <c r="C135" s="86" t="s">
        <v>45</v>
      </c>
      <c r="D135" s="86"/>
      <c r="E135" s="152" t="s">
        <v>292</v>
      </c>
      <c r="F135" s="86" t="s">
        <v>140</v>
      </c>
      <c r="G135" s="66" t="s">
        <v>148</v>
      </c>
      <c r="H135" s="631" t="s">
        <v>150</v>
      </c>
      <c r="I135" s="631"/>
      <c r="J135" s="66" t="s">
        <v>149</v>
      </c>
      <c r="K135" s="66" t="s">
        <v>156</v>
      </c>
      <c r="L135" s="618" t="s">
        <v>157</v>
      </c>
      <c r="M135" s="619"/>
      <c r="N135" s="619"/>
      <c r="O135" s="619"/>
      <c r="P135" s="620"/>
      <c r="Q135" s="24"/>
      <c r="R135" s="25"/>
      <c r="S135" s="25"/>
      <c r="T135" s="273"/>
      <c r="U135" s="25"/>
      <c r="V135" s="25"/>
      <c r="W135" s="25"/>
    </row>
    <row r="136" spans="1:25" ht="22.5" customHeight="1" x14ac:dyDescent="0.25">
      <c r="B136" s="10"/>
      <c r="C136" s="154" t="s">
        <v>89</v>
      </c>
      <c r="D136" s="154"/>
      <c r="E136" s="154" t="s">
        <v>294</v>
      </c>
      <c r="F136" s="60">
        <f>S136</f>
        <v>151005</v>
      </c>
      <c r="G136" s="69">
        <v>30</v>
      </c>
      <c r="H136" s="628" t="s">
        <v>191</v>
      </c>
      <c r="I136" s="628"/>
      <c r="J136" s="69" t="s">
        <v>2</v>
      </c>
      <c r="K136" s="62" t="s">
        <v>367</v>
      </c>
      <c r="L136" s="92">
        <v>0</v>
      </c>
      <c r="M136" s="92">
        <f>L136*O136</f>
        <v>0</v>
      </c>
      <c r="N136" s="92"/>
      <c r="O136" s="93">
        <f>P136*(1-$J$3)</f>
        <v>12390</v>
      </c>
      <c r="P136" s="406">
        <f>V136</f>
        <v>12390</v>
      </c>
      <c r="Q136" s="61" t="s">
        <v>89</v>
      </c>
      <c r="R136" s="61" t="s">
        <v>96</v>
      </c>
      <c r="S136" s="61">
        <v>151005</v>
      </c>
      <c r="T136" s="270">
        <v>4670007714628</v>
      </c>
      <c r="U136" s="27"/>
      <c r="V136" s="61">
        <f>VLOOKUP(R136,'Печать Заказа'!B:F,5,FALSE)</f>
        <v>12390</v>
      </c>
      <c r="W136" s="61" t="str">
        <f>IF(V136="фикс.цена",VLOOKUP(R136,'Печать Заказа'!B:F,4,FALSE),"")</f>
        <v/>
      </c>
      <c r="Y136" s="1" t="str">
        <f>IFERROR(VLOOKUP(R136,'Печать Заказа'!B:N,13,FALSE),"")</f>
        <v/>
      </c>
    </row>
    <row r="137" spans="1:25" ht="22.5" customHeight="1" x14ac:dyDescent="0.25">
      <c r="B137" s="10"/>
      <c r="C137" s="154" t="s">
        <v>90</v>
      </c>
      <c r="D137" s="154"/>
      <c r="E137" s="154" t="s">
        <v>294</v>
      </c>
      <c r="F137" s="60">
        <f>S137</f>
        <v>151006</v>
      </c>
      <c r="G137" s="69">
        <v>50</v>
      </c>
      <c r="H137" s="628" t="s">
        <v>191</v>
      </c>
      <c r="I137" s="628"/>
      <c r="J137" s="69" t="s">
        <v>2</v>
      </c>
      <c r="K137" s="62" t="s">
        <v>368</v>
      </c>
      <c r="L137" s="92">
        <v>0</v>
      </c>
      <c r="M137" s="92">
        <f>L137*O137</f>
        <v>0</v>
      </c>
      <c r="N137" s="92"/>
      <c r="O137" s="93">
        <f>P137*(1-$J$3)</f>
        <v>14190</v>
      </c>
      <c r="P137" s="406">
        <f>V137</f>
        <v>14190</v>
      </c>
      <c r="Q137" s="61" t="s">
        <v>90</v>
      </c>
      <c r="R137" s="61" t="s">
        <v>97</v>
      </c>
      <c r="S137" s="61">
        <v>151006</v>
      </c>
      <c r="T137" s="270">
        <v>4670007714635</v>
      </c>
      <c r="U137" s="27"/>
      <c r="V137" s="61">
        <f>VLOOKUP(R137,'Печать Заказа'!B:F,5,FALSE)</f>
        <v>14190</v>
      </c>
      <c r="W137" s="61" t="str">
        <f>IF(V137="фикс.цена",VLOOKUP(R137,'Печать Заказа'!B:F,4,FALSE),"")</f>
        <v/>
      </c>
      <c r="Y137" s="1" t="str">
        <f>IFERROR(VLOOKUP(R137,'Печать Заказа'!B:N,13,FALSE),"")</f>
        <v/>
      </c>
    </row>
    <row r="138" spans="1:25" s="29" customFormat="1" ht="18" x14ac:dyDescent="0.25">
      <c r="A138" s="3"/>
      <c r="B138" s="10"/>
      <c r="C138" s="154" t="s">
        <v>121</v>
      </c>
      <c r="D138" s="154"/>
      <c r="E138" s="154" t="s">
        <v>294</v>
      </c>
      <c r="F138" s="60">
        <f>S138</f>
        <v>151007</v>
      </c>
      <c r="G138" s="69">
        <v>80</v>
      </c>
      <c r="H138" s="628" t="s">
        <v>191</v>
      </c>
      <c r="I138" s="628"/>
      <c r="J138" s="69" t="s">
        <v>2</v>
      </c>
      <c r="K138" s="62" t="s">
        <v>369</v>
      </c>
      <c r="L138" s="92">
        <v>0</v>
      </c>
      <c r="M138" s="92">
        <f>L138*O138</f>
        <v>0</v>
      </c>
      <c r="N138" s="92"/>
      <c r="O138" s="93">
        <f>P138*(1-$J$3)</f>
        <v>17990</v>
      </c>
      <c r="P138" s="406">
        <f>V138</f>
        <v>17990</v>
      </c>
      <c r="Q138" s="61" t="s">
        <v>91</v>
      </c>
      <c r="R138" s="61" t="s">
        <v>98</v>
      </c>
      <c r="S138" s="61">
        <v>151007</v>
      </c>
      <c r="T138" s="270">
        <v>4670007714642</v>
      </c>
      <c r="U138" s="27"/>
      <c r="V138" s="61">
        <f>VLOOKUP(R138,'Печать Заказа'!B:F,5,FALSE)</f>
        <v>17990</v>
      </c>
      <c r="W138" s="61" t="str">
        <f>IF(V138="фикс.цена",VLOOKUP(R138,'Печать Заказа'!B:F,4,FALSE),"")</f>
        <v/>
      </c>
      <c r="X138" s="1"/>
      <c r="Y138" s="1" t="str">
        <f>IFERROR(VLOOKUP(R138,'Печать Заказа'!B:N,13,FALSE),"")</f>
        <v/>
      </c>
    </row>
    <row r="139" spans="1:25" ht="18" x14ac:dyDescent="0.25">
      <c r="B139" s="10"/>
      <c r="C139" s="154" t="s">
        <v>94</v>
      </c>
      <c r="D139" s="154"/>
      <c r="E139" s="154" t="s">
        <v>294</v>
      </c>
      <c r="F139" s="60">
        <f>S139</f>
        <v>151008</v>
      </c>
      <c r="G139" s="69">
        <v>100</v>
      </c>
      <c r="H139" s="628" t="s">
        <v>191</v>
      </c>
      <c r="I139" s="628"/>
      <c r="J139" s="69" t="s">
        <v>2</v>
      </c>
      <c r="K139" s="62" t="s">
        <v>370</v>
      </c>
      <c r="L139" s="92">
        <v>0</v>
      </c>
      <c r="M139" s="92">
        <f>L139*O139</f>
        <v>0</v>
      </c>
      <c r="N139" s="92"/>
      <c r="O139" s="93">
        <f>P139*(1-$J$3)</f>
        <v>19890</v>
      </c>
      <c r="P139" s="406">
        <f>V139</f>
        <v>19890</v>
      </c>
      <c r="Q139" s="61" t="s">
        <v>94</v>
      </c>
      <c r="R139" s="61" t="s">
        <v>93</v>
      </c>
      <c r="S139" s="61">
        <v>151008</v>
      </c>
      <c r="T139" s="270">
        <v>4670007714659</v>
      </c>
      <c r="U139" s="27"/>
      <c r="V139" s="61">
        <f>VLOOKUP(R139,'Печать Заказа'!B:F,5,FALSE)</f>
        <v>19890</v>
      </c>
      <c r="W139" s="61" t="str">
        <f>IF(V139="фикс.цена",VLOOKUP(R139,'Печать Заказа'!B:F,4,FALSE),"")</f>
        <v/>
      </c>
      <c r="Y139" s="1" t="str">
        <f>IFERROR(VLOOKUP(R139,'Печать Заказа'!B:N,13,FALSE),"")</f>
        <v/>
      </c>
    </row>
    <row r="140" spans="1:25" ht="18.75" thickBot="1" x14ac:dyDescent="0.3">
      <c r="B140" s="10"/>
      <c r="C140" s="154" t="s">
        <v>120</v>
      </c>
      <c r="D140" s="154"/>
      <c r="E140" s="154" t="s">
        <v>294</v>
      </c>
      <c r="F140" s="60">
        <f>S140</f>
        <v>151009</v>
      </c>
      <c r="G140" s="69">
        <v>150</v>
      </c>
      <c r="H140" s="628" t="s">
        <v>191</v>
      </c>
      <c r="I140" s="628"/>
      <c r="J140" s="69" t="s">
        <v>2</v>
      </c>
      <c r="K140" s="62" t="s">
        <v>371</v>
      </c>
      <c r="L140" s="92">
        <v>0</v>
      </c>
      <c r="M140" s="92">
        <f>L140*O140</f>
        <v>0</v>
      </c>
      <c r="N140" s="92"/>
      <c r="O140" s="93">
        <f>P140*(1-$J$3)</f>
        <v>25190</v>
      </c>
      <c r="P140" s="406">
        <f>V140</f>
        <v>25190</v>
      </c>
      <c r="Q140" s="61" t="s">
        <v>92</v>
      </c>
      <c r="R140" s="61" t="s">
        <v>95</v>
      </c>
      <c r="S140" s="61">
        <v>151009</v>
      </c>
      <c r="T140" s="270">
        <v>4670007714666</v>
      </c>
      <c r="U140" s="27"/>
      <c r="V140" s="61">
        <f>VLOOKUP(R140,'Печать Заказа'!B:F,5,FALSE)</f>
        <v>25190</v>
      </c>
      <c r="W140" s="61" t="str">
        <f>IF(V140="фикс.цена",VLOOKUP(R140,'Печать Заказа'!B:F,4,FALSE),"")</f>
        <v/>
      </c>
      <c r="Y140" s="1" t="str">
        <f>IFERROR(VLOOKUP(R140,'Печать Заказа'!B:N,13,FALSE),"")</f>
        <v/>
      </c>
    </row>
    <row r="141" spans="1:25" s="29" customFormat="1" ht="50.25" customHeight="1" thickTop="1" x14ac:dyDescent="0.25">
      <c r="A141" s="3"/>
      <c r="B141" s="57"/>
      <c r="C141" s="87" t="s">
        <v>319</v>
      </c>
      <c r="D141" s="87"/>
      <c r="E141" s="87"/>
      <c r="F141" s="87"/>
      <c r="G141" s="87"/>
      <c r="H141" s="87"/>
      <c r="I141" s="87"/>
      <c r="J141" s="87"/>
      <c r="K141" s="87"/>
      <c r="L141" s="76"/>
      <c r="M141" s="76"/>
      <c r="N141" s="76"/>
      <c r="O141" s="76"/>
      <c r="P141" s="76"/>
      <c r="Q141" s="23"/>
      <c r="R141" s="26"/>
      <c r="S141" s="26"/>
      <c r="T141" s="272"/>
      <c r="U141" s="26"/>
      <c r="V141" s="26"/>
      <c r="W141" s="26"/>
      <c r="Y141" s="1"/>
    </row>
    <row r="142" spans="1:25" ht="45" customHeight="1" x14ac:dyDescent="0.25">
      <c r="B142" s="79"/>
      <c r="C142" s="86" t="s">
        <v>45</v>
      </c>
      <c r="D142" s="86"/>
      <c r="E142" s="152" t="s">
        <v>292</v>
      </c>
      <c r="F142" s="86" t="s">
        <v>140</v>
      </c>
      <c r="G142" s="66" t="s">
        <v>148</v>
      </c>
      <c r="H142" s="631" t="s">
        <v>150</v>
      </c>
      <c r="I142" s="631"/>
      <c r="J142" s="66" t="s">
        <v>149</v>
      </c>
      <c r="K142" s="66" t="s">
        <v>156</v>
      </c>
      <c r="L142" s="618" t="s">
        <v>425</v>
      </c>
      <c r="M142" s="619"/>
      <c r="N142" s="619"/>
      <c r="O142" s="619"/>
      <c r="P142" s="620"/>
      <c r="Q142" s="24"/>
      <c r="R142" s="25"/>
      <c r="S142" s="25"/>
      <c r="T142" s="273"/>
      <c r="U142" s="25"/>
      <c r="V142" s="25"/>
      <c r="W142" s="25"/>
    </row>
    <row r="143" spans="1:25" ht="22.5" customHeight="1" x14ac:dyDescent="0.25">
      <c r="B143" s="10"/>
      <c r="C143" s="154" t="s">
        <v>16</v>
      </c>
      <c r="D143" s="154"/>
      <c r="E143" s="154" t="s">
        <v>294</v>
      </c>
      <c r="F143" s="60">
        <f>S143</f>
        <v>151047</v>
      </c>
      <c r="G143" s="69">
        <v>30</v>
      </c>
      <c r="H143" s="628" t="s">
        <v>189</v>
      </c>
      <c r="I143" s="628"/>
      <c r="J143" s="69" t="s">
        <v>2</v>
      </c>
      <c r="K143" s="62" t="s">
        <v>376</v>
      </c>
      <c r="L143" s="92">
        <v>0</v>
      </c>
      <c r="M143" s="92">
        <f>L143*O143</f>
        <v>0</v>
      </c>
      <c r="N143" s="92"/>
      <c r="O143" s="93">
        <f>P143*(1-$J$3)</f>
        <v>11290</v>
      </c>
      <c r="P143" s="406">
        <f>V143</f>
        <v>11290</v>
      </c>
      <c r="Q143" s="61" t="s">
        <v>16</v>
      </c>
      <c r="R143" s="61" t="s">
        <v>31</v>
      </c>
      <c r="S143" s="61">
        <v>151047</v>
      </c>
      <c r="T143" s="270">
        <v>4670007710309</v>
      </c>
      <c r="U143" s="27"/>
      <c r="V143" s="61">
        <f>VLOOKUP(R143,'Печать Заказа'!B:F,5,FALSE)</f>
        <v>11290</v>
      </c>
      <c r="W143" s="61" t="str">
        <f>IF(V143="фикс.цена",VLOOKUP(R143,'Печать Заказа'!B:F,4,FALSE),"")</f>
        <v/>
      </c>
      <c r="Y143" s="1" t="str">
        <f>IFERROR(VLOOKUP(R143,'Печать Заказа'!B:N,13,FALSE),"")</f>
        <v/>
      </c>
    </row>
    <row r="144" spans="1:25" ht="22.5" customHeight="1" thickBot="1" x14ac:dyDescent="0.3">
      <c r="B144" s="10"/>
      <c r="C144" s="154" t="s">
        <v>17</v>
      </c>
      <c r="D144" s="154"/>
      <c r="E144" s="154" t="s">
        <v>294</v>
      </c>
      <c r="F144" s="60">
        <f>S144</f>
        <v>151049</v>
      </c>
      <c r="G144" s="69">
        <v>50</v>
      </c>
      <c r="H144" s="628" t="s">
        <v>189</v>
      </c>
      <c r="I144" s="628"/>
      <c r="J144" s="69" t="s">
        <v>2</v>
      </c>
      <c r="K144" s="62" t="s">
        <v>377</v>
      </c>
      <c r="L144" s="92">
        <v>0</v>
      </c>
      <c r="M144" s="92">
        <f>L144*O144</f>
        <v>0</v>
      </c>
      <c r="N144" s="92"/>
      <c r="O144" s="93">
        <f>P144*(1-$J$3)</f>
        <v>13790</v>
      </c>
      <c r="P144" s="406">
        <f>V144</f>
        <v>13790</v>
      </c>
      <c r="Q144" s="61" t="s">
        <v>17</v>
      </c>
      <c r="R144" s="61" t="s">
        <v>32</v>
      </c>
      <c r="S144" s="61">
        <v>151049</v>
      </c>
      <c r="T144" s="270">
        <v>4670007710323</v>
      </c>
      <c r="U144" s="27"/>
      <c r="V144" s="61">
        <f>VLOOKUP(R144,'Печать Заказа'!B:F,5,FALSE)</f>
        <v>13790</v>
      </c>
      <c r="W144" s="61" t="str">
        <f>IF(V144="фикс.цена",VLOOKUP(R144,'Печать Заказа'!B:F,4,FALSE),"")</f>
        <v/>
      </c>
      <c r="Y144" s="1" t="str">
        <f>IFERROR(VLOOKUP(R144,'Печать Заказа'!B:N,13,FALSE),"")</f>
        <v/>
      </c>
    </row>
    <row r="145" spans="1:28" ht="59.25" customHeight="1" thickTop="1" x14ac:dyDescent="0.25">
      <c r="B145" s="57"/>
      <c r="C145" s="87" t="s">
        <v>243</v>
      </c>
      <c r="D145" s="87"/>
      <c r="E145" s="87"/>
      <c r="F145" s="87"/>
      <c r="G145" s="87"/>
      <c r="H145" s="87"/>
      <c r="I145" s="87"/>
      <c r="J145" s="87"/>
      <c r="K145" s="87"/>
      <c r="L145" s="76"/>
      <c r="M145" s="76"/>
      <c r="N145" s="76"/>
      <c r="O145" s="76"/>
      <c r="P145" s="76"/>
      <c r="Q145" s="23"/>
      <c r="R145" s="26"/>
      <c r="S145" s="26"/>
      <c r="T145" s="272"/>
      <c r="U145" s="26"/>
      <c r="V145" s="26"/>
      <c r="W145" s="26"/>
      <c r="X145" s="29"/>
    </row>
    <row r="146" spans="1:28" s="29" customFormat="1" ht="42" customHeight="1" x14ac:dyDescent="0.25">
      <c r="A146" s="3"/>
      <c r="B146" s="79"/>
      <c r="C146" s="86" t="s">
        <v>45</v>
      </c>
      <c r="D146" s="86"/>
      <c r="E146" s="152" t="s">
        <v>292</v>
      </c>
      <c r="F146" s="86" t="s">
        <v>140</v>
      </c>
      <c r="G146" s="106" t="s">
        <v>148</v>
      </c>
      <c r="H146" s="631" t="s">
        <v>150</v>
      </c>
      <c r="I146" s="631"/>
      <c r="J146" s="106" t="s">
        <v>149</v>
      </c>
      <c r="K146" s="106" t="s">
        <v>156</v>
      </c>
      <c r="L146" s="618" t="s">
        <v>317</v>
      </c>
      <c r="M146" s="619"/>
      <c r="N146" s="619"/>
      <c r="O146" s="619"/>
      <c r="P146" s="620"/>
      <c r="Q146" s="24"/>
      <c r="R146" s="25"/>
      <c r="S146" s="25"/>
      <c r="T146" s="273"/>
      <c r="U146" s="25"/>
      <c r="V146" s="25"/>
      <c r="W146" s="25"/>
      <c r="X146" s="1"/>
      <c r="Y146" s="1"/>
    </row>
    <row r="147" spans="1:28" ht="18" x14ac:dyDescent="0.25">
      <c r="B147" s="10"/>
      <c r="C147" s="154" t="str">
        <f>Q147</f>
        <v>THERMEX Fusion 30 V</v>
      </c>
      <c r="D147" s="154"/>
      <c r="E147" s="154" t="s">
        <v>294</v>
      </c>
      <c r="F147" s="60">
        <f>S147</f>
        <v>151062</v>
      </c>
      <c r="G147" s="108">
        <v>30</v>
      </c>
      <c r="H147" s="628" t="s">
        <v>241</v>
      </c>
      <c r="I147" s="628"/>
      <c r="J147" s="108" t="s">
        <v>2</v>
      </c>
      <c r="K147" s="62" t="s">
        <v>372</v>
      </c>
      <c r="L147" s="92">
        <v>0</v>
      </c>
      <c r="M147" s="92">
        <f>L147*O147</f>
        <v>0</v>
      </c>
      <c r="N147" s="92"/>
      <c r="O147" s="93">
        <f>P147*(1-$J$3)</f>
        <v>10490</v>
      </c>
      <c r="P147" s="406">
        <f>V147</f>
        <v>10490</v>
      </c>
      <c r="Q147" s="107" t="s">
        <v>235</v>
      </c>
      <c r="R147" s="107" t="s">
        <v>236</v>
      </c>
      <c r="S147" s="84">
        <v>151062</v>
      </c>
      <c r="T147" s="270">
        <v>4670007716608</v>
      </c>
      <c r="U147" s="27"/>
      <c r="V147" s="107">
        <f>VLOOKUP(R147,'Печать Заказа'!B:F,5,FALSE)</f>
        <v>10490</v>
      </c>
      <c r="W147" s="107" t="str">
        <f>IF(V147="фикс.цена",VLOOKUP(R147,'Печать Заказа'!B:F,4,FALSE),"")</f>
        <v/>
      </c>
      <c r="Y147" s="1" t="str">
        <f>IFERROR(VLOOKUP(R147,'Печать Заказа'!B:N,13,FALSE),"")</f>
        <v/>
      </c>
    </row>
    <row r="148" spans="1:28" ht="22.5" customHeight="1" x14ac:dyDescent="0.25">
      <c r="B148" s="10"/>
      <c r="C148" s="154" t="str">
        <f>Q148</f>
        <v>THERMEX Fusion 50 V</v>
      </c>
      <c r="D148" s="154"/>
      <c r="E148" s="154" t="s">
        <v>294</v>
      </c>
      <c r="F148" s="60">
        <f>S148</f>
        <v>151063</v>
      </c>
      <c r="G148" s="108">
        <v>50</v>
      </c>
      <c r="H148" s="628" t="s">
        <v>241</v>
      </c>
      <c r="I148" s="628"/>
      <c r="J148" s="108" t="s">
        <v>2</v>
      </c>
      <c r="K148" s="62" t="s">
        <v>373</v>
      </c>
      <c r="L148" s="92">
        <v>0</v>
      </c>
      <c r="M148" s="92">
        <f>L148*O148</f>
        <v>0</v>
      </c>
      <c r="N148" s="92"/>
      <c r="O148" s="93">
        <f>P148*(1-$J$3)</f>
        <v>11990</v>
      </c>
      <c r="P148" s="406">
        <f>V148</f>
        <v>11990</v>
      </c>
      <c r="Q148" s="107" t="s">
        <v>237</v>
      </c>
      <c r="R148" s="107" t="s">
        <v>238</v>
      </c>
      <c r="S148" s="84">
        <v>151063</v>
      </c>
      <c r="T148" s="270">
        <v>4670007716615</v>
      </c>
      <c r="U148" s="27"/>
      <c r="V148" s="107">
        <f>VLOOKUP(R148,'Печать Заказа'!B:F,5,FALSE)</f>
        <v>11990</v>
      </c>
      <c r="W148" s="107" t="str">
        <f>IF(V148="фикс.цена",VLOOKUP(R148,'Печать Заказа'!B:F,4,FALSE),"")</f>
        <v/>
      </c>
      <c r="Y148" s="1" t="str">
        <f>IFERROR(VLOOKUP(R148,'Печать Заказа'!B:N,13,FALSE),"")</f>
        <v/>
      </c>
    </row>
    <row r="149" spans="1:28" ht="22.5" customHeight="1" x14ac:dyDescent="0.25">
      <c r="B149" s="10"/>
      <c r="C149" s="154" t="str">
        <f>Q149</f>
        <v>THERMEX Fusion 80 V</v>
      </c>
      <c r="D149" s="154"/>
      <c r="E149" s="154" t="s">
        <v>294</v>
      </c>
      <c r="F149" s="60">
        <f>S149</f>
        <v>151064</v>
      </c>
      <c r="G149" s="108">
        <v>80</v>
      </c>
      <c r="H149" s="628" t="s">
        <v>241</v>
      </c>
      <c r="I149" s="628"/>
      <c r="J149" s="108" t="s">
        <v>2</v>
      </c>
      <c r="K149" s="62" t="s">
        <v>374</v>
      </c>
      <c r="L149" s="92">
        <v>0</v>
      </c>
      <c r="M149" s="92">
        <f>L149*O149</f>
        <v>0</v>
      </c>
      <c r="N149" s="92"/>
      <c r="O149" s="93">
        <f>P149*(1-$J$3)</f>
        <v>14490</v>
      </c>
      <c r="P149" s="406">
        <f>V149</f>
        <v>14490</v>
      </c>
      <c r="Q149" s="107" t="s">
        <v>239</v>
      </c>
      <c r="R149" s="107" t="s">
        <v>240</v>
      </c>
      <c r="S149" s="84">
        <v>151064</v>
      </c>
      <c r="T149" s="270">
        <v>4670007716622</v>
      </c>
      <c r="U149" s="27"/>
      <c r="V149" s="107">
        <f>VLOOKUP(R149,'Печать Заказа'!B:F,5,FALSE)</f>
        <v>14490</v>
      </c>
      <c r="W149" s="107" t="str">
        <f>IF(V149="фикс.цена",VLOOKUP(R149,'Печать Заказа'!B:F,4,FALSE),"")</f>
        <v/>
      </c>
      <c r="Y149" s="1" t="str">
        <f>IFERROR(VLOOKUP(R149,'Печать Заказа'!B:N,13,FALSE),"")</f>
        <v/>
      </c>
    </row>
    <row r="150" spans="1:28" ht="22.5" customHeight="1" thickBot="1" x14ac:dyDescent="0.3">
      <c r="A150" s="115"/>
      <c r="B150" s="234"/>
      <c r="C150" s="155" t="str">
        <f>Q150</f>
        <v>THERMEX Fusion 100 V</v>
      </c>
      <c r="D150" s="155"/>
      <c r="E150" s="155" t="s">
        <v>294</v>
      </c>
      <c r="F150" s="73">
        <f>S150</f>
        <v>151065</v>
      </c>
      <c r="G150" s="373">
        <v>100</v>
      </c>
      <c r="H150" s="629" t="s">
        <v>241</v>
      </c>
      <c r="I150" s="629"/>
      <c r="J150" s="373" t="s">
        <v>2</v>
      </c>
      <c r="K150" s="71" t="s">
        <v>375</v>
      </c>
      <c r="L150" s="94">
        <v>0</v>
      </c>
      <c r="M150" s="94">
        <f>L150*O150</f>
        <v>0</v>
      </c>
      <c r="N150" s="94"/>
      <c r="O150" s="95">
        <f>P150*(1-$J$3)</f>
        <v>17590</v>
      </c>
      <c r="P150" s="407">
        <f>V150</f>
        <v>17590</v>
      </c>
      <c r="Q150" s="107" t="s">
        <v>233</v>
      </c>
      <c r="R150" s="107" t="s">
        <v>234</v>
      </c>
      <c r="S150" s="84">
        <v>151065</v>
      </c>
      <c r="T150" s="270">
        <v>4670007716639</v>
      </c>
      <c r="U150" s="27"/>
      <c r="V150" s="107">
        <f>VLOOKUP(R150,'Печать Заказа'!B:F,5,FALSE)</f>
        <v>17590</v>
      </c>
      <c r="W150" s="107" t="str">
        <f>IF(V150="фикс.цена",VLOOKUP(R150,'Печать Заказа'!B:F,4,FALSE),"")</f>
        <v/>
      </c>
      <c r="Y150" s="1" t="str">
        <f>IFERROR(VLOOKUP(R150,'Печать Заказа'!B:N,13,FALSE),"")</f>
        <v/>
      </c>
    </row>
    <row r="151" spans="1:28" s="64" customFormat="1" ht="47.25" customHeight="1" thickBot="1" x14ac:dyDescent="0.3">
      <c r="A151" s="63"/>
      <c r="B151" s="77" t="s">
        <v>839</v>
      </c>
      <c r="C151" s="65"/>
      <c r="D151" s="65"/>
      <c r="E151" s="114"/>
      <c r="F151" s="65"/>
      <c r="G151" s="65"/>
      <c r="H151" s="65"/>
      <c r="I151" s="65"/>
      <c r="J151" s="65"/>
      <c r="K151" s="65"/>
      <c r="L151" s="78"/>
      <c r="M151" s="78"/>
      <c r="N151" s="78"/>
      <c r="O151" s="78"/>
      <c r="P151" s="78"/>
      <c r="Q151" s="32"/>
      <c r="R151" s="33"/>
      <c r="S151" s="33"/>
      <c r="T151" s="271"/>
      <c r="U151" s="40"/>
      <c r="V151" s="33"/>
      <c r="W151" s="33"/>
      <c r="Y151" s="1"/>
      <c r="Z151" s="1"/>
      <c r="AA151" s="1"/>
      <c r="AB151" s="1"/>
    </row>
    <row r="152" spans="1:28" s="29" customFormat="1" ht="70.5" customHeight="1" thickTop="1" x14ac:dyDescent="0.25">
      <c r="A152" s="3"/>
      <c r="B152" s="57"/>
      <c r="C152" s="90" t="s">
        <v>1044</v>
      </c>
      <c r="D152" s="87"/>
      <c r="E152" s="87"/>
      <c r="F152" s="87"/>
      <c r="G152" s="87"/>
      <c r="H152" s="87"/>
      <c r="I152" s="87"/>
      <c r="J152" s="87"/>
      <c r="K152" s="87"/>
      <c r="L152" s="76"/>
      <c r="M152" s="76"/>
      <c r="N152" s="76"/>
      <c r="O152" s="76"/>
      <c r="P152" s="76"/>
      <c r="Q152" s="23"/>
      <c r="R152" s="26"/>
      <c r="S152" s="26"/>
      <c r="T152" s="272"/>
      <c r="U152" s="26"/>
      <c r="V152" s="26"/>
      <c r="W152" s="26"/>
      <c r="X152" s="1"/>
      <c r="Y152" s="1"/>
    </row>
    <row r="153" spans="1:28" ht="52.5" customHeight="1" x14ac:dyDescent="0.25">
      <c r="B153" s="79"/>
      <c r="C153" s="525" t="s">
        <v>45</v>
      </c>
      <c r="D153" s="525"/>
      <c r="E153" s="523" t="s">
        <v>292</v>
      </c>
      <c r="F153" s="525" t="s">
        <v>140</v>
      </c>
      <c r="G153" s="521" t="s">
        <v>148</v>
      </c>
      <c r="H153" s="631" t="s">
        <v>150</v>
      </c>
      <c r="I153" s="631"/>
      <c r="J153" s="521" t="s">
        <v>149</v>
      </c>
      <c r="K153" s="521" t="s">
        <v>156</v>
      </c>
      <c r="L153" s="618" t="s">
        <v>1045</v>
      </c>
      <c r="M153" s="619"/>
      <c r="N153" s="619"/>
      <c r="O153" s="619"/>
      <c r="P153" s="620"/>
      <c r="Q153" s="24"/>
      <c r="R153" s="25"/>
      <c r="S153" s="25"/>
      <c r="T153" s="273"/>
      <c r="U153" s="25"/>
      <c r="V153" s="25"/>
      <c r="W153" s="25"/>
    </row>
    <row r="154" spans="1:28" ht="22.5" customHeight="1" x14ac:dyDescent="0.25">
      <c r="B154" s="10"/>
      <c r="C154" s="154" t="str">
        <f>Q154</f>
        <v>THERMEX ESD 50 V (pro)</v>
      </c>
      <c r="D154" s="154"/>
      <c r="E154" s="154" t="s">
        <v>294</v>
      </c>
      <c r="F154" s="60">
        <f>S154</f>
        <v>111056</v>
      </c>
      <c r="G154" s="519">
        <v>50</v>
      </c>
      <c r="H154" s="625">
        <v>1.5</v>
      </c>
      <c r="I154" s="625"/>
      <c r="J154" s="519" t="s">
        <v>2</v>
      </c>
      <c r="K154" s="524" t="s">
        <v>1046</v>
      </c>
      <c r="L154" s="92">
        <v>0</v>
      </c>
      <c r="M154" s="92">
        <f>L154*O154</f>
        <v>0</v>
      </c>
      <c r="N154" s="92"/>
      <c r="O154" s="93">
        <f>P154*(1-$J$3)</f>
        <v>12690</v>
      </c>
      <c r="P154" s="406">
        <f>V154</f>
        <v>12690</v>
      </c>
      <c r="Q154" s="522" t="s">
        <v>1047</v>
      </c>
      <c r="R154" s="522" t="s">
        <v>1048</v>
      </c>
      <c r="S154" s="84">
        <v>111056</v>
      </c>
      <c r="T154" s="270">
        <v>4670007717926</v>
      </c>
      <c r="U154" s="27"/>
      <c r="V154" s="522">
        <f>VLOOKUP(R154,'Печать Заказа'!B:F,5,FALSE)</f>
        <v>12690</v>
      </c>
      <c r="W154" s="522" t="str">
        <f>IF(V154="фикс.цена",VLOOKUP(R154,'Печать Заказа'!B:F,4,FALSE),"")</f>
        <v/>
      </c>
      <c r="X154" s="29"/>
      <c r="Y154" s="1" t="str">
        <f>IFERROR(VLOOKUP(R154,'Печать Заказа'!B:N,13,FALSE),"")</f>
        <v/>
      </c>
    </row>
    <row r="155" spans="1:28" ht="22.5" customHeight="1" x14ac:dyDescent="0.25">
      <c r="B155" s="10"/>
      <c r="C155" s="154" t="str">
        <f t="shared" ref="C155:C156" si="37">Q155</f>
        <v>THERMEX ERD 80 V (pro)</v>
      </c>
      <c r="D155" s="154"/>
      <c r="E155" s="154" t="s">
        <v>294</v>
      </c>
      <c r="F155" s="60">
        <f>S155</f>
        <v>111058</v>
      </c>
      <c r="G155" s="519">
        <v>80</v>
      </c>
      <c r="H155" s="625">
        <v>1.5</v>
      </c>
      <c r="I155" s="625"/>
      <c r="J155" s="519" t="s">
        <v>2</v>
      </c>
      <c r="K155" s="524" t="s">
        <v>167</v>
      </c>
      <c r="L155" s="92">
        <v>0</v>
      </c>
      <c r="M155" s="92">
        <f>L155*O155</f>
        <v>0</v>
      </c>
      <c r="N155" s="92"/>
      <c r="O155" s="93">
        <f>P155*(1-$J$3)</f>
        <v>14390</v>
      </c>
      <c r="P155" s="406">
        <f>V155</f>
        <v>14390</v>
      </c>
      <c r="Q155" s="522" t="s">
        <v>1049</v>
      </c>
      <c r="R155" s="522" t="s">
        <v>1050</v>
      </c>
      <c r="S155" s="84">
        <v>111058</v>
      </c>
      <c r="T155" s="270">
        <v>4670007715298</v>
      </c>
      <c r="U155" s="27"/>
      <c r="V155" s="522">
        <f>VLOOKUP(R155,'Печать Заказа'!B:F,5,FALSE)</f>
        <v>14390</v>
      </c>
      <c r="W155" s="522" t="str">
        <f>IF(V155="фикс.цена",VLOOKUP(R155,'Печать Заказа'!B:F,4,FALSE),"")</f>
        <v/>
      </c>
      <c r="Y155" s="1" t="str">
        <f>IFERROR(VLOOKUP(R155,'Печать Заказа'!B:N,13,FALSE),"")</f>
        <v/>
      </c>
    </row>
    <row r="156" spans="1:28" ht="22.5" customHeight="1" thickBot="1" x14ac:dyDescent="0.3">
      <c r="B156" s="234"/>
      <c r="C156" s="154" t="str">
        <f t="shared" si="37"/>
        <v>THERMEX ERD 100 V (pro)</v>
      </c>
      <c r="D156" s="155"/>
      <c r="E156" s="155" t="s">
        <v>294</v>
      </c>
      <c r="F156" s="73">
        <f>S156</f>
        <v>111059</v>
      </c>
      <c r="G156" s="520">
        <v>100</v>
      </c>
      <c r="H156" s="630">
        <v>1.5</v>
      </c>
      <c r="I156" s="630"/>
      <c r="J156" s="520" t="s">
        <v>2</v>
      </c>
      <c r="K156" s="71" t="s">
        <v>168</v>
      </c>
      <c r="L156" s="94">
        <v>0</v>
      </c>
      <c r="M156" s="94">
        <f>L156*O156</f>
        <v>0</v>
      </c>
      <c r="N156" s="94"/>
      <c r="O156" s="95">
        <f>P156*(1-$J$3)</f>
        <v>15290</v>
      </c>
      <c r="P156" s="407">
        <f>V156</f>
        <v>15290</v>
      </c>
      <c r="Q156" s="522" t="s">
        <v>1051</v>
      </c>
      <c r="R156" s="522" t="s">
        <v>1052</v>
      </c>
      <c r="S156" s="84">
        <v>111059</v>
      </c>
      <c r="T156" s="270">
        <v>4670007715304</v>
      </c>
      <c r="U156" s="27"/>
      <c r="V156" s="522">
        <f>VLOOKUP(R156,'Печать Заказа'!B:F,5,FALSE)</f>
        <v>15290</v>
      </c>
      <c r="W156" s="522" t="str">
        <f>IF(V156="фикс.цена",VLOOKUP(R156,'Печать Заказа'!B:F,4,FALSE),"")</f>
        <v/>
      </c>
      <c r="Y156" s="1" t="str">
        <f>IFERROR(VLOOKUP(R156,'Печать Заказа'!B:N,13,FALSE),"")</f>
        <v/>
      </c>
    </row>
    <row r="157" spans="1:28" s="29" customFormat="1" ht="70.5" customHeight="1" thickTop="1" x14ac:dyDescent="0.25">
      <c r="A157" s="3"/>
      <c r="B157" s="57"/>
      <c r="C157" s="90" t="s">
        <v>318</v>
      </c>
      <c r="D157" s="87"/>
      <c r="E157" s="87"/>
      <c r="F157" s="87"/>
      <c r="G157" s="87"/>
      <c r="H157" s="87"/>
      <c r="I157" s="87"/>
      <c r="J157" s="87"/>
      <c r="K157" s="87"/>
      <c r="L157" s="76"/>
      <c r="M157" s="76"/>
      <c r="N157" s="76"/>
      <c r="O157" s="76"/>
      <c r="P157" s="76"/>
      <c r="Q157" s="23"/>
      <c r="R157" s="26"/>
      <c r="S157" s="26"/>
      <c r="T157" s="272"/>
      <c r="U157" s="26"/>
      <c r="V157" s="26"/>
      <c r="W157" s="26"/>
      <c r="X157" s="1"/>
      <c r="Y157" s="1"/>
    </row>
    <row r="158" spans="1:28" ht="52.5" customHeight="1" x14ac:dyDescent="0.25">
      <c r="B158" s="79"/>
      <c r="C158" s="86" t="s">
        <v>45</v>
      </c>
      <c r="D158" s="86"/>
      <c r="E158" s="152" t="s">
        <v>292</v>
      </c>
      <c r="F158" s="86" t="s">
        <v>140</v>
      </c>
      <c r="G158" s="66" t="s">
        <v>148</v>
      </c>
      <c r="H158" s="631" t="s">
        <v>150</v>
      </c>
      <c r="I158" s="631"/>
      <c r="J158" s="66" t="s">
        <v>149</v>
      </c>
      <c r="K158" s="66" t="s">
        <v>156</v>
      </c>
      <c r="L158" s="618" t="s">
        <v>517</v>
      </c>
      <c r="M158" s="619"/>
      <c r="N158" s="619"/>
      <c r="O158" s="619"/>
      <c r="P158" s="620"/>
      <c r="Q158" s="24"/>
      <c r="R158" s="25"/>
      <c r="S158" s="25"/>
      <c r="T158" s="273"/>
      <c r="U158" s="25"/>
      <c r="V158" s="25"/>
      <c r="W158" s="25"/>
    </row>
    <row r="159" spans="1:28" ht="22.5" customHeight="1" x14ac:dyDescent="0.25">
      <c r="B159" s="10"/>
      <c r="C159" s="154" t="s">
        <v>141</v>
      </c>
      <c r="D159" s="154"/>
      <c r="E159" s="154" t="s">
        <v>293</v>
      </c>
      <c r="F159" s="60">
        <f>S159</f>
        <v>111015</v>
      </c>
      <c r="G159" s="69">
        <v>50</v>
      </c>
      <c r="H159" s="625">
        <v>1.5</v>
      </c>
      <c r="I159" s="625"/>
      <c r="J159" s="69" t="s">
        <v>2</v>
      </c>
      <c r="K159" s="62" t="s">
        <v>378</v>
      </c>
      <c r="L159" s="92">
        <v>0</v>
      </c>
      <c r="M159" s="92">
        <f>L159*O159</f>
        <v>0</v>
      </c>
      <c r="N159" s="92"/>
      <c r="O159" s="93">
        <f>P159*(1-$J$3)</f>
        <v>12390</v>
      </c>
      <c r="P159" s="406">
        <f>V159</f>
        <v>12390</v>
      </c>
      <c r="Q159" s="61" t="s">
        <v>133</v>
      </c>
      <c r="R159" s="61" t="s">
        <v>130</v>
      </c>
      <c r="S159" s="61">
        <v>111015</v>
      </c>
      <c r="T159" s="270">
        <v>4670007712259</v>
      </c>
      <c r="U159" s="27"/>
      <c r="V159" s="61">
        <f>VLOOKUP(R159,'Печать Заказа'!B:F,5,FALSE)</f>
        <v>12390</v>
      </c>
      <c r="W159" s="61" t="str">
        <f>IF(V159="фикс.цена",VLOOKUP(R159,'Печать Заказа'!B:F,4,FALSE),"")</f>
        <v/>
      </c>
      <c r="X159" s="29"/>
      <c r="Y159" s="1" t="str">
        <f>IFERROR(VLOOKUP(R159,'Печать Заказа'!B:N,13,FALSE),"")</f>
        <v/>
      </c>
    </row>
    <row r="160" spans="1:28" ht="22.5" customHeight="1" x14ac:dyDescent="0.25">
      <c r="B160" s="10"/>
      <c r="C160" s="154" t="s">
        <v>142</v>
      </c>
      <c r="D160" s="154"/>
      <c r="E160" s="154" t="s">
        <v>293</v>
      </c>
      <c r="F160" s="60">
        <f>S160</f>
        <v>111016</v>
      </c>
      <c r="G160" s="69">
        <v>80</v>
      </c>
      <c r="H160" s="625">
        <v>1.5</v>
      </c>
      <c r="I160" s="625"/>
      <c r="J160" s="69" t="s">
        <v>2</v>
      </c>
      <c r="K160" s="62" t="s">
        <v>379</v>
      </c>
      <c r="L160" s="92">
        <v>0</v>
      </c>
      <c r="M160" s="92">
        <f>L160*O160</f>
        <v>0</v>
      </c>
      <c r="N160" s="92"/>
      <c r="O160" s="93">
        <f>P160*(1-$J$3)</f>
        <v>14090</v>
      </c>
      <c r="P160" s="406">
        <f>V160</f>
        <v>14090</v>
      </c>
      <c r="Q160" s="61" t="s">
        <v>134</v>
      </c>
      <c r="R160" s="61" t="s">
        <v>131</v>
      </c>
      <c r="S160" s="61">
        <v>111016</v>
      </c>
      <c r="T160" s="270">
        <v>4670007712266</v>
      </c>
      <c r="U160" s="27"/>
      <c r="V160" s="61">
        <f>VLOOKUP(R160,'Печать Заказа'!B:F,5,FALSE)</f>
        <v>14090</v>
      </c>
      <c r="W160" s="61" t="str">
        <f>IF(V160="фикс.цена",VLOOKUP(R160,'Печать Заказа'!B:F,4,FALSE),"")</f>
        <v/>
      </c>
      <c r="Y160" s="1" t="str">
        <f>IFERROR(VLOOKUP(R160,'Печать Заказа'!B:N,13,FALSE),"")</f>
        <v/>
      </c>
    </row>
    <row r="161" spans="1:25" ht="22.5" customHeight="1" thickBot="1" x14ac:dyDescent="0.3">
      <c r="B161" s="234"/>
      <c r="C161" s="155" t="s">
        <v>143</v>
      </c>
      <c r="D161" s="155"/>
      <c r="E161" s="155" t="s">
        <v>293</v>
      </c>
      <c r="F161" s="73">
        <f>S161</f>
        <v>111017</v>
      </c>
      <c r="G161" s="373">
        <v>100</v>
      </c>
      <c r="H161" s="630">
        <v>1.5</v>
      </c>
      <c r="I161" s="630"/>
      <c r="J161" s="373" t="s">
        <v>2</v>
      </c>
      <c r="K161" s="71" t="s">
        <v>380</v>
      </c>
      <c r="L161" s="94">
        <v>0</v>
      </c>
      <c r="M161" s="94">
        <f>L161*O161</f>
        <v>0</v>
      </c>
      <c r="N161" s="94"/>
      <c r="O161" s="95">
        <f>P161*(1-$J$3)</f>
        <v>16290</v>
      </c>
      <c r="P161" s="407">
        <f>V161</f>
        <v>16290</v>
      </c>
      <c r="Q161" s="61" t="s">
        <v>135</v>
      </c>
      <c r="R161" s="61" t="s">
        <v>132</v>
      </c>
      <c r="S161" s="61">
        <v>111017</v>
      </c>
      <c r="T161" s="270">
        <v>4670007712273</v>
      </c>
      <c r="U161" s="27"/>
      <c r="V161" s="61">
        <f>VLOOKUP(R161,'Печать Заказа'!B:F,5,FALSE)</f>
        <v>16290</v>
      </c>
      <c r="W161" s="61" t="str">
        <f>IF(V161="фикс.цена",VLOOKUP(R161,'Печать Заказа'!B:F,4,FALSE),"")</f>
        <v/>
      </c>
      <c r="Y161" s="1" t="str">
        <f>IFERROR(VLOOKUP(R161,'Печать Заказа'!B:N,13,FALSE),"")</f>
        <v/>
      </c>
    </row>
    <row r="162" spans="1:25" s="29" customFormat="1" ht="55.5" customHeight="1" thickTop="1" x14ac:dyDescent="0.25">
      <c r="A162" s="3"/>
      <c r="B162" s="57"/>
      <c r="C162" s="87" t="s">
        <v>88</v>
      </c>
      <c r="D162" s="87"/>
      <c r="E162" s="87"/>
      <c r="F162" s="87"/>
      <c r="G162" s="87"/>
      <c r="H162" s="87"/>
      <c r="I162" s="87"/>
      <c r="J162" s="87"/>
      <c r="K162" s="87"/>
      <c r="L162" s="76"/>
      <c r="M162" s="76"/>
      <c r="N162" s="76"/>
      <c r="O162" s="76"/>
      <c r="P162" s="76"/>
      <c r="Q162" s="23"/>
      <c r="R162" s="26"/>
      <c r="S162" s="26"/>
      <c r="T162" s="272"/>
      <c r="U162" s="26"/>
      <c r="V162" s="26"/>
      <c r="W162" s="26"/>
      <c r="Y162" s="1"/>
    </row>
    <row r="163" spans="1:25" ht="45" customHeight="1" x14ac:dyDescent="0.25">
      <c r="B163" s="79"/>
      <c r="C163" s="86" t="s">
        <v>45</v>
      </c>
      <c r="D163" s="86"/>
      <c r="E163" s="152" t="s">
        <v>292</v>
      </c>
      <c r="F163" s="86" t="s">
        <v>140</v>
      </c>
      <c r="G163" s="66" t="s">
        <v>148</v>
      </c>
      <c r="H163" s="631" t="s">
        <v>150</v>
      </c>
      <c r="I163" s="631"/>
      <c r="J163" s="66" t="s">
        <v>149</v>
      </c>
      <c r="K163" s="66" t="s">
        <v>156</v>
      </c>
      <c r="L163" s="618" t="s">
        <v>519</v>
      </c>
      <c r="M163" s="619"/>
      <c r="N163" s="619"/>
      <c r="O163" s="619"/>
      <c r="P163" s="620"/>
      <c r="Q163" s="24"/>
      <c r="R163" s="25"/>
      <c r="S163" s="25"/>
      <c r="T163" s="273"/>
      <c r="U163" s="25"/>
      <c r="V163" s="25"/>
      <c r="W163" s="25"/>
    </row>
    <row r="164" spans="1:25" ht="22.5" customHeight="1" x14ac:dyDescent="0.25">
      <c r="B164" s="10"/>
      <c r="C164" s="154" t="str">
        <f>Q164</f>
        <v>THERMEX Thermo 30 V Slim</v>
      </c>
      <c r="D164" s="154"/>
      <c r="E164" s="154" t="s">
        <v>294</v>
      </c>
      <c r="F164" s="60">
        <f>S164</f>
        <v>111010</v>
      </c>
      <c r="G164" s="69">
        <v>30</v>
      </c>
      <c r="H164" s="628" t="s">
        <v>191</v>
      </c>
      <c r="I164" s="628"/>
      <c r="J164" s="69" t="s">
        <v>2</v>
      </c>
      <c r="K164" s="62" t="s">
        <v>367</v>
      </c>
      <c r="L164" s="92">
        <v>0</v>
      </c>
      <c r="M164" s="92">
        <f>L164*O164</f>
        <v>0</v>
      </c>
      <c r="N164" s="92"/>
      <c r="O164" s="93">
        <f>P164*(1-$J$3)</f>
        <v>9990</v>
      </c>
      <c r="P164" s="406">
        <f>V164</f>
        <v>9990</v>
      </c>
      <c r="Q164" s="61" t="s">
        <v>83</v>
      </c>
      <c r="R164" s="61" t="s">
        <v>82</v>
      </c>
      <c r="S164" s="61">
        <v>111010</v>
      </c>
      <c r="T164" s="270">
        <v>4670007714116</v>
      </c>
      <c r="U164" s="27"/>
      <c r="V164" s="61">
        <f>VLOOKUP(R164,'Печать Заказа'!B:F,5,FALSE)</f>
        <v>9990</v>
      </c>
      <c r="W164" s="61" t="str">
        <f>IF(V164="фикс.цена",VLOOKUP(R164,'Печать Заказа'!B:F,4,FALSE),"")</f>
        <v/>
      </c>
      <c r="Y164" s="1" t="str">
        <f>IFERROR(VLOOKUP(R164,'Печать Заказа'!B:N,13,FALSE),"")</f>
        <v/>
      </c>
    </row>
    <row r="165" spans="1:25" ht="22.5" customHeight="1" x14ac:dyDescent="0.25">
      <c r="B165" s="10"/>
      <c r="C165" s="154" t="str">
        <f>Q165</f>
        <v>THERMEX Thermo 50 V Slim</v>
      </c>
      <c r="D165" s="154"/>
      <c r="E165" s="154" t="s">
        <v>294</v>
      </c>
      <c r="F165" s="60">
        <f>S165</f>
        <v>111011</v>
      </c>
      <c r="G165" s="69">
        <v>50</v>
      </c>
      <c r="H165" s="628" t="s">
        <v>191</v>
      </c>
      <c r="I165" s="628"/>
      <c r="J165" s="69" t="s">
        <v>2</v>
      </c>
      <c r="K165" s="62" t="s">
        <v>368</v>
      </c>
      <c r="L165" s="92">
        <v>0</v>
      </c>
      <c r="M165" s="92">
        <f>L165*O165</f>
        <v>0</v>
      </c>
      <c r="N165" s="92"/>
      <c r="O165" s="93">
        <f>P165*(1-$J$3)</f>
        <v>12390</v>
      </c>
      <c r="P165" s="406">
        <f>V165</f>
        <v>12390</v>
      </c>
      <c r="Q165" s="61" t="s">
        <v>85</v>
      </c>
      <c r="R165" s="61" t="s">
        <v>84</v>
      </c>
      <c r="S165" s="61">
        <v>111011</v>
      </c>
      <c r="T165" s="270">
        <v>4670007714123</v>
      </c>
      <c r="U165" s="27"/>
      <c r="V165" s="61">
        <f>VLOOKUP(R165,'Печать Заказа'!B:F,5,FALSE)</f>
        <v>12390</v>
      </c>
      <c r="W165" s="61" t="str">
        <f>IF(V165="фикс.цена",VLOOKUP(R165,'Печать Заказа'!B:F,4,FALSE),"")</f>
        <v/>
      </c>
      <c r="Y165" s="1" t="str">
        <f>IFERROR(VLOOKUP(R165,'Печать Заказа'!B:N,13,FALSE),"")</f>
        <v/>
      </c>
    </row>
    <row r="166" spans="1:25" ht="22.5" customHeight="1" x14ac:dyDescent="0.25">
      <c r="B166" s="10"/>
      <c r="C166" s="154" t="str">
        <f>Q166</f>
        <v>THERMEX Thermo 80 V</v>
      </c>
      <c r="D166" s="154"/>
      <c r="E166" s="154" t="s">
        <v>294</v>
      </c>
      <c r="F166" s="60">
        <f>S166</f>
        <v>111012</v>
      </c>
      <c r="G166" s="69">
        <v>80</v>
      </c>
      <c r="H166" s="628" t="s">
        <v>191</v>
      </c>
      <c r="I166" s="628"/>
      <c r="J166" s="69" t="s">
        <v>2</v>
      </c>
      <c r="K166" s="62" t="s">
        <v>369</v>
      </c>
      <c r="L166" s="92">
        <v>0</v>
      </c>
      <c r="M166" s="92">
        <f>L166*O166</f>
        <v>0</v>
      </c>
      <c r="N166" s="92"/>
      <c r="O166" s="93">
        <f>P166*(1-$J$3)</f>
        <v>14190</v>
      </c>
      <c r="P166" s="406">
        <f>V166</f>
        <v>14190</v>
      </c>
      <c r="Q166" s="61" t="s">
        <v>87</v>
      </c>
      <c r="R166" s="61" t="s">
        <v>86</v>
      </c>
      <c r="S166" s="61">
        <v>111012</v>
      </c>
      <c r="T166" s="270">
        <v>4670007714086</v>
      </c>
      <c r="U166" s="27"/>
      <c r="V166" s="61">
        <f>VLOOKUP(R166,'Печать Заказа'!B:F,5,FALSE)</f>
        <v>14190</v>
      </c>
      <c r="W166" s="61" t="str">
        <f>IF(V166="фикс.цена",VLOOKUP(R166,'Печать Заказа'!B:F,4,FALSE),"")</f>
        <v/>
      </c>
      <c r="Y166" s="1" t="str">
        <f>IFERROR(VLOOKUP(R166,'Печать Заказа'!B:N,13,FALSE),"")</f>
        <v/>
      </c>
    </row>
    <row r="167" spans="1:25" ht="22.5" customHeight="1" x14ac:dyDescent="0.25">
      <c r="B167" s="10"/>
      <c r="C167" s="154" t="str">
        <f>Q167</f>
        <v>THERMEX Thermo 100 V</v>
      </c>
      <c r="D167" s="154"/>
      <c r="E167" s="154" t="s">
        <v>294</v>
      </c>
      <c r="F167" s="60">
        <f>S167</f>
        <v>111013</v>
      </c>
      <c r="G167" s="69">
        <v>100</v>
      </c>
      <c r="H167" s="628" t="s">
        <v>191</v>
      </c>
      <c r="I167" s="628"/>
      <c r="J167" s="69" t="s">
        <v>2</v>
      </c>
      <c r="K167" s="62" t="s">
        <v>370</v>
      </c>
      <c r="L167" s="92">
        <v>0</v>
      </c>
      <c r="M167" s="92">
        <f>L167*O167</f>
        <v>0</v>
      </c>
      <c r="N167" s="92"/>
      <c r="O167" s="93">
        <f>P167*(1-$J$3)</f>
        <v>15590</v>
      </c>
      <c r="P167" s="406">
        <f>V167</f>
        <v>15590</v>
      </c>
      <c r="Q167" s="61" t="s">
        <v>79</v>
      </c>
      <c r="R167" s="61" t="s">
        <v>78</v>
      </c>
      <c r="S167" s="61">
        <v>111013</v>
      </c>
      <c r="T167" s="270">
        <v>4670007714093</v>
      </c>
      <c r="U167" s="27"/>
      <c r="V167" s="61">
        <f>VLOOKUP(R167,'Печать Заказа'!B:F,5,FALSE)</f>
        <v>15590</v>
      </c>
      <c r="W167" s="61" t="str">
        <f>IF(V167="фикс.цена",VLOOKUP(R167,'Печать Заказа'!B:F,4,FALSE),"")</f>
        <v/>
      </c>
      <c r="Y167" s="1" t="str">
        <f>IFERROR(VLOOKUP(R167,'Печать Заказа'!B:N,13,FALSE),"")</f>
        <v/>
      </c>
    </row>
    <row r="168" spans="1:25" ht="22.5" customHeight="1" thickBot="1" x14ac:dyDescent="0.3">
      <c r="B168" s="10"/>
      <c r="C168" s="154" t="str">
        <f>Q168</f>
        <v>THERMEX Thermo 150 V</v>
      </c>
      <c r="D168" s="154"/>
      <c r="E168" s="154" t="s">
        <v>294</v>
      </c>
      <c r="F168" s="60">
        <f>S168</f>
        <v>111014</v>
      </c>
      <c r="G168" s="69">
        <v>150</v>
      </c>
      <c r="H168" s="628" t="s">
        <v>191</v>
      </c>
      <c r="I168" s="628"/>
      <c r="J168" s="69" t="s">
        <v>2</v>
      </c>
      <c r="K168" s="62" t="s">
        <v>371</v>
      </c>
      <c r="L168" s="92">
        <v>0</v>
      </c>
      <c r="M168" s="92">
        <f>L168*O168</f>
        <v>0</v>
      </c>
      <c r="N168" s="92"/>
      <c r="O168" s="93">
        <f>P168*(1-$J$3)</f>
        <v>17990</v>
      </c>
      <c r="P168" s="406">
        <f>V168</f>
        <v>17990</v>
      </c>
      <c r="Q168" s="61" t="s">
        <v>81</v>
      </c>
      <c r="R168" s="61" t="s">
        <v>80</v>
      </c>
      <c r="S168" s="61">
        <v>111014</v>
      </c>
      <c r="T168" s="270">
        <v>4670007714109</v>
      </c>
      <c r="U168" s="27"/>
      <c r="V168" s="61">
        <f>VLOOKUP(R168,'Печать Заказа'!B:F,5,FALSE)</f>
        <v>17990</v>
      </c>
      <c r="W168" s="61" t="str">
        <f>IF(V168="фикс.цена",VLOOKUP(R168,'Печать Заказа'!B:F,4,FALSE),"")</f>
        <v/>
      </c>
      <c r="Y168" s="1" t="str">
        <f>IFERROR(VLOOKUP(R168,'Печать Заказа'!B:N,13,FALSE),"")</f>
        <v/>
      </c>
    </row>
    <row r="169" spans="1:25" s="29" customFormat="1" ht="62.25" customHeight="1" thickTop="1" x14ac:dyDescent="0.25">
      <c r="A169" s="3"/>
      <c r="B169" s="57"/>
      <c r="C169" s="90" t="s">
        <v>227</v>
      </c>
      <c r="D169" s="87"/>
      <c r="E169" s="87"/>
      <c r="F169" s="87"/>
      <c r="G169" s="87"/>
      <c r="H169" s="87"/>
      <c r="I169" s="87"/>
      <c r="J169" s="87"/>
      <c r="K169" s="87"/>
      <c r="L169" s="76"/>
      <c r="M169" s="76"/>
      <c r="N169" s="76"/>
      <c r="O169" s="76"/>
      <c r="P169" s="76"/>
      <c r="Q169" s="23"/>
      <c r="R169" s="26"/>
      <c r="S169" s="26"/>
      <c r="T169" s="272"/>
      <c r="U169" s="26"/>
      <c r="V169" s="26"/>
      <c r="W169" s="26"/>
      <c r="Y169" s="1"/>
    </row>
    <row r="170" spans="1:25" ht="45" customHeight="1" x14ac:dyDescent="0.25">
      <c r="B170" s="79"/>
      <c r="C170" s="86" t="s">
        <v>45</v>
      </c>
      <c r="D170" s="86"/>
      <c r="E170" s="152" t="s">
        <v>292</v>
      </c>
      <c r="F170" s="86" t="s">
        <v>140</v>
      </c>
      <c r="G170" s="66" t="s">
        <v>148</v>
      </c>
      <c r="H170" s="631" t="s">
        <v>150</v>
      </c>
      <c r="I170" s="631"/>
      <c r="J170" s="66" t="s">
        <v>149</v>
      </c>
      <c r="K170" s="66" t="s">
        <v>156</v>
      </c>
      <c r="L170" s="618" t="s">
        <v>518</v>
      </c>
      <c r="M170" s="619"/>
      <c r="N170" s="619"/>
      <c r="O170" s="619"/>
      <c r="P170" s="620"/>
      <c r="Q170" s="24"/>
      <c r="R170" s="25"/>
      <c r="S170" s="25"/>
      <c r="T170" s="273"/>
      <c r="U170" s="25"/>
      <c r="V170" s="25"/>
      <c r="W170" s="25"/>
    </row>
    <row r="171" spans="1:25" ht="22.5" customHeight="1" x14ac:dyDescent="0.25">
      <c r="B171" s="10"/>
      <c r="C171" s="154" t="str">
        <f>Q171</f>
        <v>THERMEX Nova 50 V Slim</v>
      </c>
      <c r="D171" s="154"/>
      <c r="E171" s="154" t="s">
        <v>294</v>
      </c>
      <c r="F171" s="60">
        <f>S171</f>
        <v>111019</v>
      </c>
      <c r="G171" s="113">
        <v>50</v>
      </c>
      <c r="H171" s="627">
        <v>2</v>
      </c>
      <c r="I171" s="627"/>
      <c r="J171" s="113" t="s">
        <v>2</v>
      </c>
      <c r="K171" s="62" t="s">
        <v>368</v>
      </c>
      <c r="L171" s="92">
        <v>0</v>
      </c>
      <c r="M171" s="92">
        <f>L171*O171</f>
        <v>0</v>
      </c>
      <c r="N171" s="92"/>
      <c r="O171" s="93">
        <f>P171*(1-$J$3)</f>
        <v>11990</v>
      </c>
      <c r="P171" s="406">
        <f>V171</f>
        <v>11990</v>
      </c>
      <c r="Q171" s="112" t="s">
        <v>253</v>
      </c>
      <c r="R171" s="112" t="s">
        <v>254</v>
      </c>
      <c r="S171" s="84">
        <v>111019</v>
      </c>
      <c r="T171" s="270">
        <v>4670007715205</v>
      </c>
      <c r="U171" s="27"/>
      <c r="V171" s="112">
        <f>VLOOKUP(R171,'Печать Заказа'!B:F,5,FALSE)</f>
        <v>11990</v>
      </c>
      <c r="W171" s="112" t="str">
        <f>IF(V171="фикс.цена",VLOOKUP(R171,'Печать Заказа'!B:F,4,FALSE),"")</f>
        <v/>
      </c>
      <c r="Y171" s="1" t="str">
        <f>IFERROR(VLOOKUP(R171,'Печать Заказа'!B:N,13,FALSE),"")</f>
        <v/>
      </c>
    </row>
    <row r="172" spans="1:25" ht="22.5" customHeight="1" x14ac:dyDescent="0.25">
      <c r="B172" s="10"/>
      <c r="C172" s="154" t="str">
        <f>Q172</f>
        <v>THERMEX Nova 50 V</v>
      </c>
      <c r="D172" s="154"/>
      <c r="E172" s="154" t="s">
        <v>294</v>
      </c>
      <c r="F172" s="60">
        <f>S172</f>
        <v>111022</v>
      </c>
      <c r="G172" s="69">
        <v>50</v>
      </c>
      <c r="H172" s="627">
        <v>2</v>
      </c>
      <c r="I172" s="627"/>
      <c r="J172" s="69" t="s">
        <v>2</v>
      </c>
      <c r="K172" s="62" t="s">
        <v>381</v>
      </c>
      <c r="L172" s="92">
        <v>0</v>
      </c>
      <c r="M172" s="92">
        <f>L172*O172</f>
        <v>0</v>
      </c>
      <c r="N172" s="92"/>
      <c r="O172" s="93">
        <f>P172*(1-$J$3)</f>
        <v>11590</v>
      </c>
      <c r="P172" s="406">
        <f>V172</f>
        <v>11590</v>
      </c>
      <c r="Q172" s="67" t="s">
        <v>163</v>
      </c>
      <c r="R172" s="67" t="s">
        <v>160</v>
      </c>
      <c r="S172" s="84">
        <v>111022</v>
      </c>
      <c r="T172" s="270">
        <v>4670007715151</v>
      </c>
      <c r="U172" s="27"/>
      <c r="V172" s="67">
        <f>VLOOKUP(R172,'Печать Заказа'!B:F,5,FALSE)</f>
        <v>11590</v>
      </c>
      <c r="W172" s="67" t="str">
        <f>IF(V172="фикс.цена",VLOOKUP(R172,'Печать Заказа'!B:F,4,FALSE),"")</f>
        <v/>
      </c>
      <c r="Y172" s="1" t="str">
        <f>IFERROR(VLOOKUP(R172,'Печать Заказа'!B:N,13,FALSE),"")</f>
        <v/>
      </c>
    </row>
    <row r="173" spans="1:25" ht="22.5" customHeight="1" x14ac:dyDescent="0.25">
      <c r="B173" s="10"/>
      <c r="C173" s="154" t="str">
        <f>Q173</f>
        <v>THERMEX Nova 80 V</v>
      </c>
      <c r="D173" s="154"/>
      <c r="E173" s="154" t="s">
        <v>294</v>
      </c>
      <c r="F173" s="60">
        <f>S173</f>
        <v>111023</v>
      </c>
      <c r="G173" s="526">
        <v>80</v>
      </c>
      <c r="H173" s="627">
        <v>2</v>
      </c>
      <c r="I173" s="627"/>
      <c r="J173" s="526" t="s">
        <v>2</v>
      </c>
      <c r="K173" s="528" t="s">
        <v>369</v>
      </c>
      <c r="L173" s="92">
        <v>0</v>
      </c>
      <c r="M173" s="92">
        <f>L173*O173</f>
        <v>0</v>
      </c>
      <c r="N173" s="92"/>
      <c r="O173" s="93">
        <f>P173*(1-$J$3)</f>
        <v>13990</v>
      </c>
      <c r="P173" s="406">
        <f>V173</f>
        <v>13990</v>
      </c>
      <c r="Q173" s="527" t="s">
        <v>164</v>
      </c>
      <c r="R173" s="527" t="s">
        <v>161</v>
      </c>
      <c r="S173" s="84">
        <v>111023</v>
      </c>
      <c r="T173" s="270">
        <v>4670007715168</v>
      </c>
      <c r="U173" s="27"/>
      <c r="V173" s="527">
        <f>VLOOKUP(R173,'Печать Заказа'!B:F,5,FALSE)</f>
        <v>13990</v>
      </c>
      <c r="W173" s="527" t="str">
        <f>IF(V173="фикс.цена",VLOOKUP(R173,'Печать Заказа'!B:F,4,FALSE),"")</f>
        <v/>
      </c>
      <c r="Y173" s="1" t="str">
        <f>IFERROR(VLOOKUP(R173,'Печать Заказа'!B:N,13,FALSE),"")</f>
        <v/>
      </c>
    </row>
    <row r="174" spans="1:25" ht="18" x14ac:dyDescent="0.25">
      <c r="B174" s="10"/>
      <c r="C174" s="154" t="str">
        <f>Q174</f>
        <v>THERMEX Nova 100 V</v>
      </c>
      <c r="D174" s="154"/>
      <c r="E174" s="154" t="s">
        <v>294</v>
      </c>
      <c r="F174" s="60">
        <f>S174</f>
        <v>111024</v>
      </c>
      <c r="G174" s="526">
        <v>100</v>
      </c>
      <c r="H174" s="627">
        <v>2</v>
      </c>
      <c r="I174" s="627"/>
      <c r="J174" s="526" t="s">
        <v>2</v>
      </c>
      <c r="K174" s="528" t="s">
        <v>370</v>
      </c>
      <c r="L174" s="92">
        <v>0</v>
      </c>
      <c r="M174" s="92">
        <f>L174*O174</f>
        <v>0</v>
      </c>
      <c r="N174" s="92"/>
      <c r="O174" s="93">
        <f>P174*(1-$J$3)</f>
        <v>14990</v>
      </c>
      <c r="P174" s="406">
        <f>V174</f>
        <v>14990</v>
      </c>
      <c r="Q174" s="527" t="s">
        <v>162</v>
      </c>
      <c r="R174" s="527" t="s">
        <v>159</v>
      </c>
      <c r="S174" s="84">
        <v>111024</v>
      </c>
      <c r="T174" s="270">
        <v>4670007715175</v>
      </c>
      <c r="U174" s="27"/>
      <c r="V174" s="527">
        <f>VLOOKUP(R174,'Печать Заказа'!B:F,5,FALSE)</f>
        <v>14990</v>
      </c>
      <c r="W174" s="527" t="str">
        <f>IF(V174="фикс.цена",VLOOKUP(R174,'Печать Заказа'!B:F,4,FALSE),"")</f>
        <v/>
      </c>
      <c r="Y174" s="1" t="str">
        <f>IFERROR(VLOOKUP(R174,'Печать Заказа'!B:N,13,FALSE),"")</f>
        <v/>
      </c>
    </row>
    <row r="175" spans="1:25" ht="18.75" thickBot="1" x14ac:dyDescent="0.3">
      <c r="B175" s="10"/>
      <c r="C175" s="154" t="str">
        <f>Q175</f>
        <v>THERMEX Nova 150 V</v>
      </c>
      <c r="D175" s="154"/>
      <c r="E175" s="154" t="s">
        <v>294</v>
      </c>
      <c r="F175" s="60">
        <f>S175</f>
        <v>111025</v>
      </c>
      <c r="G175" s="526">
        <v>150</v>
      </c>
      <c r="H175" s="627">
        <v>2</v>
      </c>
      <c r="I175" s="627"/>
      <c r="J175" s="526" t="s">
        <v>2</v>
      </c>
      <c r="K175" s="528" t="s">
        <v>1053</v>
      </c>
      <c r="L175" s="92">
        <v>0</v>
      </c>
      <c r="M175" s="92">
        <f>L175*O175</f>
        <v>0</v>
      </c>
      <c r="N175" s="92"/>
      <c r="O175" s="93">
        <f>P175*(1-$J$3)</f>
        <v>22890</v>
      </c>
      <c r="P175" s="406">
        <f>V175</f>
        <v>22890</v>
      </c>
      <c r="Q175" s="527" t="s">
        <v>1054</v>
      </c>
      <c r="R175" s="527" t="s">
        <v>1055</v>
      </c>
      <c r="S175" s="84">
        <v>111025</v>
      </c>
      <c r="T175" s="270">
        <v>4670007715182</v>
      </c>
      <c r="U175" s="27"/>
      <c r="V175" s="527">
        <f>VLOOKUP(R175,'Печать Заказа'!B:F,5,FALSE)</f>
        <v>22890</v>
      </c>
      <c r="W175" s="527" t="str">
        <f>IF(V175="фикс.цена",VLOOKUP(R175,'Печать Заказа'!B:F,4,FALSE),"")</f>
        <v/>
      </c>
      <c r="Y175" s="1" t="str">
        <f>IFERROR(VLOOKUP(R175,'Печать Заказа'!B:N,13,FALSE),"")</f>
        <v/>
      </c>
    </row>
    <row r="176" spans="1:25" ht="60" customHeight="1" thickTop="1" x14ac:dyDescent="0.25">
      <c r="B176" s="57"/>
      <c r="C176" s="90" t="s">
        <v>758</v>
      </c>
      <c r="D176" s="87"/>
      <c r="E176" s="87"/>
      <c r="F176" s="87"/>
      <c r="G176" s="87"/>
      <c r="H176" s="87"/>
      <c r="I176" s="87"/>
      <c r="J176" s="87"/>
      <c r="K176" s="87"/>
      <c r="L176" s="76"/>
      <c r="M176" s="76"/>
      <c r="N176" s="76"/>
      <c r="O176" s="76"/>
      <c r="P176" s="76"/>
      <c r="Q176" s="23"/>
      <c r="R176" s="26"/>
      <c r="S176" s="26"/>
      <c r="T176" s="272"/>
      <c r="U176" s="26"/>
      <c r="V176" s="26"/>
      <c r="W176" s="26"/>
    </row>
    <row r="177" spans="1:27" ht="46.5" customHeight="1" x14ac:dyDescent="0.25">
      <c r="B177" s="79"/>
      <c r="C177" s="86" t="s">
        <v>45</v>
      </c>
      <c r="D177" s="86"/>
      <c r="E177" s="152" t="s">
        <v>292</v>
      </c>
      <c r="F177" s="86" t="s">
        <v>140</v>
      </c>
      <c r="G177" s="344" t="s">
        <v>148</v>
      </c>
      <c r="H177" s="631" t="s">
        <v>150</v>
      </c>
      <c r="I177" s="631"/>
      <c r="J177" s="344" t="s">
        <v>149</v>
      </c>
      <c r="K177" s="344" t="s">
        <v>156</v>
      </c>
      <c r="L177" s="618" t="s">
        <v>765</v>
      </c>
      <c r="M177" s="619"/>
      <c r="N177" s="619"/>
      <c r="O177" s="619"/>
      <c r="P177" s="620"/>
      <c r="Q177" s="24"/>
      <c r="R177" s="25"/>
      <c r="S177" s="25"/>
      <c r="T177" s="273"/>
      <c r="U177" s="25"/>
      <c r="V177" s="25"/>
      <c r="W177" s="25"/>
    </row>
    <row r="178" spans="1:27" ht="22.5" customHeight="1" x14ac:dyDescent="0.25">
      <c r="B178" s="10"/>
      <c r="C178" s="154" t="str">
        <f t="shared" ref="C178:C180" si="38">Q178</f>
        <v>THERMEX Circle 50 V Slim</v>
      </c>
      <c r="D178" s="157"/>
      <c r="E178" s="160" t="s">
        <v>293</v>
      </c>
      <c r="F178" s="60">
        <f t="shared" ref="F178:F180" si="39">S178</f>
        <v>111193</v>
      </c>
      <c r="G178" s="343">
        <v>50</v>
      </c>
      <c r="H178" s="625">
        <v>1.5</v>
      </c>
      <c r="I178" s="625"/>
      <c r="J178" s="343" t="s">
        <v>2</v>
      </c>
      <c r="K178" s="346" t="s">
        <v>368</v>
      </c>
      <c r="L178" s="92">
        <v>0</v>
      </c>
      <c r="M178" s="92">
        <f t="shared" ref="M178:M180" si="40">L178*O178</f>
        <v>0</v>
      </c>
      <c r="N178" s="92"/>
      <c r="O178" s="93">
        <f t="shared" ref="O178:O180" si="41">P178*(1-$J$3)</f>
        <v>10390</v>
      </c>
      <c r="P178" s="406">
        <f>V178</f>
        <v>10390</v>
      </c>
      <c r="Q178" s="345" t="s">
        <v>761</v>
      </c>
      <c r="R178" s="345" t="s">
        <v>762</v>
      </c>
      <c r="S178" s="84">
        <v>111193</v>
      </c>
      <c r="T178" s="270">
        <v>4670033315325</v>
      </c>
      <c r="U178" s="27"/>
      <c r="V178" s="345">
        <f>VLOOKUP(R178,'Печать Заказа'!B:F,5,FALSE)</f>
        <v>10390</v>
      </c>
      <c r="W178" s="345" t="str">
        <f>IF(V178="фикс.цена",VLOOKUP(R178,'Печать Заказа'!B:F,4,FALSE),"")</f>
        <v/>
      </c>
      <c r="Y178" s="1" t="str">
        <f>IFERROR(VLOOKUP(R178,'Печать Заказа'!B:N,13,FALSE),"")</f>
        <v/>
      </c>
      <c r="AA178" s="163"/>
    </row>
    <row r="179" spans="1:27" ht="22.5" customHeight="1" x14ac:dyDescent="0.25">
      <c r="B179" s="10"/>
      <c r="C179" s="154" t="str">
        <f t="shared" si="38"/>
        <v>THERMEX Circle 80 V</v>
      </c>
      <c r="D179" s="157"/>
      <c r="E179" s="160" t="s">
        <v>293</v>
      </c>
      <c r="F179" s="60">
        <f t="shared" si="39"/>
        <v>111194</v>
      </c>
      <c r="G179" s="343">
        <v>80</v>
      </c>
      <c r="H179" s="625">
        <v>1.5</v>
      </c>
      <c r="I179" s="625"/>
      <c r="J179" s="343" t="s">
        <v>2</v>
      </c>
      <c r="K179" s="346" t="s">
        <v>369</v>
      </c>
      <c r="L179" s="92">
        <v>0</v>
      </c>
      <c r="M179" s="92">
        <f t="shared" si="40"/>
        <v>0</v>
      </c>
      <c r="N179" s="92"/>
      <c r="O179" s="93">
        <f t="shared" si="41"/>
        <v>11990</v>
      </c>
      <c r="P179" s="406">
        <f t="shared" ref="P179:P180" si="42">V179</f>
        <v>11990</v>
      </c>
      <c r="Q179" s="345" t="s">
        <v>759</v>
      </c>
      <c r="R179" s="345" t="s">
        <v>763</v>
      </c>
      <c r="S179" s="84">
        <v>111194</v>
      </c>
      <c r="T179" s="270">
        <v>4670033315332</v>
      </c>
      <c r="U179" s="27"/>
      <c r="V179" s="345">
        <f>VLOOKUP(R179,'Печать Заказа'!B:F,5,FALSE)</f>
        <v>11990</v>
      </c>
      <c r="W179" s="345" t="str">
        <f>IF(V179="фикс.цена",VLOOKUP(R179,'Печать Заказа'!B:F,4,FALSE),"")</f>
        <v/>
      </c>
      <c r="Y179" s="1" t="str">
        <f>IFERROR(VLOOKUP(R179,'Печать Заказа'!B:N,13,FALSE),"")</f>
        <v/>
      </c>
      <c r="AA179" s="163"/>
    </row>
    <row r="180" spans="1:27" ht="22.5" customHeight="1" thickBot="1" x14ac:dyDescent="0.3">
      <c r="B180" s="234"/>
      <c r="C180" s="309" t="str">
        <f t="shared" si="38"/>
        <v>THERMEX Circle 100 V</v>
      </c>
      <c r="D180" s="515"/>
      <c r="E180" s="162" t="s">
        <v>293</v>
      </c>
      <c r="F180" s="91">
        <f t="shared" si="39"/>
        <v>111191</v>
      </c>
      <c r="G180" s="512">
        <v>100</v>
      </c>
      <c r="H180" s="635">
        <v>1.5</v>
      </c>
      <c r="I180" s="635"/>
      <c r="J180" s="512" t="s">
        <v>2</v>
      </c>
      <c r="K180" s="516" t="s">
        <v>370</v>
      </c>
      <c r="L180" s="94">
        <v>0</v>
      </c>
      <c r="M180" s="94">
        <f t="shared" si="40"/>
        <v>0</v>
      </c>
      <c r="N180" s="94"/>
      <c r="O180" s="263">
        <f t="shared" si="41"/>
        <v>12990</v>
      </c>
      <c r="P180" s="407">
        <f t="shared" si="42"/>
        <v>12990</v>
      </c>
      <c r="Q180" s="345" t="s">
        <v>760</v>
      </c>
      <c r="R180" s="345" t="s">
        <v>764</v>
      </c>
      <c r="S180" s="84">
        <v>111191</v>
      </c>
      <c r="T180" s="270">
        <v>4670033315301</v>
      </c>
      <c r="U180" s="27"/>
      <c r="V180" s="345">
        <f>VLOOKUP(R180,'Печать Заказа'!B:F,5,FALSE)</f>
        <v>12990</v>
      </c>
      <c r="W180" s="345" t="str">
        <f>IF(V180="фикс.цена",VLOOKUP(R180,'Печать Заказа'!B:F,4,FALSE),"")</f>
        <v/>
      </c>
      <c r="Y180" s="1" t="str">
        <f>IFERROR(VLOOKUP(R180,'Печать Заказа'!B:N,13,FALSE),"")</f>
        <v/>
      </c>
      <c r="AA180" s="163"/>
    </row>
    <row r="181" spans="1:27" ht="60" customHeight="1" x14ac:dyDescent="0.25">
      <c r="B181" s="308"/>
      <c r="C181" s="90" t="s">
        <v>356</v>
      </c>
      <c r="D181" s="87"/>
      <c r="E181" s="87"/>
      <c r="F181" s="87"/>
      <c r="G181" s="339"/>
      <c r="H181" s="87"/>
      <c r="I181" s="87"/>
      <c r="J181" s="339"/>
      <c r="K181" s="87"/>
      <c r="L181" s="321"/>
      <c r="M181" s="321"/>
      <c r="N181" s="321"/>
      <c r="O181" s="76"/>
      <c r="P181" s="321"/>
      <c r="Q181" s="23"/>
      <c r="R181" s="26"/>
      <c r="S181" s="26"/>
      <c r="T181" s="272"/>
      <c r="U181" s="26"/>
      <c r="V181" s="26"/>
      <c r="W181" s="26"/>
    </row>
    <row r="182" spans="1:27" ht="41.25" customHeight="1" x14ac:dyDescent="0.25">
      <c r="B182" s="79"/>
      <c r="C182" s="86" t="s">
        <v>45</v>
      </c>
      <c r="D182" s="86"/>
      <c r="E182" s="152" t="s">
        <v>292</v>
      </c>
      <c r="F182" s="86" t="s">
        <v>140</v>
      </c>
      <c r="G182" s="186" t="s">
        <v>148</v>
      </c>
      <c r="H182" s="631" t="s">
        <v>150</v>
      </c>
      <c r="I182" s="631"/>
      <c r="J182" s="186" t="s">
        <v>149</v>
      </c>
      <c r="K182" s="186" t="s">
        <v>156</v>
      </c>
      <c r="L182" s="618" t="s">
        <v>520</v>
      </c>
      <c r="M182" s="619"/>
      <c r="N182" s="619"/>
      <c r="O182" s="619"/>
      <c r="P182" s="620"/>
      <c r="Q182" s="24"/>
      <c r="R182" s="25"/>
      <c r="S182" s="25"/>
      <c r="T182" s="273"/>
      <c r="U182" s="25"/>
      <c r="V182" s="25"/>
      <c r="W182" s="25"/>
    </row>
    <row r="183" spans="1:27" ht="22.5" customHeight="1" x14ac:dyDescent="0.25">
      <c r="B183" s="10"/>
      <c r="C183" s="189" t="str">
        <f>Q183</f>
        <v>THERMEX TitaniumHeat 30 V Slim</v>
      </c>
      <c r="D183" s="157"/>
      <c r="E183" s="160" t="s">
        <v>293</v>
      </c>
      <c r="F183" s="60">
        <f t="shared" ref="F183:F192" si="43">S183</f>
        <v>111080</v>
      </c>
      <c r="G183" s="188">
        <v>30</v>
      </c>
      <c r="H183" s="625">
        <v>1.5</v>
      </c>
      <c r="I183" s="625"/>
      <c r="J183" s="188" t="s">
        <v>2</v>
      </c>
      <c r="K183" s="62" t="s">
        <v>367</v>
      </c>
      <c r="L183" s="92">
        <v>0</v>
      </c>
      <c r="M183" s="92">
        <f>L183*O183</f>
        <v>0</v>
      </c>
      <c r="N183" s="92"/>
      <c r="O183" s="93">
        <f t="shared" ref="O183:O191" si="44">P183*(1-$J$3)</f>
        <v>8690</v>
      </c>
      <c r="P183" s="406">
        <f>V183</f>
        <v>8690</v>
      </c>
      <c r="Q183" s="187" t="s">
        <v>340</v>
      </c>
      <c r="R183" s="187" t="s">
        <v>341</v>
      </c>
      <c r="S183" s="187">
        <v>111080</v>
      </c>
      <c r="T183" s="270">
        <v>4670007719579</v>
      </c>
      <c r="U183" s="27"/>
      <c r="V183" s="187">
        <f>VLOOKUP(R183,'Печать Заказа'!B:F,5,FALSE)</f>
        <v>8690</v>
      </c>
      <c r="W183" s="187" t="str">
        <f>IF(V183="фикс.цена",VLOOKUP(R183,'Печать Заказа'!B:F,4,FALSE),"")</f>
        <v/>
      </c>
      <c r="Y183" s="1" t="str">
        <f>IFERROR(VLOOKUP(R183,'Печать Заказа'!B:N,13,FALSE),"")</f>
        <v/>
      </c>
    </row>
    <row r="184" spans="1:27" ht="22.5" customHeight="1" x14ac:dyDescent="0.25">
      <c r="B184" s="10"/>
      <c r="C184" s="189" t="str">
        <f t="shared" ref="C184:C192" si="45">Q184</f>
        <v>THERMEX TitaniumHeat 50 V Slim</v>
      </c>
      <c r="D184" s="157"/>
      <c r="E184" s="160" t="s">
        <v>293</v>
      </c>
      <c r="F184" s="60">
        <f t="shared" si="43"/>
        <v>111081</v>
      </c>
      <c r="G184" s="188">
        <v>50</v>
      </c>
      <c r="H184" s="625">
        <v>1.5</v>
      </c>
      <c r="I184" s="625"/>
      <c r="J184" s="188" t="s">
        <v>2</v>
      </c>
      <c r="K184" s="62" t="s">
        <v>368</v>
      </c>
      <c r="L184" s="92">
        <v>0</v>
      </c>
      <c r="M184" s="92">
        <f t="shared" ref="M184:M192" si="46">L184*O184</f>
        <v>0</v>
      </c>
      <c r="N184" s="92"/>
      <c r="O184" s="93">
        <f t="shared" si="44"/>
        <v>9990</v>
      </c>
      <c r="P184" s="406">
        <f>V184</f>
        <v>9990</v>
      </c>
      <c r="Q184" s="187" t="s">
        <v>346</v>
      </c>
      <c r="R184" s="187" t="s">
        <v>347</v>
      </c>
      <c r="S184" s="187">
        <v>111081</v>
      </c>
      <c r="T184" s="270">
        <v>4670007719586</v>
      </c>
      <c r="U184" s="27"/>
      <c r="V184" s="187">
        <f>VLOOKUP(R184,'Печать Заказа'!B:F,5,FALSE)</f>
        <v>9990</v>
      </c>
      <c r="W184" s="187" t="str">
        <f>IF(V184="фикс.цена",VLOOKUP(R184,'Печать Заказа'!B:F,4,FALSE),"")</f>
        <v/>
      </c>
      <c r="Y184" s="1" t="str">
        <f>IFERROR(VLOOKUP(R184,'Печать Заказа'!B:N,13,FALSE),"")</f>
        <v/>
      </c>
      <c r="AA184" s="163"/>
    </row>
    <row r="185" spans="1:27" ht="22.5" customHeight="1" x14ac:dyDescent="0.25">
      <c r="B185" s="10"/>
      <c r="C185" s="189" t="str">
        <f t="shared" si="45"/>
        <v>THERMEX TitaniumHeat 60 V Slim</v>
      </c>
      <c r="D185" s="157"/>
      <c r="E185" s="160" t="s">
        <v>293</v>
      </c>
      <c r="F185" s="60">
        <f t="shared" si="43"/>
        <v>111083</v>
      </c>
      <c r="G185" s="188">
        <v>60</v>
      </c>
      <c r="H185" s="625">
        <v>1.5</v>
      </c>
      <c r="I185" s="625"/>
      <c r="J185" s="188" t="s">
        <v>2</v>
      </c>
      <c r="K185" s="62" t="s">
        <v>382</v>
      </c>
      <c r="L185" s="92">
        <v>0</v>
      </c>
      <c r="M185" s="92">
        <f t="shared" si="46"/>
        <v>0</v>
      </c>
      <c r="N185" s="92"/>
      <c r="O185" s="93">
        <f t="shared" si="44"/>
        <v>10790</v>
      </c>
      <c r="P185" s="406">
        <f t="shared" ref="P185:P192" si="47">V185</f>
        <v>10790</v>
      </c>
      <c r="Q185" s="187" t="s">
        <v>348</v>
      </c>
      <c r="R185" s="187" t="s">
        <v>349</v>
      </c>
      <c r="S185" s="187">
        <v>111083</v>
      </c>
      <c r="T185" s="270">
        <v>4670007719609</v>
      </c>
      <c r="U185" s="27"/>
      <c r="V185" s="187">
        <f>VLOOKUP(R185,'Печать Заказа'!B:F,5,FALSE)</f>
        <v>10790</v>
      </c>
      <c r="W185" s="187" t="str">
        <f>IF(V185="фикс.цена",VLOOKUP(R185,'Печать Заказа'!B:F,4,FALSE),"")</f>
        <v/>
      </c>
      <c r="Y185" s="1" t="str">
        <f>IFERROR(VLOOKUP(R185,'Печать Заказа'!B:N,13,FALSE),"")</f>
        <v/>
      </c>
      <c r="AA185" s="163"/>
    </row>
    <row r="186" spans="1:27" ht="22.5" customHeight="1" x14ac:dyDescent="0.25">
      <c r="B186" s="10"/>
      <c r="C186" s="189" t="str">
        <f t="shared" si="45"/>
        <v>THERMEX TitaniumHeat 70 V Slim</v>
      </c>
      <c r="D186" s="157"/>
      <c r="E186" s="160" t="s">
        <v>293</v>
      </c>
      <c r="F186" s="60">
        <f t="shared" si="43"/>
        <v>111084</v>
      </c>
      <c r="G186" s="188">
        <v>70</v>
      </c>
      <c r="H186" s="625">
        <v>1.5</v>
      </c>
      <c r="I186" s="625"/>
      <c r="J186" s="188" t="s">
        <v>2</v>
      </c>
      <c r="K186" s="62" t="s">
        <v>383</v>
      </c>
      <c r="L186" s="92">
        <v>0</v>
      </c>
      <c r="M186" s="92">
        <f t="shared" si="46"/>
        <v>0</v>
      </c>
      <c r="N186" s="92"/>
      <c r="O186" s="93">
        <f t="shared" si="44"/>
        <v>11190</v>
      </c>
      <c r="P186" s="406">
        <f t="shared" si="47"/>
        <v>11190</v>
      </c>
      <c r="Q186" s="187" t="s">
        <v>350</v>
      </c>
      <c r="R186" s="187" t="s">
        <v>351</v>
      </c>
      <c r="S186" s="187">
        <v>111084</v>
      </c>
      <c r="T186" s="270">
        <v>4670007719616</v>
      </c>
      <c r="U186" s="27"/>
      <c r="V186" s="187">
        <f>VLOOKUP(R186,'Печать Заказа'!B:F,5,FALSE)</f>
        <v>11190</v>
      </c>
      <c r="W186" s="187" t="str">
        <f>IF(V186="фикс.цена",VLOOKUP(R186,'Печать Заказа'!B:F,4,FALSE),"")</f>
        <v/>
      </c>
      <c r="Y186" s="1" t="str">
        <f>IFERROR(VLOOKUP(R186,'Печать Заказа'!B:N,13,FALSE),"")</f>
        <v/>
      </c>
      <c r="AA186" s="163"/>
    </row>
    <row r="187" spans="1:27" ht="22.5" customHeight="1" x14ac:dyDescent="0.25">
      <c r="B187" s="10"/>
      <c r="C187" s="189" t="str">
        <f t="shared" si="45"/>
        <v>THERMEX TitaniumHeat 50 V</v>
      </c>
      <c r="D187" s="157"/>
      <c r="E187" s="160" t="s">
        <v>293</v>
      </c>
      <c r="F187" s="60">
        <f t="shared" si="43"/>
        <v>111085</v>
      </c>
      <c r="G187" s="188">
        <v>50</v>
      </c>
      <c r="H187" s="625">
        <v>1.5</v>
      </c>
      <c r="I187" s="625"/>
      <c r="J187" s="188" t="s">
        <v>2</v>
      </c>
      <c r="K187" s="62" t="s">
        <v>381</v>
      </c>
      <c r="L187" s="92">
        <v>0</v>
      </c>
      <c r="M187" s="92">
        <f t="shared" si="46"/>
        <v>0</v>
      </c>
      <c r="N187" s="92"/>
      <c r="O187" s="93">
        <f t="shared" si="44"/>
        <v>9590</v>
      </c>
      <c r="P187" s="406">
        <f t="shared" si="47"/>
        <v>9590</v>
      </c>
      <c r="Q187" s="187" t="s">
        <v>344</v>
      </c>
      <c r="R187" s="187" t="s">
        <v>345</v>
      </c>
      <c r="S187" s="187">
        <v>111085</v>
      </c>
      <c r="T187" s="270">
        <v>4670007719623</v>
      </c>
      <c r="U187" s="27"/>
      <c r="V187" s="187">
        <f>VLOOKUP(R187,'Печать Заказа'!B:F,5,FALSE)</f>
        <v>9590</v>
      </c>
      <c r="W187" s="187" t="str">
        <f>IF(V187="фикс.цена",VLOOKUP(R187,'Печать Заказа'!B:F,4,FALSE),"")</f>
        <v/>
      </c>
      <c r="Y187" s="1" t="str">
        <f>IFERROR(VLOOKUP(R187,'Печать Заказа'!B:N,13,FALSE),"")</f>
        <v/>
      </c>
      <c r="AA187" s="163"/>
    </row>
    <row r="188" spans="1:27" s="29" customFormat="1" ht="18" x14ac:dyDescent="0.25">
      <c r="A188" s="3"/>
      <c r="B188" s="10"/>
      <c r="C188" s="189" t="str">
        <f t="shared" si="45"/>
        <v>THERMEX TitaniumHeat 80 V</v>
      </c>
      <c r="D188" s="157"/>
      <c r="E188" s="160" t="s">
        <v>293</v>
      </c>
      <c r="F188" s="60">
        <f t="shared" si="43"/>
        <v>111086</v>
      </c>
      <c r="G188" s="188">
        <v>80</v>
      </c>
      <c r="H188" s="625">
        <v>1.5</v>
      </c>
      <c r="I188" s="625"/>
      <c r="J188" s="188" t="s">
        <v>2</v>
      </c>
      <c r="K188" s="62" t="s">
        <v>369</v>
      </c>
      <c r="L188" s="92">
        <v>0</v>
      </c>
      <c r="M188" s="92">
        <f t="shared" si="46"/>
        <v>0</v>
      </c>
      <c r="N188" s="92"/>
      <c r="O188" s="93">
        <f t="shared" si="44"/>
        <v>11290</v>
      </c>
      <c r="P188" s="406">
        <f t="shared" si="47"/>
        <v>11290</v>
      </c>
      <c r="Q188" s="187" t="s">
        <v>354</v>
      </c>
      <c r="R188" s="187" t="s">
        <v>355</v>
      </c>
      <c r="S188" s="187">
        <v>111086</v>
      </c>
      <c r="T188" s="270">
        <v>4670007719630</v>
      </c>
      <c r="U188" s="27"/>
      <c r="V188" s="187">
        <f>VLOOKUP(R188,'Печать Заказа'!B:F,5,FALSE)</f>
        <v>11290</v>
      </c>
      <c r="W188" s="187" t="str">
        <f>IF(V188="фикс.цена",VLOOKUP(R188,'Печать Заказа'!B:F,4,FALSE),"")</f>
        <v/>
      </c>
      <c r="Y188" s="1" t="str">
        <f>IFERROR(VLOOKUP(R188,'Печать Заказа'!B:N,13,FALSE),"")</f>
        <v/>
      </c>
    </row>
    <row r="189" spans="1:27" ht="18" x14ac:dyDescent="0.25">
      <c r="B189" s="10"/>
      <c r="C189" s="189" t="str">
        <f t="shared" si="45"/>
        <v>THERMEX TitaniumHeat 100 V</v>
      </c>
      <c r="D189" s="157"/>
      <c r="E189" s="160" t="s">
        <v>293</v>
      </c>
      <c r="F189" s="60">
        <f t="shared" si="43"/>
        <v>111088</v>
      </c>
      <c r="G189" s="188">
        <v>100</v>
      </c>
      <c r="H189" s="625">
        <v>1.5</v>
      </c>
      <c r="I189" s="625"/>
      <c r="J189" s="188" t="s">
        <v>2</v>
      </c>
      <c r="K189" s="62" t="s">
        <v>370</v>
      </c>
      <c r="L189" s="92">
        <v>0</v>
      </c>
      <c r="M189" s="92">
        <f t="shared" si="46"/>
        <v>0</v>
      </c>
      <c r="N189" s="92"/>
      <c r="O189" s="93">
        <f t="shared" si="44"/>
        <v>11990</v>
      </c>
      <c r="P189" s="406">
        <f t="shared" si="47"/>
        <v>11990</v>
      </c>
      <c r="Q189" s="187" t="s">
        <v>336</v>
      </c>
      <c r="R189" s="187" t="s">
        <v>337</v>
      </c>
      <c r="S189" s="187">
        <v>111088</v>
      </c>
      <c r="T189" s="270">
        <v>4670007719654</v>
      </c>
      <c r="U189" s="27"/>
      <c r="V189" s="187">
        <f>VLOOKUP(R189,'Печать Заказа'!B:F,5,FALSE)</f>
        <v>11990</v>
      </c>
      <c r="W189" s="187" t="str">
        <f>IF(V189="фикс.цена",VLOOKUP(R189,'Печать Заказа'!B:F,4,FALSE),"")</f>
        <v/>
      </c>
      <c r="Y189" s="1" t="str">
        <f>IFERROR(VLOOKUP(R189,'Печать Заказа'!B:N,13,FALSE),"")</f>
        <v/>
      </c>
      <c r="AA189"/>
    </row>
    <row r="190" spans="1:27" ht="22.5" customHeight="1" x14ac:dyDescent="0.25">
      <c r="B190" s="10"/>
      <c r="C190" s="189" t="str">
        <f t="shared" si="45"/>
        <v>THERMEX TitaniumHeat 150 V</v>
      </c>
      <c r="D190" s="157"/>
      <c r="E190" s="160" t="s">
        <v>293</v>
      </c>
      <c r="F190" s="60">
        <f t="shared" si="43"/>
        <v>111089</v>
      </c>
      <c r="G190" s="188">
        <v>150</v>
      </c>
      <c r="H190" s="625">
        <v>1.5</v>
      </c>
      <c r="I190" s="625"/>
      <c r="J190" s="188" t="s">
        <v>2</v>
      </c>
      <c r="K190" s="62" t="s">
        <v>371</v>
      </c>
      <c r="L190" s="92">
        <v>0</v>
      </c>
      <c r="M190" s="92">
        <f t="shared" si="46"/>
        <v>0</v>
      </c>
      <c r="N190" s="92"/>
      <c r="O190" s="93">
        <f t="shared" si="44"/>
        <v>14990</v>
      </c>
      <c r="P190" s="406">
        <f t="shared" si="47"/>
        <v>14990</v>
      </c>
      <c r="Q190" s="187" t="s">
        <v>338</v>
      </c>
      <c r="R190" s="187" t="s">
        <v>339</v>
      </c>
      <c r="S190" s="187">
        <v>111089</v>
      </c>
      <c r="T190" s="270">
        <v>4670007719661</v>
      </c>
      <c r="U190" s="27"/>
      <c r="V190" s="187">
        <f>VLOOKUP(R190,'Печать Заказа'!B:F,5,FALSE)</f>
        <v>14990</v>
      </c>
      <c r="W190" s="187" t="str">
        <f>IF(V190="фикс.цена",VLOOKUP(R190,'Печать Заказа'!B:F,4,FALSE),"")</f>
        <v/>
      </c>
      <c r="Y190" s="1" t="str">
        <f>IFERROR(VLOOKUP(R190,'Печать Заказа'!B:N,13,FALSE),"")</f>
        <v/>
      </c>
      <c r="AA190"/>
    </row>
    <row r="191" spans="1:27" ht="22.5" customHeight="1" x14ac:dyDescent="0.25">
      <c r="B191" s="10"/>
      <c r="C191" s="189" t="str">
        <f t="shared" si="45"/>
        <v>THERMEX TitaniumHeat 50 H Slim</v>
      </c>
      <c r="D191" s="157"/>
      <c r="E191" s="160" t="s">
        <v>293</v>
      </c>
      <c r="F191" s="60">
        <f t="shared" si="43"/>
        <v>111082</v>
      </c>
      <c r="G191" s="188">
        <v>50</v>
      </c>
      <c r="H191" s="625">
        <v>1.5</v>
      </c>
      <c r="I191" s="625"/>
      <c r="J191" s="188" t="s">
        <v>3</v>
      </c>
      <c r="K191" s="62" t="s">
        <v>384</v>
      </c>
      <c r="L191" s="92">
        <v>0</v>
      </c>
      <c r="M191" s="92">
        <f t="shared" si="46"/>
        <v>0</v>
      </c>
      <c r="N191" s="92"/>
      <c r="O191" s="93">
        <f t="shared" si="44"/>
        <v>10290</v>
      </c>
      <c r="P191" s="406">
        <f t="shared" si="47"/>
        <v>10290</v>
      </c>
      <c r="Q191" s="187" t="s">
        <v>342</v>
      </c>
      <c r="R191" s="187" t="s">
        <v>343</v>
      </c>
      <c r="S191" s="187">
        <v>111082</v>
      </c>
      <c r="T191" s="270">
        <v>4670007719593</v>
      </c>
      <c r="U191" s="27"/>
      <c r="V191" s="187">
        <f>VLOOKUP(R191,'Печать Заказа'!B:F,5,FALSE)</f>
        <v>10290</v>
      </c>
      <c r="W191" s="187" t="str">
        <f>IF(V191="фикс.цена",VLOOKUP(R191,'Печать Заказа'!B:F,4,FALSE),"")</f>
        <v/>
      </c>
      <c r="Y191" s="1" t="str">
        <f>IFERROR(VLOOKUP(R191,'Печать Заказа'!B:N,13,FALSE),"")</f>
        <v/>
      </c>
    </row>
    <row r="192" spans="1:27" ht="22.5" customHeight="1" thickBot="1" x14ac:dyDescent="0.3">
      <c r="A192" s="115"/>
      <c r="B192" s="234"/>
      <c r="C192" s="375" t="str">
        <f t="shared" si="45"/>
        <v>THERMEX TitaniumHeat 80 H</v>
      </c>
      <c r="D192" s="197"/>
      <c r="E192" s="286" t="s">
        <v>293</v>
      </c>
      <c r="F192" s="73">
        <f t="shared" si="43"/>
        <v>111087</v>
      </c>
      <c r="G192" s="373">
        <v>80</v>
      </c>
      <c r="H192" s="630">
        <v>1.5</v>
      </c>
      <c r="I192" s="630"/>
      <c r="J192" s="373" t="s">
        <v>3</v>
      </c>
      <c r="K192" s="71" t="s">
        <v>385</v>
      </c>
      <c r="L192" s="94">
        <v>0</v>
      </c>
      <c r="M192" s="94">
        <f t="shared" si="46"/>
        <v>0</v>
      </c>
      <c r="N192" s="94"/>
      <c r="O192" s="95">
        <f>P192*(1-$J$3)</f>
        <v>11790</v>
      </c>
      <c r="P192" s="407">
        <f t="shared" si="47"/>
        <v>11790</v>
      </c>
      <c r="Q192" s="187" t="s">
        <v>352</v>
      </c>
      <c r="R192" s="187" t="s">
        <v>353</v>
      </c>
      <c r="S192" s="187">
        <v>111087</v>
      </c>
      <c r="T192" s="270">
        <v>4670007719647</v>
      </c>
      <c r="U192" s="27"/>
      <c r="V192" s="187">
        <f>VLOOKUP(R192,'Печать Заказа'!B:F,5,FALSE)</f>
        <v>11790</v>
      </c>
      <c r="W192" s="187" t="str">
        <f>IF(V192="фикс.цена",VLOOKUP(R192,'Печать Заказа'!B:F,4,FALSE),"")</f>
        <v/>
      </c>
      <c r="Y192" s="1" t="str">
        <f>IFERROR(VLOOKUP(R192,'Печать Заказа'!B:N,13,FALSE),"")</f>
        <v/>
      </c>
    </row>
    <row r="193" spans="1:28" s="29" customFormat="1" ht="57" customHeight="1" thickTop="1" x14ac:dyDescent="0.25">
      <c r="A193" s="3"/>
      <c r="B193" s="57"/>
      <c r="C193" s="90" t="s">
        <v>281</v>
      </c>
      <c r="D193" s="87"/>
      <c r="E193" s="87"/>
      <c r="F193" s="87"/>
      <c r="G193" s="87"/>
      <c r="H193" s="87"/>
      <c r="I193" s="87"/>
      <c r="J193" s="87"/>
      <c r="K193" s="87"/>
      <c r="L193" s="76"/>
      <c r="M193" s="76"/>
      <c r="N193" s="76"/>
      <c r="O193" s="76"/>
      <c r="P193" s="76"/>
      <c r="Q193" s="23"/>
      <c r="R193" s="26"/>
      <c r="S193" s="26"/>
      <c r="T193" s="272"/>
      <c r="U193" s="26"/>
      <c r="V193" s="26"/>
      <c r="W193" s="26"/>
      <c r="Y193" s="1"/>
    </row>
    <row r="194" spans="1:28" ht="45" customHeight="1" x14ac:dyDescent="0.25">
      <c r="B194" s="79"/>
      <c r="C194" s="86" t="s">
        <v>45</v>
      </c>
      <c r="D194" s="86"/>
      <c r="E194" s="152" t="s">
        <v>292</v>
      </c>
      <c r="F194" s="86" t="s">
        <v>140</v>
      </c>
      <c r="G194" s="137" t="s">
        <v>148</v>
      </c>
      <c r="H194" s="631" t="s">
        <v>150</v>
      </c>
      <c r="I194" s="631"/>
      <c r="J194" s="137" t="s">
        <v>149</v>
      </c>
      <c r="K194" s="137" t="s">
        <v>156</v>
      </c>
      <c r="L194" s="618" t="s">
        <v>521</v>
      </c>
      <c r="M194" s="619"/>
      <c r="N194" s="619"/>
      <c r="O194" s="619"/>
      <c r="P194" s="620"/>
      <c r="Q194" s="24"/>
      <c r="R194" s="25"/>
      <c r="S194" s="25"/>
      <c r="T194" s="273"/>
      <c r="U194" s="25"/>
      <c r="V194" s="25"/>
      <c r="W194" s="25"/>
    </row>
    <row r="195" spans="1:28" ht="22.5" customHeight="1" x14ac:dyDescent="0.25">
      <c r="B195" s="10"/>
      <c r="C195" s="157" t="str">
        <f>Q195</f>
        <v>THERMEX GIRO 50</v>
      </c>
      <c r="D195" s="157"/>
      <c r="E195" s="160" t="s">
        <v>293</v>
      </c>
      <c r="F195" s="60">
        <f>S195</f>
        <v>111053</v>
      </c>
      <c r="G195" s="138">
        <v>50</v>
      </c>
      <c r="H195" s="625">
        <v>1.5</v>
      </c>
      <c r="I195" s="625"/>
      <c r="J195" s="138" t="s">
        <v>282</v>
      </c>
      <c r="K195" s="62" t="s">
        <v>381</v>
      </c>
      <c r="L195" s="92">
        <v>0</v>
      </c>
      <c r="M195" s="92">
        <f>L195*O195</f>
        <v>0</v>
      </c>
      <c r="N195" s="92"/>
      <c r="O195" s="93">
        <f>P195*(1-$J$3)</f>
        <v>8990</v>
      </c>
      <c r="P195" s="406">
        <f>V195</f>
        <v>8990</v>
      </c>
      <c r="Q195" s="139" t="s">
        <v>275</v>
      </c>
      <c r="R195" s="139" t="s">
        <v>278</v>
      </c>
      <c r="S195" s="84">
        <v>111053</v>
      </c>
      <c r="T195" s="270">
        <v>4670007717780</v>
      </c>
      <c r="U195" s="27"/>
      <c r="V195" s="139">
        <f>VLOOKUP(R195,'Печать Заказа'!B:F,5,FALSE)</f>
        <v>8990</v>
      </c>
      <c r="W195" s="139" t="str">
        <f>IF(V195="фикс.цена",VLOOKUP(R195,'Печать Заказа'!B:F,4,FALSE),"")</f>
        <v/>
      </c>
      <c r="Y195" s="1" t="str">
        <f>IFERROR(VLOOKUP(R195,'Печать Заказа'!B:N,13,FALSE),"")</f>
        <v/>
      </c>
    </row>
    <row r="196" spans="1:28" ht="22.5" customHeight="1" x14ac:dyDescent="0.25">
      <c r="B196" s="10"/>
      <c r="C196" s="157" t="str">
        <f>Q196</f>
        <v>THERMEX GIRO 80</v>
      </c>
      <c r="D196" s="157"/>
      <c r="E196" s="160" t="s">
        <v>293</v>
      </c>
      <c r="F196" s="60">
        <f>S196</f>
        <v>111054</v>
      </c>
      <c r="G196" s="138">
        <v>80</v>
      </c>
      <c r="H196" s="625">
        <v>1.5</v>
      </c>
      <c r="I196" s="625"/>
      <c r="J196" s="138" t="s">
        <v>282</v>
      </c>
      <c r="K196" s="62" t="s">
        <v>369</v>
      </c>
      <c r="L196" s="92">
        <v>0</v>
      </c>
      <c r="M196" s="92">
        <f>L196*O196</f>
        <v>0</v>
      </c>
      <c r="N196" s="92"/>
      <c r="O196" s="93">
        <f>P196*(1-$J$3)</f>
        <v>10690</v>
      </c>
      <c r="P196" s="406">
        <f>V196</f>
        <v>10690</v>
      </c>
      <c r="Q196" s="139" t="s">
        <v>276</v>
      </c>
      <c r="R196" s="139" t="s">
        <v>279</v>
      </c>
      <c r="S196" s="84">
        <v>111054</v>
      </c>
      <c r="T196" s="270">
        <v>4670007717797</v>
      </c>
      <c r="U196" s="27"/>
      <c r="V196" s="139">
        <f>VLOOKUP(R196,'Печать Заказа'!B:F,5,FALSE)</f>
        <v>10690</v>
      </c>
      <c r="W196" s="139" t="str">
        <f>IF(V196="фикс.цена",VLOOKUP(R196,'Печать Заказа'!B:F,4,FALSE),"")</f>
        <v/>
      </c>
      <c r="Y196" s="1" t="str">
        <f>IFERROR(VLOOKUP(R196,'Печать Заказа'!B:N,13,FALSE),"")</f>
        <v/>
      </c>
    </row>
    <row r="197" spans="1:28" ht="22.5" customHeight="1" thickBot="1" x14ac:dyDescent="0.3">
      <c r="B197" s="234"/>
      <c r="C197" s="197" t="str">
        <f>Q197</f>
        <v>THERMEX GIRO 100</v>
      </c>
      <c r="D197" s="197"/>
      <c r="E197" s="286" t="s">
        <v>293</v>
      </c>
      <c r="F197" s="73">
        <f>S197</f>
        <v>111055</v>
      </c>
      <c r="G197" s="373">
        <v>100</v>
      </c>
      <c r="H197" s="630">
        <v>1.5</v>
      </c>
      <c r="I197" s="630"/>
      <c r="J197" s="373" t="s">
        <v>282</v>
      </c>
      <c r="K197" s="71" t="s">
        <v>370</v>
      </c>
      <c r="L197" s="94">
        <v>0</v>
      </c>
      <c r="M197" s="94">
        <f>L197*O197</f>
        <v>0</v>
      </c>
      <c r="N197" s="94"/>
      <c r="O197" s="95">
        <f>P197*(1-$J$3)</f>
        <v>11590</v>
      </c>
      <c r="P197" s="407">
        <f>V197</f>
        <v>11590</v>
      </c>
      <c r="Q197" s="139" t="s">
        <v>277</v>
      </c>
      <c r="R197" s="139" t="s">
        <v>280</v>
      </c>
      <c r="S197" s="84">
        <v>111055</v>
      </c>
      <c r="T197" s="270">
        <v>4670007717803</v>
      </c>
      <c r="U197" s="27"/>
      <c r="V197" s="139">
        <f>VLOOKUP(R197,'Печать Заказа'!B:F,5,FALSE)</f>
        <v>11590</v>
      </c>
      <c r="W197" s="139" t="str">
        <f>IF(V197="фикс.цена",VLOOKUP(R197,'Печать Заказа'!B:F,4,FALSE),"")</f>
        <v/>
      </c>
      <c r="Y197" s="1" t="str">
        <f>IFERROR(VLOOKUP(R197,'Печать Заказа'!B:N,13,FALSE),"")</f>
        <v/>
      </c>
    </row>
    <row r="198" spans="1:28" s="29" customFormat="1" ht="28.5" thickTop="1" x14ac:dyDescent="0.25">
      <c r="A198" s="3"/>
      <c r="B198" s="57"/>
      <c r="C198" s="87" t="s">
        <v>39</v>
      </c>
      <c r="D198" s="87"/>
      <c r="E198" s="87"/>
      <c r="F198" s="87"/>
      <c r="G198" s="87"/>
      <c r="H198" s="87"/>
      <c r="I198" s="87"/>
      <c r="J198" s="87"/>
      <c r="K198" s="87"/>
      <c r="L198" s="229" t="s">
        <v>533</v>
      </c>
      <c r="M198" s="76"/>
      <c r="N198" s="76"/>
      <c r="O198" s="76"/>
      <c r="P198" s="229"/>
      <c r="Q198" s="23"/>
      <c r="R198" s="26"/>
      <c r="S198" s="26"/>
      <c r="T198" s="272"/>
      <c r="U198" s="26"/>
      <c r="V198" s="26"/>
      <c r="W198" s="26"/>
      <c r="Y198" s="1"/>
    </row>
    <row r="199" spans="1:28" ht="45" customHeight="1" x14ac:dyDescent="0.25">
      <c r="B199" s="79"/>
      <c r="C199" s="86" t="s">
        <v>45</v>
      </c>
      <c r="D199" s="86"/>
      <c r="E199" s="152" t="s">
        <v>292</v>
      </c>
      <c r="F199" s="86" t="s">
        <v>140</v>
      </c>
      <c r="G199" s="66" t="s">
        <v>148</v>
      </c>
      <c r="H199" s="631" t="s">
        <v>150</v>
      </c>
      <c r="I199" s="631"/>
      <c r="J199" s="66" t="s">
        <v>149</v>
      </c>
      <c r="K199" s="66" t="s">
        <v>156</v>
      </c>
      <c r="L199" s="618" t="s">
        <v>536</v>
      </c>
      <c r="M199" s="619"/>
      <c r="N199" s="619"/>
      <c r="O199" s="619"/>
      <c r="P199" s="620"/>
      <c r="Q199" s="24"/>
      <c r="R199" s="25"/>
      <c r="S199" s="25"/>
      <c r="T199" s="273"/>
      <c r="U199" s="25"/>
      <c r="V199" s="25"/>
      <c r="W199" s="25"/>
    </row>
    <row r="200" spans="1:28" ht="22.5" customHeight="1" x14ac:dyDescent="0.25">
      <c r="B200" s="10"/>
      <c r="C200" s="235" t="str">
        <f t="shared" ref="C200:C203" si="48">Q200</f>
        <v>Garanterm ES 30 V</v>
      </c>
      <c r="D200" s="154"/>
      <c r="E200" s="154" t="s">
        <v>294</v>
      </c>
      <c r="F200" s="60">
        <f t="shared" ref="F200:F203" si="49">S200</f>
        <v>116004</v>
      </c>
      <c r="G200" s="230">
        <v>30</v>
      </c>
      <c r="H200" s="625">
        <v>1.5</v>
      </c>
      <c r="I200" s="625"/>
      <c r="J200" s="230" t="s">
        <v>2</v>
      </c>
      <c r="K200" s="62" t="s">
        <v>166</v>
      </c>
      <c r="L200" s="92">
        <v>0</v>
      </c>
      <c r="M200" s="92">
        <f t="shared" ref="M200:M203" si="50">L200*O200</f>
        <v>0</v>
      </c>
      <c r="N200" s="92"/>
      <c r="O200" s="93">
        <f t="shared" ref="O200:O203" si="51">P200*(1-$J$3)</f>
        <v>6990</v>
      </c>
      <c r="P200" s="406">
        <f t="shared" ref="P200:P203" si="52">V200</f>
        <v>6990</v>
      </c>
      <c r="Q200" s="231" t="s">
        <v>259</v>
      </c>
      <c r="R200" s="231" t="s">
        <v>260</v>
      </c>
      <c r="S200" s="231">
        <v>116004</v>
      </c>
      <c r="T200" s="270">
        <v>4607166960382</v>
      </c>
      <c r="U200" s="27"/>
      <c r="V200" s="231">
        <f>VLOOKUP(R200,'Печать Заказа'!B:F,5,FALSE)</f>
        <v>6990</v>
      </c>
      <c r="W200" s="231" t="str">
        <f>IF(V200="фикс.цена",VLOOKUP(R200,'Печать Заказа'!B:F,4,FALSE),"")</f>
        <v/>
      </c>
      <c r="Y200" s="1" t="str">
        <f>IFERROR(VLOOKUP(R200,'Печать Заказа'!B:N,13,FALSE),"")</f>
        <v/>
      </c>
      <c r="AB200" s="163"/>
    </row>
    <row r="201" spans="1:28" ht="22.5" customHeight="1" x14ac:dyDescent="0.25">
      <c r="B201" s="10"/>
      <c r="C201" s="235" t="str">
        <f t="shared" si="48"/>
        <v>Garanterm ES 50 V</v>
      </c>
      <c r="D201" s="154"/>
      <c r="E201" s="154" t="s">
        <v>294</v>
      </c>
      <c r="F201" s="60">
        <f t="shared" si="49"/>
        <v>116005</v>
      </c>
      <c r="G201" s="230">
        <v>50</v>
      </c>
      <c r="H201" s="625">
        <v>1.5</v>
      </c>
      <c r="I201" s="625"/>
      <c r="J201" s="230" t="s">
        <v>2</v>
      </c>
      <c r="K201" s="62" t="s">
        <v>368</v>
      </c>
      <c r="L201" s="92">
        <v>0</v>
      </c>
      <c r="M201" s="92">
        <f t="shared" si="50"/>
        <v>0</v>
      </c>
      <c r="N201" s="92"/>
      <c r="O201" s="93">
        <f t="shared" si="51"/>
        <v>8290</v>
      </c>
      <c r="P201" s="406">
        <f t="shared" si="52"/>
        <v>8290</v>
      </c>
      <c r="Q201" s="231" t="s">
        <v>261</v>
      </c>
      <c r="R201" s="231" t="s">
        <v>262</v>
      </c>
      <c r="S201" s="231">
        <v>116005</v>
      </c>
      <c r="T201" s="270">
        <v>4607166960405</v>
      </c>
      <c r="U201" s="27"/>
      <c r="V201" s="231">
        <f>VLOOKUP(R201,'Печать Заказа'!B:F,5,FALSE)</f>
        <v>8290</v>
      </c>
      <c r="W201" s="231" t="str">
        <f>IF(V201="фикс.цена",VLOOKUP(R201,'Печать Заказа'!B:F,4,FALSE),"")</f>
        <v/>
      </c>
      <c r="Y201" s="1" t="str">
        <f>IFERROR(VLOOKUP(R201,'Печать Заказа'!B:N,13,FALSE),"")</f>
        <v/>
      </c>
      <c r="AB201" s="163"/>
    </row>
    <row r="202" spans="1:28" ht="22.5" customHeight="1" x14ac:dyDescent="0.25">
      <c r="B202" s="10"/>
      <c r="C202" s="154" t="str">
        <f t="shared" si="48"/>
        <v>Garanterm ER 50 V</v>
      </c>
      <c r="D202" s="154"/>
      <c r="E202" s="154" t="s">
        <v>294</v>
      </c>
      <c r="F202" s="60">
        <f t="shared" si="49"/>
        <v>116001</v>
      </c>
      <c r="G202" s="69">
        <v>50</v>
      </c>
      <c r="H202" s="625">
        <v>1.5</v>
      </c>
      <c r="I202" s="625"/>
      <c r="J202" s="69" t="s">
        <v>2</v>
      </c>
      <c r="K202" s="62" t="s">
        <v>169</v>
      </c>
      <c r="L202" s="92">
        <v>0</v>
      </c>
      <c r="M202" s="92">
        <f t="shared" si="50"/>
        <v>0</v>
      </c>
      <c r="N202" s="92"/>
      <c r="O202" s="93">
        <f t="shared" si="51"/>
        <v>7490</v>
      </c>
      <c r="P202" s="406">
        <f t="shared" si="52"/>
        <v>7490</v>
      </c>
      <c r="Q202" s="67" t="s">
        <v>552</v>
      </c>
      <c r="R202" s="67" t="s">
        <v>36</v>
      </c>
      <c r="S202" s="67">
        <v>116001</v>
      </c>
      <c r="T202" s="270">
        <v>4607166960443</v>
      </c>
      <c r="U202" s="27"/>
      <c r="V202" s="67">
        <f>VLOOKUP(R202,'Печать Заказа'!B:F,5,FALSE)</f>
        <v>7490</v>
      </c>
      <c r="W202" s="67" t="str">
        <f>IF(V202="фикс.цена",VLOOKUP(R202,'Печать Заказа'!B:F,4,FALSE),"")</f>
        <v/>
      </c>
      <c r="Y202" s="1" t="str">
        <f>IFERROR(VLOOKUP(R202,'Печать Заказа'!B:N,13,FALSE),"")</f>
        <v/>
      </c>
    </row>
    <row r="203" spans="1:28" ht="22.5" customHeight="1" x14ac:dyDescent="0.25">
      <c r="B203" s="10"/>
      <c r="C203" s="154" t="str">
        <f t="shared" si="48"/>
        <v>Garanterm ER 80 V</v>
      </c>
      <c r="D203" s="154"/>
      <c r="E203" s="154" t="s">
        <v>294</v>
      </c>
      <c r="F203" s="60">
        <f t="shared" si="49"/>
        <v>116002</v>
      </c>
      <c r="G203" s="69">
        <v>80</v>
      </c>
      <c r="H203" s="625">
        <v>1.5</v>
      </c>
      <c r="I203" s="625"/>
      <c r="J203" s="69" t="s">
        <v>2</v>
      </c>
      <c r="K203" s="62" t="s">
        <v>167</v>
      </c>
      <c r="L203" s="92">
        <v>0</v>
      </c>
      <c r="M203" s="92">
        <f t="shared" si="50"/>
        <v>0</v>
      </c>
      <c r="N203" s="92"/>
      <c r="O203" s="93">
        <f t="shared" si="51"/>
        <v>8590</v>
      </c>
      <c r="P203" s="406">
        <f t="shared" si="52"/>
        <v>8590</v>
      </c>
      <c r="Q203" s="67" t="s">
        <v>553</v>
      </c>
      <c r="R203" s="67" t="s">
        <v>37</v>
      </c>
      <c r="S203" s="67">
        <v>116002</v>
      </c>
      <c r="T203" s="270">
        <v>4607166960450</v>
      </c>
      <c r="U203" s="27"/>
      <c r="V203" s="67">
        <f>VLOOKUP(R203,'Печать Заказа'!B:F,5,FALSE)</f>
        <v>8590</v>
      </c>
      <c r="W203" s="423" t="str">
        <f>IF(V203="фикс.цена",VLOOKUP(R203,'Печать Заказа'!B:F,4,FALSE),"")</f>
        <v/>
      </c>
      <c r="Y203" s="1" t="str">
        <f>IFERROR(VLOOKUP(R203,'Печать Заказа'!B:N,13,FALSE),"")</f>
        <v/>
      </c>
    </row>
    <row r="204" spans="1:28" ht="22.5" customHeight="1" thickBot="1" x14ac:dyDescent="0.3">
      <c r="B204" s="10"/>
      <c r="C204" s="154" t="str">
        <f>Q204</f>
        <v>Garanterm ER 100 V</v>
      </c>
      <c r="D204" s="309"/>
      <c r="E204" s="154" t="s">
        <v>294</v>
      </c>
      <c r="F204" s="60">
        <f>S204</f>
        <v>116003</v>
      </c>
      <c r="G204" s="415">
        <v>100</v>
      </c>
      <c r="H204" s="625">
        <v>1.5</v>
      </c>
      <c r="I204" s="625"/>
      <c r="J204" s="418" t="s">
        <v>2</v>
      </c>
      <c r="K204" s="417" t="s">
        <v>168</v>
      </c>
      <c r="L204" s="92">
        <v>0</v>
      </c>
      <c r="M204" s="92">
        <f>L204*O204</f>
        <v>0</v>
      </c>
      <c r="N204" s="416"/>
      <c r="O204" s="93">
        <f>P204*(1-$J$3)</f>
        <v>9990</v>
      </c>
      <c r="P204" s="406">
        <f>V204</f>
        <v>9990</v>
      </c>
      <c r="Q204" s="67" t="s">
        <v>40</v>
      </c>
      <c r="R204" s="67" t="s">
        <v>38</v>
      </c>
      <c r="S204" s="67">
        <v>116003</v>
      </c>
      <c r="T204" s="270">
        <v>4607166960467</v>
      </c>
      <c r="U204" s="27"/>
      <c r="V204" s="67">
        <f>VLOOKUP(R204,'Печать Заказа'!B:F,5,FALSE)</f>
        <v>9990</v>
      </c>
      <c r="W204" s="423" t="str">
        <f>IF(V204="фикс.цена",VLOOKUP(R204,'Печать Заказа'!B:F,4,FALSE),"")</f>
        <v/>
      </c>
      <c r="Y204" s="1" t="str">
        <f>IFERROR(VLOOKUP(R204,'Печать Заказа'!B:N,13,FALSE),"")</f>
        <v/>
      </c>
    </row>
    <row r="205" spans="1:28" s="29" customFormat="1" ht="28.5" thickTop="1" x14ac:dyDescent="0.25">
      <c r="A205" s="3"/>
      <c r="B205" s="57"/>
      <c r="C205" s="90" t="s">
        <v>749</v>
      </c>
      <c r="D205" s="87"/>
      <c r="E205" s="87"/>
      <c r="F205" s="87"/>
      <c r="G205" s="87"/>
      <c r="H205" s="87"/>
      <c r="I205" s="87"/>
      <c r="J205" s="87"/>
      <c r="K205" s="87"/>
      <c r="L205" s="229" t="s">
        <v>532</v>
      </c>
      <c r="M205" s="76"/>
      <c r="N205" s="76"/>
      <c r="O205" s="76"/>
      <c r="P205" s="228"/>
      <c r="Q205" s="23"/>
      <c r="R205" s="26"/>
      <c r="S205" s="26"/>
      <c r="T205" s="272"/>
      <c r="U205" s="26"/>
      <c r="V205" s="26"/>
      <c r="W205" s="26"/>
      <c r="Y205" s="1"/>
    </row>
    <row r="206" spans="1:28" ht="45" customHeight="1" x14ac:dyDescent="0.25">
      <c r="B206" s="79"/>
      <c r="C206" s="86" t="s">
        <v>45</v>
      </c>
      <c r="D206" s="86"/>
      <c r="E206" s="152" t="s">
        <v>292</v>
      </c>
      <c r="F206" s="86" t="s">
        <v>140</v>
      </c>
      <c r="G206" s="66" t="s">
        <v>148</v>
      </c>
      <c r="H206" s="631" t="s">
        <v>150</v>
      </c>
      <c r="I206" s="631"/>
      <c r="J206" s="66" t="s">
        <v>149</v>
      </c>
      <c r="K206" s="66" t="s">
        <v>156</v>
      </c>
      <c r="L206" s="618" t="s">
        <v>158</v>
      </c>
      <c r="M206" s="619"/>
      <c r="N206" s="619"/>
      <c r="O206" s="619"/>
      <c r="P206" s="620"/>
      <c r="Q206" s="24"/>
      <c r="R206" s="25"/>
      <c r="S206" s="25"/>
      <c r="T206" s="273"/>
      <c r="U206" s="25"/>
      <c r="V206" s="25"/>
      <c r="W206" s="25"/>
    </row>
    <row r="207" spans="1:28" ht="22.5" customHeight="1" x14ac:dyDescent="0.25">
      <c r="B207" s="10"/>
      <c r="C207" s="154" t="s">
        <v>107</v>
      </c>
      <c r="D207" s="154"/>
      <c r="E207" s="154" t="s">
        <v>294</v>
      </c>
      <c r="F207" s="60">
        <f>S207</f>
        <v>121001</v>
      </c>
      <c r="G207" s="69">
        <v>30</v>
      </c>
      <c r="H207" s="625">
        <v>1.5</v>
      </c>
      <c r="I207" s="625"/>
      <c r="J207" s="69" t="s">
        <v>2</v>
      </c>
      <c r="K207" s="62" t="s">
        <v>166</v>
      </c>
      <c r="L207" s="92">
        <v>0</v>
      </c>
      <c r="M207" s="92">
        <f>L207*O207</f>
        <v>0</v>
      </c>
      <c r="N207" s="92"/>
      <c r="O207" s="93">
        <f>W207</f>
        <v>4290</v>
      </c>
      <c r="P207" s="109" t="str">
        <f>V207</f>
        <v>фикс.цена</v>
      </c>
      <c r="Q207" s="67" t="s">
        <v>107</v>
      </c>
      <c r="R207" s="67" t="s">
        <v>108</v>
      </c>
      <c r="S207" s="67">
        <v>121001</v>
      </c>
      <c r="T207" s="270">
        <v>4670007715311</v>
      </c>
      <c r="U207" s="27"/>
      <c r="V207" s="67" t="str">
        <f>VLOOKUP(R207,'Печать Заказа'!B:F,5,FALSE)</f>
        <v>фикс.цена</v>
      </c>
      <c r="W207" s="67">
        <f>IF(V207="фикс.цена",VLOOKUP(R207,'Печать Заказа'!B:F,4,FALSE),"")</f>
        <v>4290</v>
      </c>
      <c r="Y207" s="1" t="str">
        <f>IFERROR(VLOOKUP(R207,'Печать Заказа'!B:N,13,FALSE),"")</f>
        <v/>
      </c>
    </row>
    <row r="208" spans="1:28" ht="22.5" customHeight="1" x14ac:dyDescent="0.25">
      <c r="B208" s="10"/>
      <c r="C208" s="154" t="s">
        <v>66</v>
      </c>
      <c r="D208" s="154"/>
      <c r="E208" s="154" t="s">
        <v>294</v>
      </c>
      <c r="F208" s="60">
        <f>S208</f>
        <v>121002</v>
      </c>
      <c r="G208" s="69">
        <v>50</v>
      </c>
      <c r="H208" s="625">
        <v>1.5</v>
      </c>
      <c r="I208" s="625"/>
      <c r="J208" s="69" t="s">
        <v>2</v>
      </c>
      <c r="K208" s="62" t="s">
        <v>169</v>
      </c>
      <c r="L208" s="92">
        <v>0</v>
      </c>
      <c r="M208" s="92">
        <f>L208*O208</f>
        <v>0</v>
      </c>
      <c r="N208" s="92"/>
      <c r="O208" s="93">
        <f t="shared" ref="O208:O210" si="53">W208</f>
        <v>4690</v>
      </c>
      <c r="P208" s="109" t="str">
        <f t="shared" ref="P208:P210" si="54">V208</f>
        <v>фикс.цена</v>
      </c>
      <c r="Q208" s="67" t="s">
        <v>66</v>
      </c>
      <c r="R208" s="67" t="s">
        <v>69</v>
      </c>
      <c r="S208" s="67">
        <v>121002</v>
      </c>
      <c r="T208" s="270">
        <v>4607084195446</v>
      </c>
      <c r="U208" s="27"/>
      <c r="V208" s="67" t="str">
        <f>VLOOKUP(R208,'Печать Заказа'!B:F,5,FALSE)</f>
        <v>фикс.цена</v>
      </c>
      <c r="W208" s="67">
        <f>IF(V208="фикс.цена",VLOOKUP(R208,'Печать Заказа'!B:F,4,FALSE),"")</f>
        <v>4690</v>
      </c>
      <c r="Y208" s="1" t="str">
        <f>IFERROR(VLOOKUP(R208,'Печать Заказа'!B:N,13,FALSE),"")</f>
        <v/>
      </c>
    </row>
    <row r="209" spans="1:27" ht="22.5" customHeight="1" x14ac:dyDescent="0.25">
      <c r="B209" s="10"/>
      <c r="C209" s="154" t="s">
        <v>67</v>
      </c>
      <c r="D209" s="154"/>
      <c r="E209" s="154" t="s">
        <v>294</v>
      </c>
      <c r="F209" s="60">
        <f>S209</f>
        <v>121003</v>
      </c>
      <c r="G209" s="69">
        <v>80</v>
      </c>
      <c r="H209" s="625">
        <v>1.5</v>
      </c>
      <c r="I209" s="625"/>
      <c r="J209" s="69" t="s">
        <v>2</v>
      </c>
      <c r="K209" s="62" t="s">
        <v>167</v>
      </c>
      <c r="L209" s="92">
        <v>0</v>
      </c>
      <c r="M209" s="92">
        <f>L209*O209</f>
        <v>0</v>
      </c>
      <c r="N209" s="92"/>
      <c r="O209" s="93">
        <f t="shared" si="53"/>
        <v>5790</v>
      </c>
      <c r="P209" s="109" t="str">
        <f t="shared" si="54"/>
        <v>фикс.цена</v>
      </c>
      <c r="Q209" s="67" t="s">
        <v>67</v>
      </c>
      <c r="R209" s="67" t="s">
        <v>70</v>
      </c>
      <c r="S209" s="67">
        <v>121003</v>
      </c>
      <c r="T209" s="270">
        <v>4607084195453</v>
      </c>
      <c r="U209" s="27"/>
      <c r="V209" s="67" t="str">
        <f>VLOOKUP(R209,'Печать Заказа'!B:F,5,FALSE)</f>
        <v>фикс.цена</v>
      </c>
      <c r="W209" s="67">
        <f>IF(V209="фикс.цена",VLOOKUP(R209,'Печать Заказа'!B:F,4,FALSE),"")</f>
        <v>5790</v>
      </c>
      <c r="Y209" s="1" t="str">
        <f>IFERROR(VLOOKUP(R209,'Печать Заказа'!B:N,13,FALSE),"")</f>
        <v/>
      </c>
    </row>
    <row r="210" spans="1:27" ht="22.5" customHeight="1" thickBot="1" x14ac:dyDescent="0.3">
      <c r="B210" s="74"/>
      <c r="C210" s="155" t="s">
        <v>75</v>
      </c>
      <c r="D210" s="155"/>
      <c r="E210" s="155" t="s">
        <v>294</v>
      </c>
      <c r="F210" s="73">
        <f>S210</f>
        <v>121004</v>
      </c>
      <c r="G210" s="72">
        <v>100</v>
      </c>
      <c r="H210" s="630">
        <v>1.5</v>
      </c>
      <c r="I210" s="630"/>
      <c r="J210" s="72" t="s">
        <v>2</v>
      </c>
      <c r="K210" s="71" t="s">
        <v>168</v>
      </c>
      <c r="L210" s="94">
        <v>0</v>
      </c>
      <c r="M210" s="94">
        <f>L210*O210</f>
        <v>0</v>
      </c>
      <c r="N210" s="94"/>
      <c r="O210" s="95">
        <f t="shared" si="53"/>
        <v>7790</v>
      </c>
      <c r="P210" s="110" t="str">
        <f t="shared" si="54"/>
        <v>фикс.цена</v>
      </c>
      <c r="Q210" s="67" t="s">
        <v>75</v>
      </c>
      <c r="R210" s="67" t="s">
        <v>76</v>
      </c>
      <c r="S210" s="67">
        <v>121004</v>
      </c>
      <c r="T210" s="270">
        <v>4670007714543</v>
      </c>
      <c r="U210" s="27"/>
      <c r="V210" s="67" t="str">
        <f>VLOOKUP(R210,'Печать Заказа'!B:F,5,FALSE)</f>
        <v>фикс.цена</v>
      </c>
      <c r="W210" s="67">
        <f>IF(V210="фикс.цена",VLOOKUP(R210,'Печать Заказа'!B:F,4,FALSE),"")</f>
        <v>7790</v>
      </c>
      <c r="Y210" s="1" t="str">
        <f>IFERROR(VLOOKUP(R210,'Печать Заказа'!B:N,13,FALSE),"")</f>
        <v/>
      </c>
    </row>
    <row r="211" spans="1:27" s="64" customFormat="1" ht="38.25" customHeight="1" thickTop="1" thickBot="1" x14ac:dyDescent="0.3">
      <c r="A211" s="63"/>
      <c r="B211" s="100" t="s">
        <v>225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00"/>
      <c r="M211" s="100"/>
      <c r="N211" s="100"/>
      <c r="O211" s="100"/>
      <c r="P211" s="100"/>
      <c r="Q211" s="32"/>
      <c r="R211" s="33"/>
      <c r="S211" s="33"/>
      <c r="T211" s="271"/>
      <c r="U211" s="40"/>
      <c r="V211" s="33"/>
      <c r="W211" s="33"/>
      <c r="Y211" s="1"/>
    </row>
    <row r="212" spans="1:27" s="64" customFormat="1" ht="38.25" customHeight="1" thickBot="1" x14ac:dyDescent="0.3">
      <c r="A212" s="63"/>
      <c r="B212" s="77" t="s">
        <v>841</v>
      </c>
      <c r="C212" s="65"/>
      <c r="D212" s="65"/>
      <c r="E212" s="65"/>
      <c r="F212" s="65"/>
      <c r="G212" s="65"/>
      <c r="H212" s="65"/>
      <c r="I212" s="65"/>
      <c r="J212" s="65"/>
      <c r="K212" s="65"/>
      <c r="L212" s="78"/>
      <c r="M212" s="78"/>
      <c r="N212" s="78"/>
      <c r="O212" s="78"/>
      <c r="P212" s="78"/>
      <c r="Q212" s="32"/>
      <c r="R212" s="33"/>
      <c r="S212" s="33"/>
      <c r="T212" s="271"/>
      <c r="U212" s="40"/>
      <c r="V212" s="33"/>
      <c r="W212" s="33"/>
      <c r="Y212" s="1"/>
    </row>
    <row r="213" spans="1:27" ht="46.5" customHeight="1" thickTop="1" x14ac:dyDescent="0.25">
      <c r="B213" s="57"/>
      <c r="C213" s="90" t="s">
        <v>193</v>
      </c>
      <c r="D213" s="87"/>
      <c r="E213" s="87"/>
      <c r="F213" s="87"/>
      <c r="G213" s="87"/>
      <c r="H213" s="87"/>
      <c r="I213" s="87"/>
      <c r="J213" s="87"/>
      <c r="K213" s="87"/>
      <c r="L213" s="76"/>
      <c r="M213" s="76"/>
      <c r="N213" s="76"/>
      <c r="O213" s="76"/>
      <c r="P213" s="76"/>
      <c r="Q213" s="23"/>
      <c r="R213" s="26"/>
      <c r="S213" s="26"/>
      <c r="T213" s="272"/>
      <c r="U213" s="26"/>
      <c r="V213" s="26"/>
      <c r="W213" s="26"/>
      <c r="X213" s="29"/>
    </row>
    <row r="214" spans="1:27" ht="39" customHeight="1" x14ac:dyDescent="0.25">
      <c r="B214" s="79"/>
      <c r="C214" s="86" t="s">
        <v>45</v>
      </c>
      <c r="D214" s="86"/>
      <c r="E214" s="152" t="s">
        <v>292</v>
      </c>
      <c r="F214" s="86" t="s">
        <v>140</v>
      </c>
      <c r="G214" s="66" t="s">
        <v>148</v>
      </c>
      <c r="H214" s="631" t="s">
        <v>150</v>
      </c>
      <c r="I214" s="631"/>
      <c r="J214" s="66" t="s">
        <v>149</v>
      </c>
      <c r="K214" s="66" t="s">
        <v>156</v>
      </c>
      <c r="L214" s="618" t="s">
        <v>165</v>
      </c>
      <c r="M214" s="619"/>
      <c r="N214" s="619"/>
      <c r="O214" s="619"/>
      <c r="P214" s="620"/>
      <c r="Q214" s="24"/>
      <c r="R214" s="25"/>
      <c r="S214" s="25"/>
      <c r="T214" s="273"/>
      <c r="U214" s="25"/>
      <c r="V214" s="25"/>
      <c r="W214" s="25"/>
    </row>
    <row r="215" spans="1:27" ht="22.5" customHeight="1" x14ac:dyDescent="0.25">
      <c r="B215" s="10"/>
      <c r="C215" s="154" t="str">
        <f>Q215</f>
        <v>THERMEX IBL 10 O</v>
      </c>
      <c r="D215" s="154"/>
      <c r="E215" s="154" t="s">
        <v>294</v>
      </c>
      <c r="F215" s="60">
        <f>S215</f>
        <v>151033</v>
      </c>
      <c r="G215" s="69">
        <v>10</v>
      </c>
      <c r="H215" s="628" t="s">
        <v>191</v>
      </c>
      <c r="I215" s="628"/>
      <c r="J215" s="69" t="s">
        <v>1</v>
      </c>
      <c r="K215" s="62" t="s">
        <v>170</v>
      </c>
      <c r="L215" s="92">
        <v>0</v>
      </c>
      <c r="M215" s="92">
        <f>L215*O215</f>
        <v>0</v>
      </c>
      <c r="N215" s="92"/>
      <c r="O215" s="93">
        <f>P215*(1-$J$3)</f>
        <v>7490</v>
      </c>
      <c r="P215" s="406">
        <f>V215</f>
        <v>7490</v>
      </c>
      <c r="Q215" s="67" t="s">
        <v>13</v>
      </c>
      <c r="R215" s="67" t="s">
        <v>27</v>
      </c>
      <c r="S215" s="67">
        <v>151033</v>
      </c>
      <c r="T215" s="270">
        <v>4670007712006</v>
      </c>
      <c r="U215" s="27"/>
      <c r="V215" s="67">
        <f>VLOOKUP(R215,'Печать Заказа'!B:F,5,FALSE)</f>
        <v>7490</v>
      </c>
      <c r="W215" s="67" t="str">
        <f>IF(V215="фикс.цена",VLOOKUP(R215,'Печать Заказа'!B:F,4,FALSE),"")</f>
        <v/>
      </c>
      <c r="Y215" s="1" t="str">
        <f>IFERROR(VLOOKUP(R215,'Печать Заказа'!B:N,13,FALSE),"")</f>
        <v/>
      </c>
      <c r="AA215" s="163"/>
    </row>
    <row r="216" spans="1:27" ht="22.5" customHeight="1" x14ac:dyDescent="0.25">
      <c r="B216" s="10"/>
      <c r="C216" s="154" t="str">
        <f>Q216</f>
        <v>THERMEX IBL 15 O</v>
      </c>
      <c r="D216" s="154"/>
      <c r="E216" s="154" t="s">
        <v>294</v>
      </c>
      <c r="F216" s="60">
        <f>S216</f>
        <v>151034</v>
      </c>
      <c r="G216" s="69">
        <v>15</v>
      </c>
      <c r="H216" s="628" t="s">
        <v>191</v>
      </c>
      <c r="I216" s="628"/>
      <c r="J216" s="69" t="s">
        <v>1</v>
      </c>
      <c r="K216" s="62" t="s">
        <v>171</v>
      </c>
      <c r="L216" s="92">
        <v>0</v>
      </c>
      <c r="M216" s="92">
        <f>L216*O216</f>
        <v>0</v>
      </c>
      <c r="N216" s="92"/>
      <c r="O216" s="93">
        <f>P216*(1-$J$3)</f>
        <v>8690</v>
      </c>
      <c r="P216" s="406">
        <f>V216</f>
        <v>8690</v>
      </c>
      <c r="Q216" s="67" t="s">
        <v>14</v>
      </c>
      <c r="R216" s="67" t="s">
        <v>28</v>
      </c>
      <c r="S216" s="67">
        <v>151034</v>
      </c>
      <c r="T216" s="270">
        <v>4670007712013</v>
      </c>
      <c r="U216" s="27"/>
      <c r="V216" s="67">
        <f>VLOOKUP(R216,'Печать Заказа'!B:F,5,FALSE)</f>
        <v>8690</v>
      </c>
      <c r="W216" s="67" t="str">
        <f>IF(V216="фикс.цена",VLOOKUP(R216,'Печать Заказа'!B:F,4,FALSE),"")</f>
        <v/>
      </c>
      <c r="Y216" s="1" t="str">
        <f>IFERROR(VLOOKUP(R216,'Печать Заказа'!B:N,13,FALSE),"")</f>
        <v/>
      </c>
    </row>
    <row r="217" spans="1:27" ht="22.5" customHeight="1" x14ac:dyDescent="0.25">
      <c r="B217" s="10"/>
      <c r="C217" s="154" t="str">
        <f>Q217</f>
        <v>THERMEX IBL 10 U</v>
      </c>
      <c r="D217" s="154"/>
      <c r="E217" s="154" t="s">
        <v>294</v>
      </c>
      <c r="F217" s="60">
        <f>S217</f>
        <v>151105</v>
      </c>
      <c r="G217" s="192">
        <v>10</v>
      </c>
      <c r="H217" s="628" t="s">
        <v>191</v>
      </c>
      <c r="I217" s="628"/>
      <c r="J217" s="192" t="s">
        <v>0</v>
      </c>
      <c r="K217" s="62" t="s">
        <v>170</v>
      </c>
      <c r="L217" s="92">
        <v>0</v>
      </c>
      <c r="M217" s="92">
        <f>L217*O217</f>
        <v>0</v>
      </c>
      <c r="N217" s="92"/>
      <c r="O217" s="93">
        <f>P217*(1-$J$3)</f>
        <v>7490</v>
      </c>
      <c r="P217" s="406">
        <f>V217</f>
        <v>7490</v>
      </c>
      <c r="Q217" s="191" t="s">
        <v>386</v>
      </c>
      <c r="R217" s="191" t="s">
        <v>387</v>
      </c>
      <c r="S217" s="191">
        <v>151105</v>
      </c>
      <c r="T217" s="270">
        <v>4670007718084</v>
      </c>
      <c r="U217" s="27"/>
      <c r="V217" s="191">
        <f>VLOOKUP(R217,'Печать Заказа'!B:F,5,FALSE)</f>
        <v>7490</v>
      </c>
      <c r="W217" s="191" t="str">
        <f>IF(V217="фикс.цена",VLOOKUP(R217,'Печать Заказа'!B:F,4,FALSE),"")</f>
        <v/>
      </c>
      <c r="Y217" s="1" t="str">
        <f>IFERROR(VLOOKUP(R217,'Печать Заказа'!B:N,13,FALSE),"")</f>
        <v/>
      </c>
      <c r="AA217" s="163"/>
    </row>
    <row r="218" spans="1:27" ht="22.5" customHeight="1" thickBot="1" x14ac:dyDescent="0.3">
      <c r="B218" s="10"/>
      <c r="C218" s="154" t="str">
        <f>Q218</f>
        <v>THERMEX IBL 15 U</v>
      </c>
      <c r="D218" s="154"/>
      <c r="E218" s="154" t="s">
        <v>294</v>
      </c>
      <c r="F218" s="60">
        <f>S218</f>
        <v>151106</v>
      </c>
      <c r="G218" s="192">
        <v>15</v>
      </c>
      <c r="H218" s="628" t="s">
        <v>191</v>
      </c>
      <c r="I218" s="628"/>
      <c r="J218" s="192" t="s">
        <v>0</v>
      </c>
      <c r="K218" s="62" t="s">
        <v>171</v>
      </c>
      <c r="L218" s="92">
        <v>0</v>
      </c>
      <c r="M218" s="92">
        <f>L218*O218</f>
        <v>0</v>
      </c>
      <c r="N218" s="92"/>
      <c r="O218" s="93">
        <f>P218*(1-$J$3)</f>
        <v>8690</v>
      </c>
      <c r="P218" s="406">
        <f>V218</f>
        <v>8690</v>
      </c>
      <c r="Q218" s="191" t="s">
        <v>388</v>
      </c>
      <c r="R218" s="191" t="s">
        <v>389</v>
      </c>
      <c r="S218" s="191">
        <v>151106</v>
      </c>
      <c r="T218" s="270">
        <v>4670007718091</v>
      </c>
      <c r="U218" s="27"/>
      <c r="V218" s="191">
        <f>VLOOKUP(R218,'Печать Заказа'!B:F,5,FALSE)</f>
        <v>8690</v>
      </c>
      <c r="W218" s="191" t="str">
        <f>IF(V218="фикс.цена",VLOOKUP(R218,'Печать Заказа'!B:F,4,FALSE),"")</f>
        <v/>
      </c>
      <c r="Y218" s="1" t="str">
        <f>IFERROR(VLOOKUP(R218,'Печать Заказа'!B:N,13,FALSE),"")</f>
        <v/>
      </c>
      <c r="AA218" s="163"/>
    </row>
    <row r="219" spans="1:27" s="29" customFormat="1" ht="58.5" customHeight="1" thickTop="1" x14ac:dyDescent="0.25">
      <c r="A219" s="3"/>
      <c r="B219" s="57"/>
      <c r="C219" s="90" t="s">
        <v>983</v>
      </c>
      <c r="D219" s="87"/>
      <c r="E219" s="87"/>
      <c r="F219" s="87"/>
      <c r="G219" s="87"/>
      <c r="H219" s="87"/>
      <c r="I219" s="87"/>
      <c r="J219" s="87"/>
      <c r="K219" s="87"/>
      <c r="L219" s="76"/>
      <c r="M219" s="76"/>
      <c r="N219" s="76"/>
      <c r="O219" s="76"/>
      <c r="P219" s="76"/>
      <c r="Q219" s="23"/>
      <c r="R219" s="26"/>
      <c r="S219" s="26"/>
      <c r="T219" s="272"/>
      <c r="U219" s="26"/>
      <c r="V219" s="26"/>
      <c r="W219" s="26"/>
      <c r="Y219" s="1"/>
    </row>
    <row r="220" spans="1:27" ht="45" customHeight="1" x14ac:dyDescent="0.25">
      <c r="B220" s="79"/>
      <c r="C220" s="86" t="s">
        <v>45</v>
      </c>
      <c r="D220" s="86"/>
      <c r="E220" s="495" t="s">
        <v>292</v>
      </c>
      <c r="F220" s="86" t="s">
        <v>140</v>
      </c>
      <c r="G220" s="493" t="s">
        <v>148</v>
      </c>
      <c r="H220" s="631" t="s">
        <v>150</v>
      </c>
      <c r="I220" s="631"/>
      <c r="J220" s="493" t="s">
        <v>149</v>
      </c>
      <c r="K220" s="493" t="s">
        <v>156</v>
      </c>
      <c r="L220" s="632" t="s">
        <v>999</v>
      </c>
      <c r="M220" s="632"/>
      <c r="N220" s="632"/>
      <c r="O220" s="632"/>
      <c r="P220" s="632"/>
      <c r="Q220" s="24"/>
      <c r="R220" s="25"/>
      <c r="S220" s="25"/>
      <c r="T220" s="273"/>
      <c r="U220" s="25"/>
      <c r="V220" s="25"/>
      <c r="W220" s="25"/>
    </row>
    <row r="221" spans="1:27" ht="22.5" customHeight="1" x14ac:dyDescent="0.25">
      <c r="B221" s="10"/>
      <c r="C221" s="158" t="str">
        <f t="shared" ref="C221:C226" si="55">Q221</f>
        <v>THERMEX Mera 7 O</v>
      </c>
      <c r="D221" s="154"/>
      <c r="E221" s="160" t="s">
        <v>294</v>
      </c>
      <c r="F221" s="60">
        <f t="shared" ref="F221:F226" si="56">S221</f>
        <v>151241</v>
      </c>
      <c r="G221" s="492">
        <v>7</v>
      </c>
      <c r="H221" s="625">
        <v>1.5</v>
      </c>
      <c r="I221" s="625"/>
      <c r="J221" s="492" t="s">
        <v>1</v>
      </c>
      <c r="K221" s="496" t="s">
        <v>996</v>
      </c>
      <c r="L221" s="92">
        <v>0</v>
      </c>
      <c r="M221" s="92">
        <f t="shared" ref="M221:M226" si="57">L221*O221</f>
        <v>0</v>
      </c>
      <c r="N221" s="92"/>
      <c r="O221" s="93">
        <f t="shared" ref="O221:O226" si="58">P221*(1-$J$3)</f>
        <v>6490</v>
      </c>
      <c r="P221" s="406">
        <f t="shared" ref="P221:P226" si="59">V221</f>
        <v>6490</v>
      </c>
      <c r="Q221" s="494" t="s">
        <v>984</v>
      </c>
      <c r="R221" s="494" t="s">
        <v>990</v>
      </c>
      <c r="S221" s="84">
        <v>151241</v>
      </c>
      <c r="T221" s="270">
        <v>4670033316933</v>
      </c>
      <c r="U221" s="27"/>
      <c r="V221" s="494">
        <f>VLOOKUP(R221,'Печать Заказа'!B:F,5,FALSE)</f>
        <v>6490</v>
      </c>
      <c r="W221" s="494" t="str">
        <f>IF(V221="фикс.цена",VLOOKUP(R226,'Печать Заказа'!B:F,4,FALSE),"")</f>
        <v/>
      </c>
      <c r="Y221" s="1" t="str">
        <f>IFERROR(VLOOKUP(R221,'Печать Заказа'!B:N,13,FALSE),"")</f>
        <v/>
      </c>
    </row>
    <row r="222" spans="1:27" ht="22.5" customHeight="1" x14ac:dyDescent="0.25">
      <c r="B222" s="10"/>
      <c r="C222" s="158" t="str">
        <f t="shared" si="55"/>
        <v>THERMEX Mera 10 O</v>
      </c>
      <c r="D222" s="154"/>
      <c r="E222" s="160" t="s">
        <v>294</v>
      </c>
      <c r="F222" s="60">
        <f t="shared" si="56"/>
        <v>151243</v>
      </c>
      <c r="G222" s="492">
        <v>10</v>
      </c>
      <c r="H222" s="625">
        <v>1.5</v>
      </c>
      <c r="I222" s="625"/>
      <c r="J222" s="492" t="s">
        <v>1</v>
      </c>
      <c r="K222" s="496" t="s">
        <v>997</v>
      </c>
      <c r="L222" s="92">
        <v>0</v>
      </c>
      <c r="M222" s="92">
        <f t="shared" si="57"/>
        <v>0</v>
      </c>
      <c r="N222" s="92"/>
      <c r="O222" s="93">
        <f t="shared" si="58"/>
        <v>6990</v>
      </c>
      <c r="P222" s="406">
        <f t="shared" si="59"/>
        <v>6990</v>
      </c>
      <c r="Q222" s="494" t="s">
        <v>985</v>
      </c>
      <c r="R222" s="494" t="s">
        <v>991</v>
      </c>
      <c r="S222" s="84">
        <v>151243</v>
      </c>
      <c r="T222" s="270">
        <v>4670033316919</v>
      </c>
      <c r="U222" s="27"/>
      <c r="V222" s="494">
        <f>VLOOKUP(R222,'Печать Заказа'!B:F,5,FALSE)</f>
        <v>6990</v>
      </c>
      <c r="W222" s="494" t="str">
        <f>IF(V222="фикс.цена",VLOOKUP(#REF!,'Печать Заказа'!B:F,4,FALSE),"")</f>
        <v/>
      </c>
      <c r="Y222" s="1" t="str">
        <f>IFERROR(VLOOKUP(R222,'Печать Заказа'!B:N,13,FALSE),"")</f>
        <v/>
      </c>
    </row>
    <row r="223" spans="1:27" ht="22.5" customHeight="1" x14ac:dyDescent="0.25">
      <c r="B223" s="10"/>
      <c r="C223" s="158" t="str">
        <f t="shared" si="55"/>
        <v>THERMEX Mera 15 O</v>
      </c>
      <c r="D223" s="154"/>
      <c r="E223" s="160" t="s">
        <v>294</v>
      </c>
      <c r="F223" s="60">
        <f t="shared" si="56"/>
        <v>151245</v>
      </c>
      <c r="G223" s="492">
        <v>15</v>
      </c>
      <c r="H223" s="625">
        <v>1.5</v>
      </c>
      <c r="I223" s="625"/>
      <c r="J223" s="492" t="s">
        <v>1</v>
      </c>
      <c r="K223" s="496" t="s">
        <v>998</v>
      </c>
      <c r="L223" s="92">
        <v>0</v>
      </c>
      <c r="M223" s="92">
        <f t="shared" si="57"/>
        <v>0</v>
      </c>
      <c r="N223" s="92"/>
      <c r="O223" s="93">
        <f t="shared" si="58"/>
        <v>8190</v>
      </c>
      <c r="P223" s="406">
        <f t="shared" si="59"/>
        <v>8190</v>
      </c>
      <c r="Q223" s="494" t="s">
        <v>986</v>
      </c>
      <c r="R223" s="494" t="s">
        <v>992</v>
      </c>
      <c r="S223" s="84">
        <v>151245</v>
      </c>
      <c r="T223" s="270">
        <v>4670033316889</v>
      </c>
      <c r="U223" s="27"/>
      <c r="V223" s="494">
        <f>VLOOKUP(R223,'Печать Заказа'!B:F,5,FALSE)</f>
        <v>8190</v>
      </c>
      <c r="W223" s="494" t="str">
        <f>IF(V223="фикс.цена",VLOOKUP(#REF!,'Печать Заказа'!B:F,4,FALSE),"")</f>
        <v/>
      </c>
      <c r="Y223" s="1" t="str">
        <f>IFERROR(VLOOKUP(R223,'Печать Заказа'!B:N,13,FALSE),"")</f>
        <v/>
      </c>
    </row>
    <row r="224" spans="1:27" ht="22.5" customHeight="1" x14ac:dyDescent="0.25">
      <c r="B224" s="10"/>
      <c r="C224" s="158" t="str">
        <f t="shared" si="55"/>
        <v>THERMEX Mera 7 U</v>
      </c>
      <c r="D224" s="154"/>
      <c r="E224" s="160" t="s">
        <v>294</v>
      </c>
      <c r="F224" s="60">
        <f t="shared" si="56"/>
        <v>151242</v>
      </c>
      <c r="G224" s="492">
        <v>7</v>
      </c>
      <c r="H224" s="625">
        <v>1.5</v>
      </c>
      <c r="I224" s="625"/>
      <c r="J224" s="492" t="s">
        <v>0</v>
      </c>
      <c r="K224" s="496" t="s">
        <v>996</v>
      </c>
      <c r="L224" s="92">
        <v>0</v>
      </c>
      <c r="M224" s="92">
        <f t="shared" si="57"/>
        <v>0</v>
      </c>
      <c r="N224" s="92"/>
      <c r="O224" s="93">
        <f t="shared" si="58"/>
        <v>6490</v>
      </c>
      <c r="P224" s="406">
        <f t="shared" si="59"/>
        <v>6490</v>
      </c>
      <c r="Q224" s="494" t="s">
        <v>987</v>
      </c>
      <c r="R224" s="494" t="s">
        <v>993</v>
      </c>
      <c r="S224" s="84">
        <v>151242</v>
      </c>
      <c r="T224" s="270">
        <v>4670033316926</v>
      </c>
      <c r="U224" s="27"/>
      <c r="V224" s="494">
        <f>VLOOKUP(R224,'Печать Заказа'!B:F,5,FALSE)</f>
        <v>6490</v>
      </c>
      <c r="W224" s="494" t="str">
        <f>IF(V224="фикс.цена",VLOOKUP(R233,'Печать Заказа'!B:F,4,FALSE),"")</f>
        <v/>
      </c>
      <c r="Y224" s="1" t="str">
        <f>IFERROR(VLOOKUP(R224,'Печать Заказа'!B:N,13,FALSE),"")</f>
        <v/>
      </c>
    </row>
    <row r="225" spans="1:25" ht="22.5" customHeight="1" x14ac:dyDescent="0.25">
      <c r="B225" s="10"/>
      <c r="C225" s="158" t="str">
        <f t="shared" si="55"/>
        <v>THERMEX Mera 10 U</v>
      </c>
      <c r="D225" s="154"/>
      <c r="E225" s="160" t="s">
        <v>294</v>
      </c>
      <c r="F225" s="60">
        <f t="shared" si="56"/>
        <v>151244</v>
      </c>
      <c r="G225" s="492">
        <v>10</v>
      </c>
      <c r="H225" s="625">
        <v>1.5</v>
      </c>
      <c r="I225" s="625"/>
      <c r="J225" s="492" t="s">
        <v>0</v>
      </c>
      <c r="K225" s="496" t="s">
        <v>997</v>
      </c>
      <c r="L225" s="92">
        <v>0</v>
      </c>
      <c r="M225" s="92">
        <f t="shared" si="57"/>
        <v>0</v>
      </c>
      <c r="N225" s="92"/>
      <c r="O225" s="93">
        <f t="shared" si="58"/>
        <v>6990</v>
      </c>
      <c r="P225" s="406">
        <f t="shared" si="59"/>
        <v>6990</v>
      </c>
      <c r="Q225" s="494" t="s">
        <v>988</v>
      </c>
      <c r="R225" s="494" t="s">
        <v>994</v>
      </c>
      <c r="S225" s="84">
        <v>151244</v>
      </c>
      <c r="T225" s="270">
        <v>4670033316902</v>
      </c>
      <c r="U225" s="27"/>
      <c r="V225" s="494">
        <f>VLOOKUP(R225,'Печать Заказа'!B:F,5,FALSE)</f>
        <v>6990</v>
      </c>
      <c r="W225" s="494" t="str">
        <f>IF(V225="фикс.цена",VLOOKUP(R233,'Печать Заказа'!B:F,4,FALSE),"")</f>
        <v/>
      </c>
      <c r="Y225" s="1" t="str">
        <f>IFERROR(VLOOKUP(R225,'Печать Заказа'!B:N,13,FALSE),"")</f>
        <v/>
      </c>
    </row>
    <row r="226" spans="1:25" ht="22.5" customHeight="1" thickBot="1" x14ac:dyDescent="0.3">
      <c r="B226" s="10"/>
      <c r="C226" s="158" t="str">
        <f t="shared" si="55"/>
        <v>THERMEX Mera 15 U</v>
      </c>
      <c r="D226" s="177"/>
      <c r="E226" s="160" t="s">
        <v>294</v>
      </c>
      <c r="F226" s="60">
        <f t="shared" si="56"/>
        <v>151246</v>
      </c>
      <c r="G226" s="492">
        <v>15</v>
      </c>
      <c r="H226" s="625">
        <v>1.5</v>
      </c>
      <c r="I226" s="625"/>
      <c r="J226" s="492" t="s">
        <v>0</v>
      </c>
      <c r="K226" s="496" t="s">
        <v>998</v>
      </c>
      <c r="L226" s="92">
        <v>0</v>
      </c>
      <c r="M226" s="92">
        <f t="shared" si="57"/>
        <v>0</v>
      </c>
      <c r="N226" s="92"/>
      <c r="O226" s="93">
        <f t="shared" si="58"/>
        <v>8190</v>
      </c>
      <c r="P226" s="406">
        <f t="shared" si="59"/>
        <v>8190</v>
      </c>
      <c r="Q226" s="494" t="s">
        <v>989</v>
      </c>
      <c r="R226" s="494" t="s">
        <v>995</v>
      </c>
      <c r="S226" s="84">
        <v>151246</v>
      </c>
      <c r="T226" s="270">
        <v>4670033316896</v>
      </c>
      <c r="U226" s="27"/>
      <c r="V226" s="494">
        <f>VLOOKUP(R226,'Печать Заказа'!B:F,5,FALSE)</f>
        <v>8190</v>
      </c>
      <c r="W226" s="494" t="str">
        <f>IF(V226="фикс.цена",VLOOKUP(R234,'Печать Заказа'!B:F,4,FALSE),"")</f>
        <v/>
      </c>
      <c r="Y226" s="1" t="str">
        <f>IFERROR(VLOOKUP(R226,'Печать Заказа'!B:N,13,FALSE),"")</f>
        <v/>
      </c>
    </row>
    <row r="227" spans="1:25" ht="47.25" customHeight="1" thickTop="1" x14ac:dyDescent="0.25">
      <c r="B227" s="57"/>
      <c r="C227" s="90" t="s">
        <v>268</v>
      </c>
      <c r="D227" s="87"/>
      <c r="E227" s="87"/>
      <c r="F227" s="87"/>
      <c r="G227" s="87"/>
      <c r="H227" s="87"/>
      <c r="I227" s="87"/>
      <c r="J227" s="87"/>
      <c r="K227" s="87"/>
      <c r="L227" s="76"/>
      <c r="M227" s="76"/>
      <c r="N227" s="76"/>
      <c r="O227" s="76"/>
      <c r="P227" s="76"/>
      <c r="Q227" s="23"/>
      <c r="R227" s="26"/>
      <c r="S227" s="26"/>
      <c r="T227" s="272"/>
      <c r="U227" s="26"/>
      <c r="V227" s="26"/>
      <c r="W227" s="26"/>
      <c r="X227" s="29"/>
    </row>
    <row r="228" spans="1:25" ht="36" customHeight="1" x14ac:dyDescent="0.25">
      <c r="B228" s="79"/>
      <c r="C228" s="86" t="s">
        <v>45</v>
      </c>
      <c r="D228" s="86"/>
      <c r="E228" s="152" t="s">
        <v>292</v>
      </c>
      <c r="F228" s="86" t="s">
        <v>140</v>
      </c>
      <c r="G228" s="135" t="s">
        <v>148</v>
      </c>
      <c r="H228" s="631" t="s">
        <v>150</v>
      </c>
      <c r="I228" s="631"/>
      <c r="J228" s="135" t="s">
        <v>149</v>
      </c>
      <c r="K228" s="135" t="s">
        <v>156</v>
      </c>
      <c r="L228" s="618" t="s">
        <v>325</v>
      </c>
      <c r="M228" s="619"/>
      <c r="N228" s="619"/>
      <c r="O228" s="619"/>
      <c r="P228" s="620"/>
      <c r="Q228" s="24"/>
      <c r="R228" s="25"/>
      <c r="S228" s="25"/>
      <c r="T228" s="273"/>
      <c r="U228" s="25"/>
      <c r="V228" s="25"/>
      <c r="W228" s="25"/>
    </row>
    <row r="229" spans="1:25" ht="22.5" customHeight="1" x14ac:dyDescent="0.25">
      <c r="B229" s="10"/>
      <c r="C229" s="158" t="str">
        <f>Q229</f>
        <v>THERMEX N 10 O</v>
      </c>
      <c r="D229" s="154"/>
      <c r="E229" s="160" t="s">
        <v>293</v>
      </c>
      <c r="F229" s="60">
        <f>S229</f>
        <v>151095</v>
      </c>
      <c r="G229" s="136">
        <v>10</v>
      </c>
      <c r="H229" s="627">
        <v>2</v>
      </c>
      <c r="I229" s="627"/>
      <c r="J229" s="136" t="s">
        <v>1</v>
      </c>
      <c r="K229" s="62" t="s">
        <v>273</v>
      </c>
      <c r="L229" s="92">
        <v>0</v>
      </c>
      <c r="M229" s="92">
        <f>L229*O229</f>
        <v>0</v>
      </c>
      <c r="N229" s="92"/>
      <c r="O229" s="93">
        <f>P229*(1-$J$3)</f>
        <v>6990</v>
      </c>
      <c r="P229" s="406">
        <f>V229</f>
        <v>6990</v>
      </c>
      <c r="Q229" s="134" t="s">
        <v>269</v>
      </c>
      <c r="R229" s="134" t="s">
        <v>271</v>
      </c>
      <c r="S229" s="84">
        <v>151095</v>
      </c>
      <c r="T229" s="270">
        <v>4670007717674</v>
      </c>
      <c r="U229" s="27"/>
      <c r="V229" s="134">
        <f>VLOOKUP(R229,'Печать Заказа'!B:F,5,FALSE)</f>
        <v>6990</v>
      </c>
      <c r="W229" s="134" t="str">
        <f>IF(V229="фикс.цена",VLOOKUP(R233,'Печать Заказа'!B:F,4,FALSE),"")</f>
        <v/>
      </c>
      <c r="Y229" s="1" t="str">
        <f>IFERROR(VLOOKUP(R229,'Печать Заказа'!B:N,13,FALSE),"")</f>
        <v/>
      </c>
    </row>
    <row r="230" spans="1:25" ht="22.5" customHeight="1" x14ac:dyDescent="0.25">
      <c r="B230" s="10"/>
      <c r="C230" s="158" t="str">
        <f>Q230</f>
        <v>THERMEX N 15 O</v>
      </c>
      <c r="D230" s="154"/>
      <c r="E230" s="160" t="s">
        <v>293</v>
      </c>
      <c r="F230" s="60">
        <f>S230</f>
        <v>151097</v>
      </c>
      <c r="G230" s="136">
        <v>15</v>
      </c>
      <c r="H230" s="627">
        <v>2</v>
      </c>
      <c r="I230" s="627"/>
      <c r="J230" s="136" t="s">
        <v>1</v>
      </c>
      <c r="K230" s="62" t="s">
        <v>274</v>
      </c>
      <c r="L230" s="92">
        <v>0</v>
      </c>
      <c r="M230" s="92">
        <f>L230*O230</f>
        <v>0</v>
      </c>
      <c r="N230" s="92"/>
      <c r="O230" s="93">
        <f>P230*(1-$J$3)</f>
        <v>7990</v>
      </c>
      <c r="P230" s="406">
        <f>V230</f>
        <v>7990</v>
      </c>
      <c r="Q230" s="175" t="s">
        <v>270</v>
      </c>
      <c r="R230" s="175" t="s">
        <v>272</v>
      </c>
      <c r="S230" s="84">
        <v>151097</v>
      </c>
      <c r="T230" s="270">
        <v>4670007717681</v>
      </c>
      <c r="U230" s="27"/>
      <c r="V230" s="175">
        <f>VLOOKUP(R230,'Печать Заказа'!B:F,5,FALSE)</f>
        <v>7990</v>
      </c>
      <c r="W230" s="175" t="str">
        <f>IF(V230="фикс.цена",VLOOKUP(R234,'Печать Заказа'!B:F,4,FALSE),"")</f>
        <v/>
      </c>
      <c r="Y230" s="1" t="str">
        <f>IFERROR(VLOOKUP(R230,'Печать Заказа'!B:N,13,FALSE),"")</f>
        <v/>
      </c>
    </row>
    <row r="231" spans="1:25" ht="22.5" customHeight="1" x14ac:dyDescent="0.25">
      <c r="B231" s="10"/>
      <c r="C231" s="158" t="str">
        <f>Q231</f>
        <v>THERMEX N 10 U</v>
      </c>
      <c r="D231" s="154"/>
      <c r="E231" s="160" t="s">
        <v>293</v>
      </c>
      <c r="F231" s="60">
        <f>S231</f>
        <v>151120</v>
      </c>
      <c r="G231" s="176">
        <v>10</v>
      </c>
      <c r="H231" s="627">
        <v>2</v>
      </c>
      <c r="I231" s="627"/>
      <c r="J231" s="176" t="s">
        <v>0</v>
      </c>
      <c r="K231" s="62" t="s">
        <v>273</v>
      </c>
      <c r="L231" s="92">
        <v>0</v>
      </c>
      <c r="M231" s="92">
        <f>L231*O231</f>
        <v>0</v>
      </c>
      <c r="N231" s="92"/>
      <c r="O231" s="93">
        <f>P231*(1-$J$3)</f>
        <v>6990</v>
      </c>
      <c r="P231" s="406">
        <f>V231</f>
        <v>6990</v>
      </c>
      <c r="Q231" s="175" t="s">
        <v>321</v>
      </c>
      <c r="R231" s="175" t="s">
        <v>323</v>
      </c>
      <c r="S231" s="84">
        <v>151120</v>
      </c>
      <c r="T231" s="270">
        <v>4670007719555</v>
      </c>
      <c r="U231" s="27"/>
      <c r="V231" s="175">
        <f>VLOOKUP(R231,'Печать Заказа'!B:F,5,FALSE)</f>
        <v>6990</v>
      </c>
      <c r="W231" s="175" t="str">
        <f>IF(V231="фикс.цена",VLOOKUP(R235,'Печать Заказа'!B:F,4,FALSE),"")</f>
        <v/>
      </c>
      <c r="Y231" s="1" t="str">
        <f>IFERROR(VLOOKUP(R231,'Печать Заказа'!B:N,13,FALSE),"")</f>
        <v/>
      </c>
    </row>
    <row r="232" spans="1:25" ht="22.5" customHeight="1" thickBot="1" x14ac:dyDescent="0.3">
      <c r="B232" s="234"/>
      <c r="C232" s="403" t="str">
        <f>Q232</f>
        <v>THERMEX N 15 U</v>
      </c>
      <c r="D232" s="384"/>
      <c r="E232" s="286" t="s">
        <v>293</v>
      </c>
      <c r="F232" s="73">
        <f>S232</f>
        <v>151121</v>
      </c>
      <c r="G232" s="402">
        <v>15</v>
      </c>
      <c r="H232" s="626">
        <v>2</v>
      </c>
      <c r="I232" s="626"/>
      <c r="J232" s="402" t="s">
        <v>0</v>
      </c>
      <c r="K232" s="71" t="s">
        <v>274</v>
      </c>
      <c r="L232" s="94">
        <v>0</v>
      </c>
      <c r="M232" s="94">
        <f>L232*O232</f>
        <v>0</v>
      </c>
      <c r="N232" s="94"/>
      <c r="O232" s="95">
        <f>P232*(1-$J$3)</f>
        <v>7990</v>
      </c>
      <c r="P232" s="407">
        <f>V232</f>
        <v>7990</v>
      </c>
      <c r="Q232" s="175" t="s">
        <v>322</v>
      </c>
      <c r="R232" s="175" t="s">
        <v>324</v>
      </c>
      <c r="S232" s="84">
        <v>151121</v>
      </c>
      <c r="T232" s="270">
        <v>4670007719562</v>
      </c>
      <c r="U232" s="27"/>
      <c r="V232" s="175">
        <f>VLOOKUP(R232,'Печать Заказа'!B:F,5,FALSE)</f>
        <v>7990</v>
      </c>
      <c r="W232" s="175" t="str">
        <f>IF(V232="фикс.цена",VLOOKUP(R236,'Печать Заказа'!B:F,4,FALSE),"")</f>
        <v/>
      </c>
      <c r="Y232" s="1" t="str">
        <f>IFERROR(VLOOKUP(R232,'Печать Заказа'!B:N,13,FALSE),"")</f>
        <v/>
      </c>
    </row>
    <row r="233" spans="1:25" ht="57" customHeight="1" thickTop="1" x14ac:dyDescent="0.25">
      <c r="B233" s="57"/>
      <c r="C233" s="90" t="s">
        <v>228</v>
      </c>
      <c r="D233" s="87"/>
      <c r="E233" s="87"/>
      <c r="F233" s="87"/>
      <c r="G233" s="87"/>
      <c r="H233" s="87"/>
      <c r="I233" s="87"/>
      <c r="J233" s="87"/>
      <c r="K233" s="87"/>
      <c r="L233" s="76"/>
      <c r="M233" s="76"/>
      <c r="N233" s="76"/>
      <c r="O233" s="76"/>
      <c r="P233" s="76"/>
      <c r="Q233" s="23"/>
      <c r="R233" s="26"/>
      <c r="S233" s="26"/>
      <c r="T233" s="272"/>
      <c r="U233" s="26"/>
      <c r="V233" s="26"/>
      <c r="W233" s="26"/>
    </row>
    <row r="234" spans="1:25" ht="39.75" customHeight="1" x14ac:dyDescent="0.25">
      <c r="B234" s="79"/>
      <c r="C234" s="86" t="s">
        <v>45</v>
      </c>
      <c r="D234" s="86"/>
      <c r="E234" s="152" t="s">
        <v>292</v>
      </c>
      <c r="F234" s="86" t="s">
        <v>140</v>
      </c>
      <c r="G234" s="66" t="s">
        <v>148</v>
      </c>
      <c r="H234" s="631" t="s">
        <v>150</v>
      </c>
      <c r="I234" s="631"/>
      <c r="J234" s="66" t="s">
        <v>149</v>
      </c>
      <c r="K234" s="66" t="s">
        <v>156</v>
      </c>
      <c r="L234" s="618" t="s">
        <v>313</v>
      </c>
      <c r="M234" s="619"/>
      <c r="N234" s="619"/>
      <c r="O234" s="619"/>
      <c r="P234" s="620"/>
      <c r="Q234" s="24"/>
      <c r="R234" s="25"/>
      <c r="S234" s="25"/>
      <c r="T234" s="273"/>
      <c r="U234" s="25"/>
      <c r="V234" s="25"/>
      <c r="W234" s="25"/>
    </row>
    <row r="235" spans="1:25" ht="18" x14ac:dyDescent="0.25">
      <c r="B235" s="10"/>
      <c r="C235" s="154" t="str">
        <f>Q235</f>
        <v>THERMEX IC 10 O</v>
      </c>
      <c r="D235" s="154"/>
      <c r="E235" s="154" t="s">
        <v>294</v>
      </c>
      <c r="F235" s="60">
        <f>S235</f>
        <v>151156</v>
      </c>
      <c r="G235" s="69">
        <v>10</v>
      </c>
      <c r="H235" s="625">
        <v>1.5</v>
      </c>
      <c r="I235" s="625"/>
      <c r="J235" s="69" t="s">
        <v>1</v>
      </c>
      <c r="K235" s="62" t="s">
        <v>172</v>
      </c>
      <c r="L235" s="92">
        <v>0</v>
      </c>
      <c r="M235" s="92">
        <f>L235*O235</f>
        <v>0</v>
      </c>
      <c r="N235" s="92"/>
      <c r="O235" s="93">
        <f>P235*(1-$J$3)</f>
        <v>6190</v>
      </c>
      <c r="P235" s="406">
        <f>V235</f>
        <v>6190</v>
      </c>
      <c r="Q235" s="67" t="s">
        <v>136</v>
      </c>
      <c r="R235" s="219" t="s">
        <v>630</v>
      </c>
      <c r="S235" s="219">
        <v>151156</v>
      </c>
      <c r="T235" s="274">
        <v>4670007715830</v>
      </c>
      <c r="U235" s="27"/>
      <c r="V235" s="67">
        <f>VLOOKUP(R235,'Печать Заказа'!B:F,5,FALSE)</f>
        <v>6190</v>
      </c>
      <c r="W235" s="67" t="str">
        <f>IF(V235="фикс.цена",VLOOKUP(R237,'Печать Заказа'!B:F,4,FALSE),"")</f>
        <v/>
      </c>
      <c r="Y235" s="1" t="str">
        <f>IFERROR(VLOOKUP(R235,'Печать Заказа'!B:N,13,FALSE),"")</f>
        <v/>
      </c>
    </row>
    <row r="236" spans="1:25" ht="18" x14ac:dyDescent="0.25">
      <c r="B236" s="10"/>
      <c r="C236" s="154" t="str">
        <f t="shared" ref="C236:C238" si="60">Q236</f>
        <v>THERMEX IC 15 O</v>
      </c>
      <c r="D236" s="154"/>
      <c r="E236" s="154" t="s">
        <v>294</v>
      </c>
      <c r="F236" s="60">
        <f>S236</f>
        <v>151158</v>
      </c>
      <c r="G236" s="69">
        <v>15</v>
      </c>
      <c r="H236" s="625">
        <v>1.5</v>
      </c>
      <c r="I236" s="625"/>
      <c r="J236" s="69" t="s">
        <v>1</v>
      </c>
      <c r="K236" s="62" t="s">
        <v>173</v>
      </c>
      <c r="L236" s="92">
        <v>0</v>
      </c>
      <c r="M236" s="92">
        <f>L236*O236</f>
        <v>0</v>
      </c>
      <c r="N236" s="92"/>
      <c r="O236" s="93">
        <f>P236*(1-$J$3)</f>
        <v>7390</v>
      </c>
      <c r="P236" s="406">
        <f>V236</f>
        <v>7390</v>
      </c>
      <c r="Q236" s="67" t="s">
        <v>138</v>
      </c>
      <c r="R236" s="219" t="s">
        <v>631</v>
      </c>
      <c r="S236" s="219">
        <v>151158</v>
      </c>
      <c r="T236" s="274">
        <v>4670007715854</v>
      </c>
      <c r="U236" s="27"/>
      <c r="V236" s="443">
        <f>VLOOKUP(R236,'Печать Заказа'!B:F,5,FALSE)</f>
        <v>7390</v>
      </c>
      <c r="W236" s="67" t="str">
        <f>IF(V236="фикс.цена",VLOOKUP(R238,'Печать Заказа'!B:F,4,FALSE),"")</f>
        <v/>
      </c>
      <c r="Y236" s="1" t="str">
        <f>IFERROR(VLOOKUP(R236,'Печать Заказа'!B:N,13,FALSE),"")</f>
        <v/>
      </c>
    </row>
    <row r="237" spans="1:25" ht="18" x14ac:dyDescent="0.25">
      <c r="B237" s="10"/>
      <c r="C237" s="154" t="str">
        <f t="shared" si="60"/>
        <v>THERMEX IC 10 U</v>
      </c>
      <c r="D237" s="154"/>
      <c r="E237" s="154" t="s">
        <v>294</v>
      </c>
      <c r="F237" s="60">
        <f>S237</f>
        <v>151157</v>
      </c>
      <c r="G237" s="69">
        <v>10</v>
      </c>
      <c r="H237" s="625">
        <v>1.5</v>
      </c>
      <c r="I237" s="625"/>
      <c r="J237" s="69" t="s">
        <v>0</v>
      </c>
      <c r="K237" s="62" t="s">
        <v>172</v>
      </c>
      <c r="L237" s="92">
        <v>0</v>
      </c>
      <c r="M237" s="92">
        <f>L237*O237</f>
        <v>0</v>
      </c>
      <c r="N237" s="92"/>
      <c r="O237" s="93">
        <f>P237*(1-$J$3)</f>
        <v>6190</v>
      </c>
      <c r="P237" s="406">
        <f>V237</f>
        <v>6190</v>
      </c>
      <c r="Q237" s="67" t="s">
        <v>137</v>
      </c>
      <c r="R237" s="219" t="s">
        <v>632</v>
      </c>
      <c r="S237" s="219">
        <v>151157</v>
      </c>
      <c r="T237" s="274">
        <v>4670007715847</v>
      </c>
      <c r="U237" s="27"/>
      <c r="V237" s="443">
        <f>VLOOKUP(R237,'Печать Заказа'!B:F,5,FALSE)</f>
        <v>6190</v>
      </c>
      <c r="W237" s="67" t="str">
        <f>IF(V237="фикс.цена",VLOOKUP(R235,'Печать Заказа'!B:F,4,FALSE),"")</f>
        <v/>
      </c>
      <c r="Y237" s="1" t="str">
        <f>IFERROR(VLOOKUP(R237,'Печать Заказа'!B:N,13,FALSE),"")</f>
        <v/>
      </c>
    </row>
    <row r="238" spans="1:25" ht="18.75" thickBot="1" x14ac:dyDescent="0.3">
      <c r="A238" s="115"/>
      <c r="B238" s="234"/>
      <c r="C238" s="155" t="str">
        <f t="shared" si="60"/>
        <v>THERMEX IC 15 U</v>
      </c>
      <c r="D238" s="155"/>
      <c r="E238" s="155" t="s">
        <v>294</v>
      </c>
      <c r="F238" s="73">
        <f>S238</f>
        <v>151159</v>
      </c>
      <c r="G238" s="477">
        <v>15</v>
      </c>
      <c r="H238" s="630">
        <v>1.5</v>
      </c>
      <c r="I238" s="630"/>
      <c r="J238" s="477" t="s">
        <v>0</v>
      </c>
      <c r="K238" s="71" t="s">
        <v>173</v>
      </c>
      <c r="L238" s="94">
        <v>0</v>
      </c>
      <c r="M238" s="94">
        <f>L238*O238</f>
        <v>0</v>
      </c>
      <c r="N238" s="94"/>
      <c r="O238" s="95">
        <f>P238*(1-$J$3)</f>
        <v>7390</v>
      </c>
      <c r="P238" s="407">
        <f>V238</f>
        <v>7390</v>
      </c>
      <c r="Q238" s="67" t="s">
        <v>139</v>
      </c>
      <c r="R238" s="219" t="s">
        <v>633</v>
      </c>
      <c r="S238" s="219">
        <v>151159</v>
      </c>
      <c r="T238" s="274">
        <v>4670007715861</v>
      </c>
      <c r="U238" s="27"/>
      <c r="V238" s="443">
        <f>VLOOKUP(R238,'Печать Заказа'!B:F,5,FALSE)</f>
        <v>7390</v>
      </c>
      <c r="W238" s="67" t="str">
        <f>IF(V238="фикс.цена",VLOOKUP(R236,'Печать Заказа'!B:F,4,FALSE),"")</f>
        <v/>
      </c>
      <c r="Y238" s="1" t="str">
        <f>IFERROR(VLOOKUP(R238,'Печать Заказа'!B:N,13,FALSE),"")</f>
        <v/>
      </c>
    </row>
    <row r="239" spans="1:25" s="64" customFormat="1" ht="38.25" customHeight="1" thickBot="1" x14ac:dyDescent="0.3">
      <c r="A239" s="63"/>
      <c r="B239" s="100" t="s">
        <v>839</v>
      </c>
      <c r="C239" s="114"/>
      <c r="D239" s="114"/>
      <c r="E239" s="114"/>
      <c r="F239" s="114"/>
      <c r="G239" s="114"/>
      <c r="H239" s="114"/>
      <c r="I239" s="114"/>
      <c r="J239" s="114"/>
      <c r="K239" s="114"/>
      <c r="L239" s="100"/>
      <c r="M239" s="100"/>
      <c r="N239" s="100"/>
      <c r="O239" s="100"/>
      <c r="P239" s="100"/>
      <c r="Q239" s="32"/>
      <c r="R239" s="33"/>
      <c r="S239" s="33"/>
      <c r="T239" s="271"/>
      <c r="U239" s="40"/>
      <c r="V239" s="33"/>
      <c r="W239" s="33"/>
      <c r="Y239" s="1"/>
    </row>
    <row r="240" spans="1:25" ht="63" customHeight="1" thickTop="1" x14ac:dyDescent="0.25">
      <c r="B240" s="57"/>
      <c r="C240" s="90" t="s">
        <v>1173</v>
      </c>
      <c r="D240" s="87"/>
      <c r="E240" s="87"/>
      <c r="F240" s="87"/>
      <c r="G240" s="87"/>
      <c r="H240" s="87"/>
      <c r="I240" s="87"/>
      <c r="J240" s="87"/>
      <c r="K240" s="87"/>
      <c r="L240" s="229"/>
      <c r="M240" s="76"/>
      <c r="N240" s="76"/>
      <c r="O240" s="76"/>
      <c r="P240" s="76"/>
      <c r="Q240" s="23"/>
      <c r="R240" s="26"/>
      <c r="S240" s="26"/>
      <c r="T240" s="272"/>
      <c r="U240" s="26"/>
      <c r="V240" s="26"/>
      <c r="W240" s="26"/>
    </row>
    <row r="241" spans="2:25" ht="48" customHeight="1" x14ac:dyDescent="0.25">
      <c r="B241" s="79"/>
      <c r="C241" s="611" t="s">
        <v>45</v>
      </c>
      <c r="D241" s="611"/>
      <c r="E241" s="608" t="s">
        <v>292</v>
      </c>
      <c r="F241" s="611" t="s">
        <v>140</v>
      </c>
      <c r="G241" s="604" t="s">
        <v>148</v>
      </c>
      <c r="H241" s="621" t="s">
        <v>150</v>
      </c>
      <c r="I241" s="621"/>
      <c r="J241" s="604" t="s">
        <v>149</v>
      </c>
      <c r="K241" s="604" t="s">
        <v>156</v>
      </c>
      <c r="L241" s="622" t="s">
        <v>1190</v>
      </c>
      <c r="M241" s="623"/>
      <c r="N241" s="623"/>
      <c r="O241" s="623"/>
      <c r="P241" s="624"/>
      <c r="Q241" s="24"/>
      <c r="R241" s="25"/>
      <c r="S241" s="25"/>
      <c r="T241" s="273"/>
      <c r="U241" s="25"/>
      <c r="V241" s="25"/>
      <c r="W241" s="25"/>
    </row>
    <row r="242" spans="2:25" ht="18" x14ac:dyDescent="0.25">
      <c r="B242" s="10"/>
      <c r="C242" s="154" t="str">
        <f t="shared" ref="C242:C247" si="61">Q242</f>
        <v>THERMEX Lodi 10 O</v>
      </c>
      <c r="D242" s="154"/>
      <c r="E242" s="154" t="s">
        <v>294</v>
      </c>
      <c r="F242" s="60">
        <f t="shared" ref="F242:F247" si="62">S242</f>
        <v>111286</v>
      </c>
      <c r="G242" s="606">
        <v>10</v>
      </c>
      <c r="H242" s="625">
        <v>1.5</v>
      </c>
      <c r="I242" s="625"/>
      <c r="J242" s="606" t="s">
        <v>1</v>
      </c>
      <c r="K242" s="610" t="s">
        <v>1186</v>
      </c>
      <c r="L242" s="92">
        <v>0</v>
      </c>
      <c r="M242" s="92">
        <f t="shared" ref="M242:M247" si="63">L242*O242</f>
        <v>0</v>
      </c>
      <c r="N242" s="92"/>
      <c r="O242" s="93">
        <f t="shared" ref="O242:O247" si="64">P242*(1-$J$3)</f>
        <v>7290</v>
      </c>
      <c r="P242" s="406">
        <f t="shared" ref="P242:P247" si="65">V242</f>
        <v>7290</v>
      </c>
      <c r="Q242" s="605" t="s">
        <v>1174</v>
      </c>
      <c r="R242" s="605" t="s">
        <v>1175</v>
      </c>
      <c r="S242" s="84">
        <v>111286</v>
      </c>
      <c r="T242" s="270">
        <v>4670033317442</v>
      </c>
      <c r="U242" s="27"/>
      <c r="V242" s="605">
        <f>VLOOKUP(R242,'Печать Заказа'!B:F,5,FALSE)</f>
        <v>7290</v>
      </c>
      <c r="W242" s="605" t="str">
        <f>IF(V242="фикс.цена",VLOOKUP(#REF!,'Печать Заказа'!B:F,4,FALSE),"")</f>
        <v/>
      </c>
      <c r="Y242" s="1" t="str">
        <f>IFERROR(VLOOKUP(R242,'Печать Заказа'!B:N,13,FALSE),"")</f>
        <v/>
      </c>
    </row>
    <row r="243" spans="2:25" ht="18" x14ac:dyDescent="0.25">
      <c r="B243" s="10"/>
      <c r="C243" s="154" t="str">
        <f t="shared" si="61"/>
        <v>THERMEX Lodi 10 U</v>
      </c>
      <c r="D243" s="154"/>
      <c r="E243" s="154" t="s">
        <v>294</v>
      </c>
      <c r="F243" s="60">
        <f t="shared" si="62"/>
        <v>111287</v>
      </c>
      <c r="G243" s="606">
        <v>10</v>
      </c>
      <c r="H243" s="625">
        <v>1.5</v>
      </c>
      <c r="I243" s="625"/>
      <c r="J243" s="606" t="s">
        <v>0</v>
      </c>
      <c r="K243" s="610" t="s">
        <v>1186</v>
      </c>
      <c r="L243" s="92">
        <v>0</v>
      </c>
      <c r="M243" s="92">
        <f t="shared" si="63"/>
        <v>0</v>
      </c>
      <c r="N243" s="92"/>
      <c r="O243" s="93">
        <f t="shared" si="64"/>
        <v>7290</v>
      </c>
      <c r="P243" s="406">
        <f t="shared" si="65"/>
        <v>7290</v>
      </c>
      <c r="Q243" s="605" t="s">
        <v>1176</v>
      </c>
      <c r="R243" s="605" t="s">
        <v>1177</v>
      </c>
      <c r="S243" s="84">
        <v>111287</v>
      </c>
      <c r="T243" s="270">
        <v>4670033317466</v>
      </c>
      <c r="U243" s="27"/>
      <c r="V243" s="605">
        <f>VLOOKUP(R243,'Печать Заказа'!B:F,5,FALSE)</f>
        <v>7290</v>
      </c>
      <c r="W243" s="605" t="str">
        <f>IF(V243="фикс.цена",VLOOKUP(#REF!,'Печать Заказа'!B:F,4,FALSE),"")</f>
        <v/>
      </c>
      <c r="Y243" s="1" t="str">
        <f>IFERROR(VLOOKUP(R243,'Печать Заказа'!B:N,13,FALSE),"")</f>
        <v/>
      </c>
    </row>
    <row r="244" spans="2:25" ht="18" x14ac:dyDescent="0.25">
      <c r="B244" s="10"/>
      <c r="C244" s="154" t="str">
        <f t="shared" si="61"/>
        <v>THERMEX Lodi 15 O</v>
      </c>
      <c r="D244" s="154"/>
      <c r="E244" s="154" t="s">
        <v>294</v>
      </c>
      <c r="F244" s="60">
        <f t="shared" si="62"/>
        <v>111288</v>
      </c>
      <c r="G244" s="606">
        <v>15</v>
      </c>
      <c r="H244" s="625">
        <v>1.5</v>
      </c>
      <c r="I244" s="625"/>
      <c r="J244" s="606" t="s">
        <v>1</v>
      </c>
      <c r="K244" s="610" t="s">
        <v>1187</v>
      </c>
      <c r="L244" s="92">
        <v>0</v>
      </c>
      <c r="M244" s="92">
        <f t="shared" si="63"/>
        <v>0</v>
      </c>
      <c r="N244" s="92"/>
      <c r="O244" s="93">
        <f t="shared" si="64"/>
        <v>8390</v>
      </c>
      <c r="P244" s="406">
        <f t="shared" si="65"/>
        <v>8390</v>
      </c>
      <c r="Q244" s="605" t="s">
        <v>1178</v>
      </c>
      <c r="R244" s="605" t="s">
        <v>1179</v>
      </c>
      <c r="S244" s="84">
        <v>111288</v>
      </c>
      <c r="T244" s="270">
        <v>4670033317510</v>
      </c>
      <c r="U244" s="27"/>
      <c r="V244" s="605">
        <f>VLOOKUP(R244,'Печать Заказа'!B:F,5,FALSE)</f>
        <v>8390</v>
      </c>
      <c r="W244" s="605" t="str">
        <f>IF(V244="фикс.цена",VLOOKUP(#REF!,'Печать Заказа'!B:F,4,FALSE),"")</f>
        <v/>
      </c>
      <c r="Y244" s="1" t="str">
        <f>IFERROR(VLOOKUP(R244,'Печать Заказа'!B:N,13,FALSE),"")</f>
        <v/>
      </c>
    </row>
    <row r="245" spans="2:25" ht="18" x14ac:dyDescent="0.25">
      <c r="B245" s="10"/>
      <c r="C245" s="154" t="str">
        <f t="shared" si="61"/>
        <v>THERMEX Lodi 15 U</v>
      </c>
      <c r="D245" s="154"/>
      <c r="E245" s="154" t="s">
        <v>294</v>
      </c>
      <c r="F245" s="60">
        <f t="shared" si="62"/>
        <v>111289</v>
      </c>
      <c r="G245" s="606">
        <v>15</v>
      </c>
      <c r="H245" s="625">
        <v>1.5</v>
      </c>
      <c r="I245" s="625"/>
      <c r="J245" s="606" t="s">
        <v>0</v>
      </c>
      <c r="K245" s="610" t="s">
        <v>1187</v>
      </c>
      <c r="L245" s="92">
        <v>0</v>
      </c>
      <c r="M245" s="92">
        <f t="shared" si="63"/>
        <v>0</v>
      </c>
      <c r="N245" s="92"/>
      <c r="O245" s="93">
        <f t="shared" si="64"/>
        <v>8390</v>
      </c>
      <c r="P245" s="406">
        <f t="shared" si="65"/>
        <v>8390</v>
      </c>
      <c r="Q245" s="605" t="s">
        <v>1180</v>
      </c>
      <c r="R245" s="605" t="s">
        <v>1181</v>
      </c>
      <c r="S245" s="84">
        <v>111289</v>
      </c>
      <c r="T245" s="270">
        <v>4670033317527</v>
      </c>
      <c r="U245" s="27"/>
      <c r="V245" s="605">
        <f>VLOOKUP(R245,'Печать Заказа'!B:F,5,FALSE)</f>
        <v>8390</v>
      </c>
      <c r="W245" s="605" t="str">
        <f>IF(V245="фикс.цена",VLOOKUP(#REF!,'Печать Заказа'!B:F,4,FALSE),"")</f>
        <v/>
      </c>
      <c r="Y245" s="1" t="str">
        <f>IFERROR(VLOOKUP(R245,'Печать Заказа'!B:N,13,FALSE),"")</f>
        <v/>
      </c>
    </row>
    <row r="246" spans="2:25" ht="18" x14ac:dyDescent="0.25">
      <c r="B246" s="10"/>
      <c r="C246" s="154" t="str">
        <f t="shared" si="61"/>
        <v>THERMEX Lodi 30 O</v>
      </c>
      <c r="D246" s="154"/>
      <c r="E246" s="154" t="s">
        <v>294</v>
      </c>
      <c r="F246" s="60">
        <f t="shared" si="62"/>
        <v>111290</v>
      </c>
      <c r="G246" s="606">
        <v>30</v>
      </c>
      <c r="H246" s="625">
        <v>1.5</v>
      </c>
      <c r="I246" s="625"/>
      <c r="J246" s="606" t="s">
        <v>1</v>
      </c>
      <c r="K246" s="610" t="s">
        <v>1188</v>
      </c>
      <c r="L246" s="92">
        <v>0</v>
      </c>
      <c r="M246" s="92">
        <f t="shared" si="63"/>
        <v>0</v>
      </c>
      <c r="N246" s="92"/>
      <c r="O246" s="93">
        <f t="shared" si="64"/>
        <v>11590</v>
      </c>
      <c r="P246" s="406">
        <f t="shared" si="65"/>
        <v>11590</v>
      </c>
      <c r="Q246" s="605" t="s">
        <v>1182</v>
      </c>
      <c r="R246" s="605" t="s">
        <v>1183</v>
      </c>
      <c r="S246" s="84">
        <v>111290</v>
      </c>
      <c r="T246" s="270">
        <v>4670033317534</v>
      </c>
      <c r="U246" s="27"/>
      <c r="V246" s="605">
        <f>VLOOKUP(R246,'Печать Заказа'!B:F,5,FALSE)</f>
        <v>11590</v>
      </c>
      <c r="W246" s="605" t="str">
        <f>IF(V246="фикс.цена",VLOOKUP(#REF!,'Печать Заказа'!B:F,4,FALSE),"")</f>
        <v/>
      </c>
      <c r="Y246" s="1" t="str">
        <f>IFERROR(VLOOKUP(R246,'Печать Заказа'!B:N,13,FALSE),"")</f>
        <v/>
      </c>
    </row>
    <row r="247" spans="2:25" ht="18.75" thickBot="1" x14ac:dyDescent="0.3">
      <c r="B247" s="234"/>
      <c r="C247" s="403" t="str">
        <f t="shared" si="61"/>
        <v>THERMEX Lodi 30 U</v>
      </c>
      <c r="D247" s="384"/>
      <c r="E247" s="286" t="s">
        <v>294</v>
      </c>
      <c r="F247" s="73">
        <f t="shared" si="62"/>
        <v>111291</v>
      </c>
      <c r="G247" s="607">
        <v>30</v>
      </c>
      <c r="H247" s="626">
        <v>1.5</v>
      </c>
      <c r="I247" s="626"/>
      <c r="J247" s="607" t="s">
        <v>0</v>
      </c>
      <c r="K247" s="609" t="s">
        <v>1188</v>
      </c>
      <c r="L247" s="94">
        <v>0</v>
      </c>
      <c r="M247" s="94">
        <f t="shared" si="63"/>
        <v>0</v>
      </c>
      <c r="N247" s="94"/>
      <c r="O247" s="95">
        <f t="shared" si="64"/>
        <v>11590</v>
      </c>
      <c r="P247" s="407">
        <f t="shared" si="65"/>
        <v>11590</v>
      </c>
      <c r="Q247" s="605" t="s">
        <v>1184</v>
      </c>
      <c r="R247" s="605" t="s">
        <v>1185</v>
      </c>
      <c r="S247" s="84">
        <v>111291</v>
      </c>
      <c r="T247" s="270">
        <v>4670033317541</v>
      </c>
      <c r="U247" s="27"/>
      <c r="V247" s="605">
        <f>VLOOKUP(R247,'Печать Заказа'!B:F,5,FALSE)</f>
        <v>11590</v>
      </c>
      <c r="W247" s="605" t="str">
        <f>IF(V247="фикс.цена",VLOOKUP(#REF!,'Печать Заказа'!B:F,4,FALSE),"")</f>
        <v/>
      </c>
      <c r="Y247" s="1" t="str">
        <f>IFERROR(VLOOKUP(R247,'Печать Заказа'!B:N,13,FALSE),"")</f>
        <v/>
      </c>
    </row>
    <row r="248" spans="2:25" ht="63" customHeight="1" thickTop="1" x14ac:dyDescent="0.25">
      <c r="B248" s="57"/>
      <c r="C248" s="90" t="s">
        <v>863</v>
      </c>
      <c r="D248" s="87"/>
      <c r="E248" s="87"/>
      <c r="F248" s="87"/>
      <c r="G248" s="87"/>
      <c r="H248" s="87"/>
      <c r="I248" s="87"/>
      <c r="J248" s="87"/>
      <c r="K248" s="87"/>
      <c r="L248" s="229"/>
      <c r="M248" s="76"/>
      <c r="N248" s="76"/>
      <c r="O248" s="76"/>
      <c r="P248" s="76"/>
      <c r="Q248" s="23"/>
      <c r="R248" s="26"/>
      <c r="S248" s="26"/>
      <c r="T248" s="272"/>
      <c r="U248" s="26"/>
      <c r="V248" s="26"/>
      <c r="W248" s="26"/>
    </row>
    <row r="249" spans="2:25" ht="75" customHeight="1" x14ac:dyDescent="0.25">
      <c r="B249" s="79"/>
      <c r="C249" s="86" t="s">
        <v>45</v>
      </c>
      <c r="D249" s="86"/>
      <c r="E249" s="152" t="s">
        <v>292</v>
      </c>
      <c r="F249" s="86" t="s">
        <v>140</v>
      </c>
      <c r="G249" s="420" t="s">
        <v>148</v>
      </c>
      <c r="H249" s="621" t="s">
        <v>150</v>
      </c>
      <c r="I249" s="621"/>
      <c r="J249" s="420" t="s">
        <v>149</v>
      </c>
      <c r="K249" s="420" t="s">
        <v>156</v>
      </c>
      <c r="L249" s="618" t="s">
        <v>865</v>
      </c>
      <c r="M249" s="619"/>
      <c r="N249" s="619"/>
      <c r="O249" s="619"/>
      <c r="P249" s="620"/>
      <c r="Q249" s="24"/>
      <c r="R249" s="25"/>
      <c r="S249" s="25"/>
      <c r="T249" s="273"/>
      <c r="U249" s="25"/>
      <c r="V249" s="25"/>
      <c r="W249" s="25"/>
    </row>
    <row r="250" spans="2:25" ht="18" x14ac:dyDescent="0.25">
      <c r="B250" s="10"/>
      <c r="C250" s="154" t="str">
        <f t="shared" ref="C250:C251" si="66">Q250</f>
        <v>THERMEX Day 7 O</v>
      </c>
      <c r="D250" s="154"/>
      <c r="E250" s="154" t="s">
        <v>294</v>
      </c>
      <c r="F250" s="60">
        <f t="shared" ref="F250:F251" si="67">S250</f>
        <v>111208</v>
      </c>
      <c r="G250" s="419">
        <v>7</v>
      </c>
      <c r="H250" s="625">
        <v>1.5</v>
      </c>
      <c r="I250" s="625"/>
      <c r="J250" s="419" t="s">
        <v>1</v>
      </c>
      <c r="K250" s="422" t="s">
        <v>907</v>
      </c>
      <c r="L250" s="92">
        <v>0</v>
      </c>
      <c r="M250" s="92">
        <f t="shared" ref="M250:M251" si="68">L250*O250</f>
        <v>0</v>
      </c>
      <c r="N250" s="92"/>
      <c r="O250" s="93">
        <f t="shared" ref="O250:O251" si="69">P250*(1-$J$3)</f>
        <v>6090</v>
      </c>
      <c r="P250" s="406">
        <f t="shared" ref="P250:P251" si="70">V250</f>
        <v>6090</v>
      </c>
      <c r="Q250" s="421" t="s">
        <v>861</v>
      </c>
      <c r="R250" s="421" t="s">
        <v>859</v>
      </c>
      <c r="S250" s="421">
        <v>111208</v>
      </c>
      <c r="T250" s="270">
        <v>4670033316032</v>
      </c>
      <c r="U250" s="27"/>
      <c r="V250" s="421">
        <f>VLOOKUP(R250,'Печать Заказа'!B:F,5,FALSE)</f>
        <v>6090</v>
      </c>
      <c r="W250" s="421" t="str">
        <f>IF(V250="фикс.цена",VLOOKUP(#REF!,'Печать Заказа'!B:F,4,FALSE),"")</f>
        <v/>
      </c>
      <c r="Y250" s="1" t="str">
        <f>IFERROR(VLOOKUP(R250,'Печать Заказа'!B:N,13,FALSE),"")</f>
        <v/>
      </c>
    </row>
    <row r="251" spans="2:25" ht="18" x14ac:dyDescent="0.25">
      <c r="B251" s="10"/>
      <c r="C251" s="154" t="str">
        <f t="shared" si="66"/>
        <v>THERMEX Day 7 U</v>
      </c>
      <c r="D251" s="154"/>
      <c r="E251" s="154" t="s">
        <v>294</v>
      </c>
      <c r="F251" s="60">
        <f t="shared" si="67"/>
        <v>111209</v>
      </c>
      <c r="G251" s="419">
        <v>7</v>
      </c>
      <c r="H251" s="625">
        <v>1.5</v>
      </c>
      <c r="I251" s="625"/>
      <c r="J251" s="419" t="s">
        <v>0</v>
      </c>
      <c r="K251" s="438" t="s">
        <v>907</v>
      </c>
      <c r="L251" s="92">
        <v>0</v>
      </c>
      <c r="M251" s="92">
        <f t="shared" si="68"/>
        <v>0</v>
      </c>
      <c r="N251" s="92"/>
      <c r="O251" s="93">
        <f t="shared" si="69"/>
        <v>6090</v>
      </c>
      <c r="P251" s="406">
        <f t="shared" si="70"/>
        <v>6090</v>
      </c>
      <c r="Q251" s="421" t="s">
        <v>862</v>
      </c>
      <c r="R251" s="421" t="s">
        <v>860</v>
      </c>
      <c r="S251" s="421">
        <v>111209</v>
      </c>
      <c r="T251" s="270">
        <v>4670033316025</v>
      </c>
      <c r="U251" s="27"/>
      <c r="V251" s="421">
        <f>VLOOKUP(R251,'Печать Заказа'!B:F,5,FALSE)</f>
        <v>6090</v>
      </c>
      <c r="W251" s="421" t="str">
        <f>IF(V251="фикс.цена",VLOOKUP(#REF!,'Печать Заказа'!B:F,4,FALSE),"")</f>
        <v/>
      </c>
      <c r="Y251" s="1" t="str">
        <f>IFERROR(VLOOKUP(R251,'Печать Заказа'!B:N,13,FALSE),"")</f>
        <v/>
      </c>
    </row>
    <row r="252" spans="2:25" ht="18" x14ac:dyDescent="0.25">
      <c r="B252" s="10"/>
      <c r="C252" s="154" t="str">
        <f t="shared" ref="C252:C255" si="71">Q252</f>
        <v>THERMEX Day 10 O</v>
      </c>
      <c r="D252" s="154"/>
      <c r="E252" s="154" t="s">
        <v>294</v>
      </c>
      <c r="F252" s="60">
        <f t="shared" ref="F252:F255" si="72">S252</f>
        <v>111210</v>
      </c>
      <c r="G252" s="435">
        <v>10</v>
      </c>
      <c r="H252" s="625">
        <v>1.5</v>
      </c>
      <c r="I252" s="625"/>
      <c r="J252" s="435" t="s">
        <v>1</v>
      </c>
      <c r="K252" s="438" t="s">
        <v>908</v>
      </c>
      <c r="L252" s="92">
        <v>0</v>
      </c>
      <c r="M252" s="92">
        <f t="shared" ref="M252:M255" si="73">L252*O252</f>
        <v>0</v>
      </c>
      <c r="N252" s="92"/>
      <c r="O252" s="93">
        <f t="shared" ref="O252:O255" si="74">P252*(1-$J$3)</f>
        <v>6590</v>
      </c>
      <c r="P252" s="406">
        <f t="shared" ref="P252:P255" si="75">V252</f>
        <v>6590</v>
      </c>
      <c r="Q252" s="434" t="s">
        <v>897</v>
      </c>
      <c r="R252" s="434" t="s">
        <v>898</v>
      </c>
      <c r="S252" s="434">
        <v>111210</v>
      </c>
      <c r="T252" s="270">
        <v>4670033316049</v>
      </c>
      <c r="U252" s="27"/>
      <c r="V252" s="434">
        <f>VLOOKUP(R252,'Печать Заказа'!B:F,5,FALSE)</f>
        <v>6590</v>
      </c>
      <c r="W252" s="434" t="str">
        <f>IF(V252="фикс.цена",VLOOKUP(#REF!,'Печать Заказа'!B:F,4,FALSE),"")</f>
        <v/>
      </c>
      <c r="Y252" s="1" t="str">
        <f>IFERROR(VLOOKUP(R252,'Печать Заказа'!B:N,13,FALSE),"")</f>
        <v/>
      </c>
    </row>
    <row r="253" spans="2:25" ht="18" x14ac:dyDescent="0.25">
      <c r="B253" s="10"/>
      <c r="C253" s="154" t="str">
        <f t="shared" si="71"/>
        <v>THERMEX Day 10 U</v>
      </c>
      <c r="D253" s="154"/>
      <c r="E253" s="154" t="s">
        <v>294</v>
      </c>
      <c r="F253" s="60">
        <f t="shared" si="72"/>
        <v>111211</v>
      </c>
      <c r="G253" s="435">
        <v>10</v>
      </c>
      <c r="H253" s="625">
        <v>1.5</v>
      </c>
      <c r="I253" s="625"/>
      <c r="J253" s="435" t="s">
        <v>0</v>
      </c>
      <c r="K253" s="438" t="s">
        <v>908</v>
      </c>
      <c r="L253" s="92">
        <v>0</v>
      </c>
      <c r="M253" s="92">
        <f t="shared" si="73"/>
        <v>0</v>
      </c>
      <c r="N253" s="92"/>
      <c r="O253" s="93">
        <f t="shared" si="74"/>
        <v>6590</v>
      </c>
      <c r="P253" s="406">
        <f t="shared" si="75"/>
        <v>6590</v>
      </c>
      <c r="Q253" s="434" t="s">
        <v>899</v>
      </c>
      <c r="R253" s="434" t="s">
        <v>900</v>
      </c>
      <c r="S253" s="434">
        <v>111211</v>
      </c>
      <c r="T253" s="270">
        <v>4670033316056</v>
      </c>
      <c r="U253" s="27"/>
      <c r="V253" s="434">
        <f>VLOOKUP(R253,'Печать Заказа'!B:F,5,FALSE)</f>
        <v>6590</v>
      </c>
      <c r="W253" s="434" t="str">
        <f>IF(V253="фикс.цена",VLOOKUP(#REF!,'Печать Заказа'!B:F,4,FALSE),"")</f>
        <v/>
      </c>
      <c r="Y253" s="1" t="str">
        <f>IFERROR(VLOOKUP(R253,'Печать Заказа'!B:N,13,FALSE),"")</f>
        <v/>
      </c>
    </row>
    <row r="254" spans="2:25" ht="18" x14ac:dyDescent="0.25">
      <c r="B254" s="10"/>
      <c r="C254" s="154" t="str">
        <f t="shared" si="71"/>
        <v>THERMEX Day 15 O</v>
      </c>
      <c r="D254" s="154"/>
      <c r="E254" s="154" t="s">
        <v>294</v>
      </c>
      <c r="F254" s="60">
        <f t="shared" si="72"/>
        <v>111212</v>
      </c>
      <c r="G254" s="435">
        <v>15</v>
      </c>
      <c r="H254" s="625">
        <v>1.5</v>
      </c>
      <c r="I254" s="625"/>
      <c r="J254" s="435" t="s">
        <v>1</v>
      </c>
      <c r="K254" s="438" t="s">
        <v>909</v>
      </c>
      <c r="L254" s="92">
        <v>0</v>
      </c>
      <c r="M254" s="92">
        <f t="shared" si="73"/>
        <v>0</v>
      </c>
      <c r="N254" s="92"/>
      <c r="O254" s="93">
        <f t="shared" si="74"/>
        <v>7990</v>
      </c>
      <c r="P254" s="406">
        <f t="shared" si="75"/>
        <v>7990</v>
      </c>
      <c r="Q254" s="434" t="s">
        <v>901</v>
      </c>
      <c r="R254" s="434" t="s">
        <v>902</v>
      </c>
      <c r="S254" s="434">
        <v>111212</v>
      </c>
      <c r="T254" s="270">
        <v>4670033316063</v>
      </c>
      <c r="U254" s="27"/>
      <c r="V254" s="434">
        <f>VLOOKUP(R254,'Печать Заказа'!B:F,5,FALSE)</f>
        <v>7990</v>
      </c>
      <c r="W254" s="434" t="str">
        <f>IF(V254="фикс.цена",VLOOKUP(#REF!,'Печать Заказа'!B:F,4,FALSE),"")</f>
        <v/>
      </c>
      <c r="Y254" s="1" t="str">
        <f>IFERROR(VLOOKUP(R254,'Печать Заказа'!B:N,13,FALSE),"")</f>
        <v/>
      </c>
    </row>
    <row r="255" spans="2:25" ht="18.75" thickBot="1" x14ac:dyDescent="0.3">
      <c r="B255" s="234"/>
      <c r="C255" s="403" t="str">
        <f t="shared" si="71"/>
        <v>THERMEX Day 15 U</v>
      </c>
      <c r="D255" s="384"/>
      <c r="E255" s="286" t="s">
        <v>294</v>
      </c>
      <c r="F255" s="73">
        <f t="shared" si="72"/>
        <v>111213</v>
      </c>
      <c r="G255" s="437">
        <v>15</v>
      </c>
      <c r="H255" s="626">
        <v>1.5</v>
      </c>
      <c r="I255" s="626"/>
      <c r="J255" s="437" t="s">
        <v>0</v>
      </c>
      <c r="K255" s="71" t="s">
        <v>909</v>
      </c>
      <c r="L255" s="94">
        <v>0</v>
      </c>
      <c r="M255" s="94">
        <f t="shared" si="73"/>
        <v>0</v>
      </c>
      <c r="N255" s="94"/>
      <c r="O255" s="95">
        <f t="shared" si="74"/>
        <v>7990</v>
      </c>
      <c r="P255" s="407">
        <f t="shared" si="75"/>
        <v>7990</v>
      </c>
      <c r="Q255" s="434" t="s">
        <v>903</v>
      </c>
      <c r="R255" s="434" t="s">
        <v>904</v>
      </c>
      <c r="S255" s="434">
        <v>111213</v>
      </c>
      <c r="T255" s="270">
        <v>4670033316070</v>
      </c>
      <c r="U255" s="27"/>
      <c r="V255" s="434">
        <f>VLOOKUP(R255,'Печать Заказа'!B:F,5,FALSE)</f>
        <v>7990</v>
      </c>
      <c r="W255" s="434" t="str">
        <f>IF(V255="фикс.цена",VLOOKUP(#REF!,'Печать Заказа'!B:F,4,FALSE),"")</f>
        <v/>
      </c>
      <c r="Y255" s="1" t="str">
        <f>IFERROR(VLOOKUP(R255,'Печать Заказа'!B:N,13,FALSE),"")</f>
        <v/>
      </c>
    </row>
    <row r="256" spans="2:25" ht="61.5" customHeight="1" thickTop="1" x14ac:dyDescent="0.25">
      <c r="B256" s="57"/>
      <c r="C256" s="90" t="s">
        <v>905</v>
      </c>
      <c r="D256" s="87"/>
      <c r="E256" s="87"/>
      <c r="F256" s="87"/>
      <c r="G256" s="87"/>
      <c r="H256" s="87"/>
      <c r="I256" s="87"/>
      <c r="J256" s="87"/>
      <c r="K256" s="87"/>
      <c r="L256" s="229"/>
      <c r="M256" s="76"/>
      <c r="N256" s="76"/>
      <c r="O256" s="76"/>
      <c r="P256" s="76"/>
      <c r="Q256" s="23"/>
      <c r="R256" s="26"/>
      <c r="S256" s="26"/>
      <c r="T256" s="272"/>
      <c r="U256" s="26"/>
      <c r="V256" s="26"/>
      <c r="W256" s="26"/>
    </row>
    <row r="257" spans="1:25" ht="68.25" customHeight="1" x14ac:dyDescent="0.25">
      <c r="B257" s="79"/>
      <c r="C257" s="86" t="s">
        <v>45</v>
      </c>
      <c r="D257" s="86"/>
      <c r="E257" s="152" t="s">
        <v>292</v>
      </c>
      <c r="F257" s="86" t="s">
        <v>140</v>
      </c>
      <c r="G257" s="436" t="s">
        <v>148</v>
      </c>
      <c r="H257" s="621" t="s">
        <v>150</v>
      </c>
      <c r="I257" s="621"/>
      <c r="J257" s="436" t="s">
        <v>149</v>
      </c>
      <c r="K257" s="436" t="s">
        <v>156</v>
      </c>
      <c r="L257" s="618" t="s">
        <v>910</v>
      </c>
      <c r="M257" s="619"/>
      <c r="N257" s="619"/>
      <c r="O257" s="619"/>
      <c r="P257" s="620"/>
      <c r="Q257" s="24"/>
      <c r="R257" s="25"/>
      <c r="S257" s="25"/>
      <c r="T257" s="273"/>
      <c r="U257" s="25"/>
      <c r="V257" s="25"/>
      <c r="W257" s="25"/>
    </row>
    <row r="258" spans="1:25" ht="24.75" customHeight="1" thickBot="1" x14ac:dyDescent="0.3">
      <c r="A258" s="115"/>
      <c r="B258" s="234"/>
      <c r="C258" s="155" t="str">
        <f>Q258</f>
        <v>THERMEX Yona 7 U</v>
      </c>
      <c r="D258" s="155"/>
      <c r="E258" s="155" t="s">
        <v>294</v>
      </c>
      <c r="F258" s="73">
        <f>S258</f>
        <v>111223</v>
      </c>
      <c r="G258" s="465">
        <v>7</v>
      </c>
      <c r="H258" s="630">
        <v>1.5</v>
      </c>
      <c r="I258" s="630"/>
      <c r="J258" s="465" t="s">
        <v>0</v>
      </c>
      <c r="K258" s="71" t="s">
        <v>911</v>
      </c>
      <c r="L258" s="94">
        <v>0</v>
      </c>
      <c r="M258" s="94">
        <f>L258*O258</f>
        <v>0</v>
      </c>
      <c r="N258" s="94"/>
      <c r="O258" s="95">
        <f>P258*(1-$J$3)</f>
        <v>5690</v>
      </c>
      <c r="P258" s="407">
        <f>V258</f>
        <v>5690</v>
      </c>
      <c r="Q258" s="434" t="s">
        <v>912</v>
      </c>
      <c r="R258" s="434" t="s">
        <v>913</v>
      </c>
      <c r="S258" s="434">
        <v>111223</v>
      </c>
      <c r="T258" s="270">
        <v>4670033316131</v>
      </c>
      <c r="U258" s="27"/>
      <c r="V258" s="434">
        <f>VLOOKUP(R258,'Печать Заказа'!B:F,5,FALSE)</f>
        <v>5690</v>
      </c>
      <c r="W258" s="434" t="str">
        <f>IF(V258="фикс.цена",VLOOKUP(#REF!,'Печать Заказа'!B:F,4,FALSE),"")</f>
        <v/>
      </c>
      <c r="Y258" s="1" t="str">
        <f>IFERROR(VLOOKUP(R258,'Печать Заказа'!B:N,13,FALSE),"")</f>
        <v/>
      </c>
    </row>
    <row r="259" spans="1:25" ht="61.5" customHeight="1" thickTop="1" x14ac:dyDescent="0.25">
      <c r="B259" s="57"/>
      <c r="C259" s="90" t="s">
        <v>229</v>
      </c>
      <c r="D259" s="87"/>
      <c r="E259" s="87"/>
      <c r="F259" s="87"/>
      <c r="G259" s="87"/>
      <c r="H259" s="87"/>
      <c r="I259" s="87"/>
      <c r="J259" s="87"/>
      <c r="K259" s="87"/>
      <c r="L259" s="76"/>
      <c r="M259" s="76"/>
      <c r="N259" s="76"/>
      <c r="O259" s="76"/>
      <c r="P259" s="76"/>
      <c r="Q259" s="23"/>
      <c r="R259" s="26"/>
      <c r="S259" s="26"/>
      <c r="T259" s="272"/>
      <c r="U259" s="26"/>
      <c r="V259" s="26"/>
      <c r="W259" s="26"/>
    </row>
    <row r="260" spans="1:25" ht="40.5" customHeight="1" x14ac:dyDescent="0.25">
      <c r="B260" s="79"/>
      <c r="C260" s="86" t="s">
        <v>45</v>
      </c>
      <c r="D260" s="86"/>
      <c r="E260" s="152" t="s">
        <v>292</v>
      </c>
      <c r="F260" s="86" t="s">
        <v>140</v>
      </c>
      <c r="G260" s="66" t="s">
        <v>148</v>
      </c>
      <c r="H260" s="631" t="s">
        <v>150</v>
      </c>
      <c r="I260" s="631"/>
      <c r="J260" s="66" t="s">
        <v>149</v>
      </c>
      <c r="K260" s="66" t="s">
        <v>156</v>
      </c>
      <c r="L260" s="618" t="s">
        <v>263</v>
      </c>
      <c r="M260" s="619"/>
      <c r="N260" s="619"/>
      <c r="O260" s="619"/>
      <c r="P260" s="620"/>
      <c r="Q260" s="24"/>
      <c r="R260" s="25"/>
      <c r="S260" s="25"/>
      <c r="T260" s="273"/>
      <c r="U260" s="25"/>
      <c r="V260" s="25"/>
      <c r="W260" s="25"/>
    </row>
    <row r="261" spans="1:25" ht="18" x14ac:dyDescent="0.25">
      <c r="B261" s="79"/>
      <c r="C261" s="154" t="str">
        <f t="shared" ref="C261:C268" si="76">Q261</f>
        <v>THERMEX H 5 O (pro)</v>
      </c>
      <c r="D261" s="86"/>
      <c r="E261" s="154" t="s">
        <v>294</v>
      </c>
      <c r="F261" s="60">
        <f t="shared" ref="F261:F268" si="77">S261</f>
        <v>111098</v>
      </c>
      <c r="G261" s="367" t="s">
        <v>798</v>
      </c>
      <c r="H261" s="625">
        <v>1.5</v>
      </c>
      <c r="I261" s="625"/>
      <c r="J261" s="366" t="s">
        <v>1</v>
      </c>
      <c r="K261" s="369" t="s">
        <v>799</v>
      </c>
      <c r="L261" s="92">
        <v>0</v>
      </c>
      <c r="M261" s="92">
        <f t="shared" ref="M261" si="78">L261*O261</f>
        <v>0</v>
      </c>
      <c r="N261" s="92"/>
      <c r="O261" s="93">
        <f t="shared" ref="O261" si="79">P261*(1-$J$3)</f>
        <v>5490</v>
      </c>
      <c r="P261" s="406">
        <f t="shared" ref="P261" si="80">V261</f>
        <v>5490</v>
      </c>
      <c r="Q261" s="368" t="s">
        <v>796</v>
      </c>
      <c r="R261" s="368" t="s">
        <v>797</v>
      </c>
      <c r="S261" s="84">
        <v>111098</v>
      </c>
      <c r="T261" s="270">
        <v>4670033315875</v>
      </c>
      <c r="U261" s="25"/>
      <c r="V261" s="368">
        <f>VLOOKUP(R261,'Печать Заказа'!B:F,5,FALSE)</f>
        <v>5490</v>
      </c>
      <c r="W261" s="368" t="str">
        <f>IF(V261="фикс.цена",VLOOKUP(R265,'Печать Заказа'!B:F,4,FALSE),"")</f>
        <v/>
      </c>
      <c r="Y261" s="1" t="str">
        <f>IFERROR(VLOOKUP(R261,'Печать Заказа'!B:N,13,FALSE),"")</f>
        <v/>
      </c>
    </row>
    <row r="262" spans="1:25" ht="18" x14ac:dyDescent="0.25">
      <c r="B262" s="10"/>
      <c r="C262" s="154" t="str">
        <f t="shared" si="76"/>
        <v>THERMEX H 10 O (pro)</v>
      </c>
      <c r="D262" s="154"/>
      <c r="E262" s="154" t="s">
        <v>294</v>
      </c>
      <c r="F262" s="60">
        <f t="shared" si="77"/>
        <v>111001</v>
      </c>
      <c r="G262" s="69">
        <v>10</v>
      </c>
      <c r="H262" s="625">
        <v>1.5</v>
      </c>
      <c r="I262" s="625"/>
      <c r="J262" s="69" t="s">
        <v>1</v>
      </c>
      <c r="K262" s="62" t="s">
        <v>174</v>
      </c>
      <c r="L262" s="92">
        <v>0</v>
      </c>
      <c r="M262" s="92">
        <f t="shared" ref="M262:M268" si="81">L262*O262</f>
        <v>0</v>
      </c>
      <c r="N262" s="92"/>
      <c r="O262" s="93">
        <f t="shared" ref="O262:O268" si="82">P262*(1-$J$3)</f>
        <v>6190</v>
      </c>
      <c r="P262" s="406">
        <f t="shared" ref="P262:P268" si="83">V262</f>
        <v>6190</v>
      </c>
      <c r="Q262" s="67" t="s">
        <v>114</v>
      </c>
      <c r="R262" s="67" t="s">
        <v>109</v>
      </c>
      <c r="S262" s="67">
        <v>111001</v>
      </c>
      <c r="T262" s="270">
        <v>4670007714680</v>
      </c>
      <c r="U262" s="27"/>
      <c r="V262" s="67">
        <f>VLOOKUP(R262,'Печать Заказа'!B:F,5,FALSE)</f>
        <v>6190</v>
      </c>
      <c r="W262" s="67" t="str">
        <f>IF(V262="фикс.цена",VLOOKUP(R266,'Печать Заказа'!B:F,4,FALSE),"")</f>
        <v/>
      </c>
      <c r="Y262" s="1" t="str">
        <f>IFERROR(VLOOKUP(R262,'Печать Заказа'!B:N,13,FALSE),"")</f>
        <v/>
      </c>
    </row>
    <row r="263" spans="1:25" ht="18" x14ac:dyDescent="0.25">
      <c r="B263" s="10"/>
      <c r="C263" s="154" t="str">
        <f t="shared" si="76"/>
        <v>THERMEX H 15 O (pro)</v>
      </c>
      <c r="D263" s="154"/>
      <c r="E263" s="154" t="s">
        <v>294</v>
      </c>
      <c r="F263" s="60">
        <f t="shared" si="77"/>
        <v>111003</v>
      </c>
      <c r="G263" s="69">
        <v>15</v>
      </c>
      <c r="H263" s="625">
        <v>1.5</v>
      </c>
      <c r="I263" s="625"/>
      <c r="J263" s="69" t="s">
        <v>1</v>
      </c>
      <c r="K263" s="62" t="s">
        <v>175</v>
      </c>
      <c r="L263" s="92">
        <v>0</v>
      </c>
      <c r="M263" s="92">
        <f t="shared" si="81"/>
        <v>0</v>
      </c>
      <c r="N263" s="92"/>
      <c r="O263" s="93">
        <f t="shared" si="82"/>
        <v>7690</v>
      </c>
      <c r="P263" s="406">
        <f t="shared" si="83"/>
        <v>7690</v>
      </c>
      <c r="Q263" s="67" t="s">
        <v>116</v>
      </c>
      <c r="R263" s="67" t="s">
        <v>111</v>
      </c>
      <c r="S263" s="67">
        <v>111003</v>
      </c>
      <c r="T263" s="270">
        <v>4670007714703</v>
      </c>
      <c r="U263" s="27"/>
      <c r="V263" s="165">
        <f>VLOOKUP(R263,'Печать Заказа'!B:F,5,FALSE)</f>
        <v>7690</v>
      </c>
      <c r="W263" s="67" t="str">
        <f>IF(V263="фикс.цена",VLOOKUP(R267,'Печать Заказа'!B:F,4,FALSE),"")</f>
        <v/>
      </c>
      <c r="Y263" s="1" t="str">
        <f>IFERROR(VLOOKUP(R263,'Печать Заказа'!B:N,13,FALSE),"")</f>
        <v/>
      </c>
    </row>
    <row r="264" spans="1:25" ht="18" x14ac:dyDescent="0.25">
      <c r="B264" s="10"/>
      <c r="C264" s="154" t="str">
        <f t="shared" si="76"/>
        <v>THERMEX H 30 O (pro)</v>
      </c>
      <c r="D264" s="154"/>
      <c r="E264" s="154" t="s">
        <v>294</v>
      </c>
      <c r="F264" s="60">
        <f t="shared" si="77"/>
        <v>111005</v>
      </c>
      <c r="G264" s="69">
        <v>30</v>
      </c>
      <c r="H264" s="625">
        <v>1.5</v>
      </c>
      <c r="I264" s="625"/>
      <c r="J264" s="69" t="s">
        <v>1</v>
      </c>
      <c r="K264" s="62" t="s">
        <v>176</v>
      </c>
      <c r="L264" s="92">
        <v>0</v>
      </c>
      <c r="M264" s="92">
        <f t="shared" si="81"/>
        <v>0</v>
      </c>
      <c r="N264" s="92"/>
      <c r="O264" s="93">
        <f t="shared" si="82"/>
        <v>9690</v>
      </c>
      <c r="P264" s="406">
        <f t="shared" si="83"/>
        <v>9690</v>
      </c>
      <c r="Q264" s="67" t="s">
        <v>118</v>
      </c>
      <c r="R264" s="67" t="s">
        <v>113</v>
      </c>
      <c r="S264" s="67">
        <v>111005</v>
      </c>
      <c r="T264" s="270">
        <v>4670007714727</v>
      </c>
      <c r="U264" s="27"/>
      <c r="V264" s="165">
        <f>VLOOKUP(R264,'Печать Заказа'!B:F,5,FALSE)</f>
        <v>9690</v>
      </c>
      <c r="W264" s="67" t="str">
        <f>IF(V264="фикс.цена",VLOOKUP(R264,'Печать Заказа'!B:F,4,FALSE),"")</f>
        <v/>
      </c>
      <c r="Y264" s="1" t="str">
        <f>IFERROR(VLOOKUP(R264,'Печать Заказа'!B:N,13,FALSE),"")</f>
        <v/>
      </c>
    </row>
    <row r="265" spans="1:25" ht="18" x14ac:dyDescent="0.25">
      <c r="B265" s="10"/>
      <c r="C265" s="154" t="str">
        <f t="shared" si="76"/>
        <v>THERMEX H 5 U (pro)</v>
      </c>
      <c r="D265" s="154"/>
      <c r="E265" s="154"/>
      <c r="F265" s="60">
        <f t="shared" si="77"/>
        <v>111099</v>
      </c>
      <c r="G265" s="366">
        <v>5</v>
      </c>
      <c r="H265" s="625">
        <v>1.5</v>
      </c>
      <c r="I265" s="625"/>
      <c r="J265" s="366" t="s">
        <v>0</v>
      </c>
      <c r="K265" s="369" t="s">
        <v>799</v>
      </c>
      <c r="L265" s="92">
        <v>0</v>
      </c>
      <c r="M265" s="92">
        <f t="shared" ref="M265" si="84">L265*O265</f>
        <v>0</v>
      </c>
      <c r="N265" s="92"/>
      <c r="O265" s="93">
        <f t="shared" ref="O265" si="85">P265*(1-$J$3)</f>
        <v>5490</v>
      </c>
      <c r="P265" s="406">
        <f t="shared" ref="P265" si="86">V265</f>
        <v>5490</v>
      </c>
      <c r="Q265" s="368" t="s">
        <v>800</v>
      </c>
      <c r="R265" s="368" t="s">
        <v>801</v>
      </c>
      <c r="S265" s="84">
        <v>111099</v>
      </c>
      <c r="T265" s="270">
        <v>4670033315882</v>
      </c>
      <c r="U265" s="27"/>
      <c r="V265" s="368">
        <f>VLOOKUP(R265,'Печать Заказа'!B:F,5,FALSE)</f>
        <v>5490</v>
      </c>
      <c r="W265" s="368" t="str">
        <f>IF(V265="фикс.цена",VLOOKUP(R265,'Печать Заказа'!B:F,4,FALSE),"")</f>
        <v/>
      </c>
      <c r="Y265" s="1" t="str">
        <f>IFERROR(VLOOKUP(R265,'Печать Заказа'!B:N,13,FALSE),"")</f>
        <v/>
      </c>
    </row>
    <row r="266" spans="1:25" ht="18" x14ac:dyDescent="0.25">
      <c r="B266" s="10"/>
      <c r="C266" s="154" t="str">
        <f t="shared" si="76"/>
        <v>THERMEX H 10 U (pro)</v>
      </c>
      <c r="D266" s="154"/>
      <c r="E266" s="154" t="s">
        <v>294</v>
      </c>
      <c r="F266" s="60">
        <f t="shared" si="77"/>
        <v>111002</v>
      </c>
      <c r="G266" s="69">
        <v>10</v>
      </c>
      <c r="H266" s="625">
        <v>1.5</v>
      </c>
      <c r="I266" s="625"/>
      <c r="J266" s="69" t="s">
        <v>0</v>
      </c>
      <c r="K266" s="62" t="s">
        <v>174</v>
      </c>
      <c r="L266" s="92">
        <v>0</v>
      </c>
      <c r="M266" s="92">
        <f t="shared" si="81"/>
        <v>0</v>
      </c>
      <c r="N266" s="92"/>
      <c r="O266" s="93">
        <f t="shared" si="82"/>
        <v>6190</v>
      </c>
      <c r="P266" s="406">
        <f t="shared" si="83"/>
        <v>6190</v>
      </c>
      <c r="Q266" s="67" t="s">
        <v>115</v>
      </c>
      <c r="R266" s="67" t="s">
        <v>110</v>
      </c>
      <c r="S266" s="67">
        <v>111002</v>
      </c>
      <c r="T266" s="270">
        <v>4670007714697</v>
      </c>
      <c r="U266" s="27"/>
      <c r="V266" s="165">
        <f>VLOOKUP(R266,'Печать Заказа'!B:F,5,FALSE)</f>
        <v>6190</v>
      </c>
      <c r="W266" s="67" t="str">
        <f>IF(V266="фикс.цена",VLOOKUP(R262,'Печать Заказа'!B:F,4,FALSE),"")</f>
        <v/>
      </c>
      <c r="Y266" s="1" t="str">
        <f>IFERROR(VLOOKUP(R266,'Печать Заказа'!B:N,13,FALSE),"")</f>
        <v/>
      </c>
    </row>
    <row r="267" spans="1:25" ht="18" x14ac:dyDescent="0.25">
      <c r="B267" s="79"/>
      <c r="C267" s="154" t="str">
        <f t="shared" si="76"/>
        <v>THERMEX H 15 U (pro)</v>
      </c>
      <c r="D267" s="154"/>
      <c r="E267" s="154" t="s">
        <v>294</v>
      </c>
      <c r="F267" s="60">
        <f t="shared" si="77"/>
        <v>111004</v>
      </c>
      <c r="G267" s="69">
        <v>15</v>
      </c>
      <c r="H267" s="625">
        <v>1.5</v>
      </c>
      <c r="I267" s="625"/>
      <c r="J267" s="69" t="s">
        <v>0</v>
      </c>
      <c r="K267" s="62" t="s">
        <v>175</v>
      </c>
      <c r="L267" s="92">
        <v>0</v>
      </c>
      <c r="M267" s="92">
        <f t="shared" si="81"/>
        <v>0</v>
      </c>
      <c r="N267" s="92"/>
      <c r="O267" s="93">
        <f t="shared" si="82"/>
        <v>7690</v>
      </c>
      <c r="P267" s="406">
        <f t="shared" si="83"/>
        <v>7690</v>
      </c>
      <c r="Q267" s="67" t="s">
        <v>117</v>
      </c>
      <c r="R267" s="67" t="s">
        <v>112</v>
      </c>
      <c r="S267" s="67">
        <v>111004</v>
      </c>
      <c r="T267" s="270">
        <v>4670007714710</v>
      </c>
      <c r="U267" s="27"/>
      <c r="V267" s="165">
        <f>VLOOKUP(R267,'Печать Заказа'!B:F,5,FALSE)</f>
        <v>7690</v>
      </c>
      <c r="W267" s="67" t="str">
        <f>IF(V267="фикс.цена",VLOOKUP(R263,'Печать Заказа'!B:F,4,FALSE),"")</f>
        <v/>
      </c>
      <c r="X267" s="29"/>
      <c r="Y267" s="1" t="str">
        <f>IFERROR(VLOOKUP(R267,'Печать Заказа'!B:N,13,FALSE),"")</f>
        <v/>
      </c>
    </row>
    <row r="268" spans="1:25" ht="18.75" thickBot="1" x14ac:dyDescent="0.3">
      <c r="B268" s="88"/>
      <c r="C268" s="154" t="str">
        <f t="shared" si="76"/>
        <v>THERMEX H 30 U (pro)</v>
      </c>
      <c r="D268" s="154"/>
      <c r="E268" s="154" t="s">
        <v>294</v>
      </c>
      <c r="F268" s="60">
        <f t="shared" si="77"/>
        <v>111062</v>
      </c>
      <c r="G268" s="166">
        <v>30</v>
      </c>
      <c r="H268" s="625">
        <v>1.5</v>
      </c>
      <c r="I268" s="625"/>
      <c r="J268" s="166" t="s">
        <v>0</v>
      </c>
      <c r="K268" s="62" t="s">
        <v>176</v>
      </c>
      <c r="L268" s="92">
        <v>0</v>
      </c>
      <c r="M268" s="92">
        <f t="shared" si="81"/>
        <v>0</v>
      </c>
      <c r="N268" s="92"/>
      <c r="O268" s="93">
        <f t="shared" si="82"/>
        <v>9690</v>
      </c>
      <c r="P268" s="406">
        <f t="shared" si="83"/>
        <v>9690</v>
      </c>
      <c r="Q268" s="165" t="s">
        <v>311</v>
      </c>
      <c r="R268" s="165" t="s">
        <v>312</v>
      </c>
      <c r="S268" s="84">
        <v>111062</v>
      </c>
      <c r="T268" s="270">
        <v>4670007717971</v>
      </c>
      <c r="U268" s="27"/>
      <c r="V268" s="165">
        <f>VLOOKUP(R268,'Печать Заказа'!B:F,5,FALSE)</f>
        <v>9690</v>
      </c>
      <c r="W268" s="165" t="str">
        <f>IF(V268="фикс.цена",VLOOKUP(R264,'Печать Заказа'!B:F,4,FALSE),"")</f>
        <v/>
      </c>
      <c r="Y268" s="1" t="str">
        <f>IFERROR(VLOOKUP(R268,'Печать Заказа'!B:N,13,FALSE),"")</f>
        <v/>
      </c>
    </row>
    <row r="269" spans="1:25" ht="63" customHeight="1" thickTop="1" x14ac:dyDescent="0.25">
      <c r="B269" s="57"/>
      <c r="C269" s="90" t="s">
        <v>867</v>
      </c>
      <c r="D269" s="87"/>
      <c r="E269" s="87"/>
      <c r="F269" s="87"/>
      <c r="G269" s="87"/>
      <c r="H269" s="87"/>
      <c r="I269" s="87"/>
      <c r="J269" s="87"/>
      <c r="K269" s="87"/>
      <c r="L269" s="229"/>
      <c r="M269" s="76"/>
      <c r="N269" s="76"/>
      <c r="O269" s="76"/>
      <c r="P269" s="76"/>
      <c r="Q269" s="23"/>
      <c r="R269" s="26"/>
      <c r="S269" s="26"/>
      <c r="T269" s="272"/>
      <c r="U269" s="26"/>
      <c r="V269" s="26"/>
      <c r="W269" s="26"/>
    </row>
    <row r="270" spans="1:25" ht="47.25" customHeight="1" x14ac:dyDescent="0.25">
      <c r="B270" s="79"/>
      <c r="C270" s="86" t="s">
        <v>45</v>
      </c>
      <c r="D270" s="86"/>
      <c r="E270" s="152" t="s">
        <v>292</v>
      </c>
      <c r="F270" s="86" t="s">
        <v>140</v>
      </c>
      <c r="G270" s="426" t="s">
        <v>148</v>
      </c>
      <c r="H270" s="621" t="s">
        <v>150</v>
      </c>
      <c r="I270" s="621"/>
      <c r="J270" s="426" t="s">
        <v>149</v>
      </c>
      <c r="K270" s="426" t="s">
        <v>156</v>
      </c>
      <c r="L270" s="618" t="s">
        <v>874</v>
      </c>
      <c r="M270" s="619"/>
      <c r="N270" s="619"/>
      <c r="O270" s="619"/>
      <c r="P270" s="620"/>
      <c r="Q270" s="24"/>
      <c r="R270" s="25"/>
      <c r="S270" s="25"/>
      <c r="T270" s="273"/>
      <c r="U270" s="25"/>
      <c r="V270" s="25"/>
      <c r="W270" s="25"/>
    </row>
    <row r="271" spans="1:25" ht="18" x14ac:dyDescent="0.25">
      <c r="B271" s="10"/>
      <c r="C271" s="154" t="str">
        <f t="shared" ref="C271:C272" si="87">Q271</f>
        <v>Garanterm Zulu 10 O</v>
      </c>
      <c r="D271" s="154"/>
      <c r="E271" s="154" t="s">
        <v>294</v>
      </c>
      <c r="F271" s="60">
        <f t="shared" ref="F271:F272" si="88">S271</f>
        <v>111252</v>
      </c>
      <c r="G271" s="424">
        <v>10</v>
      </c>
      <c r="H271" s="625">
        <v>1.5</v>
      </c>
      <c r="I271" s="625"/>
      <c r="J271" s="424" t="s">
        <v>1</v>
      </c>
      <c r="K271" s="427" t="s">
        <v>868</v>
      </c>
      <c r="L271" s="92">
        <v>0</v>
      </c>
      <c r="M271" s="92">
        <f t="shared" ref="M271:M272" si="89">L271*O271</f>
        <v>0</v>
      </c>
      <c r="N271" s="92"/>
      <c r="O271" s="93">
        <f t="shared" ref="O271:O272" si="90">P271*(1-$J$3)</f>
        <v>5590</v>
      </c>
      <c r="P271" s="406">
        <f t="shared" ref="P271:P272" si="91">V271</f>
        <v>5590</v>
      </c>
      <c r="Q271" s="425" t="s">
        <v>870</v>
      </c>
      <c r="R271" s="425" t="s">
        <v>872</v>
      </c>
      <c r="S271" s="84">
        <v>111252</v>
      </c>
      <c r="T271" s="270">
        <v>4670033316285</v>
      </c>
      <c r="U271" s="27"/>
      <c r="V271" s="425">
        <f>VLOOKUP(R271,'Печать Заказа'!B:F,5,FALSE)</f>
        <v>5590</v>
      </c>
      <c r="W271" s="425" t="str">
        <f>IF(V271="фикс.цена",VLOOKUP(#REF!,'Печать Заказа'!B:F,4,FALSE),"")</f>
        <v/>
      </c>
      <c r="Y271" s="1" t="str">
        <f>IFERROR(VLOOKUP(R271,'Печать Заказа'!B:N,13,FALSE),"")</f>
        <v/>
      </c>
    </row>
    <row r="272" spans="1:25" ht="18" x14ac:dyDescent="0.25">
      <c r="B272" s="10"/>
      <c r="C272" s="154" t="str">
        <f t="shared" si="87"/>
        <v>Garanterm Zulu 15 O</v>
      </c>
      <c r="D272" s="154"/>
      <c r="E272" s="154" t="s">
        <v>294</v>
      </c>
      <c r="F272" s="60">
        <f t="shared" si="88"/>
        <v>111254</v>
      </c>
      <c r="G272" s="424">
        <v>15</v>
      </c>
      <c r="H272" s="625">
        <v>1.5</v>
      </c>
      <c r="I272" s="625"/>
      <c r="J272" s="424" t="s">
        <v>1</v>
      </c>
      <c r="K272" s="427" t="s">
        <v>869</v>
      </c>
      <c r="L272" s="92">
        <v>0</v>
      </c>
      <c r="M272" s="92">
        <f t="shared" si="89"/>
        <v>0</v>
      </c>
      <c r="N272" s="92"/>
      <c r="O272" s="93">
        <f t="shared" si="90"/>
        <v>6390</v>
      </c>
      <c r="P272" s="406">
        <f t="shared" si="91"/>
        <v>6390</v>
      </c>
      <c r="Q272" s="434" t="s">
        <v>871</v>
      </c>
      <c r="R272" s="434" t="s">
        <v>873</v>
      </c>
      <c r="S272" s="84">
        <v>111254</v>
      </c>
      <c r="T272" s="270">
        <v>4670033316322</v>
      </c>
      <c r="U272" s="27"/>
      <c r="V272" s="434">
        <f>VLOOKUP(R272,'Печать Заказа'!B:F,5,FALSE)</f>
        <v>6390</v>
      </c>
      <c r="W272" s="434" t="str">
        <f>IF(V272="фикс.цена",VLOOKUP(#REF!,'Печать Заказа'!B:F,4,FALSE),"")</f>
        <v/>
      </c>
      <c r="Y272" s="1" t="str">
        <f>IFERROR(VLOOKUP(R272,'Печать Заказа'!B:N,13,FALSE),"")</f>
        <v/>
      </c>
    </row>
    <row r="273" spans="1:25" ht="18" x14ac:dyDescent="0.25">
      <c r="B273" s="10"/>
      <c r="C273" s="154" t="str">
        <f t="shared" ref="C273:C276" si="92">Q273</f>
        <v>Garanterm Zulu 30 O</v>
      </c>
      <c r="D273" s="154"/>
      <c r="E273" s="154" t="s">
        <v>294</v>
      </c>
      <c r="F273" s="60">
        <f t="shared" ref="F273:F276" si="93">S273</f>
        <v>111256</v>
      </c>
      <c r="G273" s="435">
        <v>30</v>
      </c>
      <c r="H273" s="625">
        <v>1.5</v>
      </c>
      <c r="I273" s="625"/>
      <c r="J273" s="435" t="s">
        <v>1</v>
      </c>
      <c r="K273" s="438" t="s">
        <v>906</v>
      </c>
      <c r="L273" s="92">
        <v>0</v>
      </c>
      <c r="M273" s="92">
        <f t="shared" ref="M273:M276" si="94">L273*O273</f>
        <v>0</v>
      </c>
      <c r="N273" s="92"/>
      <c r="O273" s="93">
        <f t="shared" ref="O273:O276" si="95">P273*(1-$J$3)</f>
        <v>8190</v>
      </c>
      <c r="P273" s="406">
        <f t="shared" ref="P273:P276" si="96">V273</f>
        <v>8190</v>
      </c>
      <c r="Q273" s="434" t="s">
        <v>888</v>
      </c>
      <c r="R273" s="434" t="s">
        <v>889</v>
      </c>
      <c r="S273" s="84">
        <v>111256</v>
      </c>
      <c r="T273" s="270">
        <v>4670033316346</v>
      </c>
      <c r="U273" s="27"/>
      <c r="V273" s="434">
        <f>VLOOKUP(R273,'Печать Заказа'!B:F,5,FALSE)</f>
        <v>8190</v>
      </c>
      <c r="W273" s="434" t="str">
        <f>IF(V273="фикс.цена",VLOOKUP(#REF!,'Печать Заказа'!B:F,4,FALSE),"")</f>
        <v/>
      </c>
      <c r="Y273" s="1" t="str">
        <f>IFERROR(VLOOKUP(R273,'Печать Заказа'!B:N,13,FALSE),"")</f>
        <v/>
      </c>
    </row>
    <row r="274" spans="1:25" ht="18" x14ac:dyDescent="0.25">
      <c r="B274" s="10"/>
      <c r="C274" s="154" t="str">
        <f t="shared" si="92"/>
        <v>Garanterm Zulu 10 U</v>
      </c>
      <c r="D274" s="154"/>
      <c r="E274" s="154" t="s">
        <v>294</v>
      </c>
      <c r="F274" s="60">
        <f t="shared" si="93"/>
        <v>111251</v>
      </c>
      <c r="G274" s="435">
        <v>10</v>
      </c>
      <c r="H274" s="625">
        <v>1.5</v>
      </c>
      <c r="I274" s="625"/>
      <c r="J274" s="435" t="s">
        <v>0</v>
      </c>
      <c r="K274" s="438" t="s">
        <v>868</v>
      </c>
      <c r="L274" s="92">
        <v>0</v>
      </c>
      <c r="M274" s="92">
        <f t="shared" si="94"/>
        <v>0</v>
      </c>
      <c r="N274" s="92"/>
      <c r="O274" s="93">
        <f t="shared" si="95"/>
        <v>5590</v>
      </c>
      <c r="P274" s="406">
        <f t="shared" si="96"/>
        <v>5590</v>
      </c>
      <c r="Q274" s="434" t="s">
        <v>890</v>
      </c>
      <c r="R274" s="434" t="s">
        <v>891</v>
      </c>
      <c r="S274" s="84">
        <v>111251</v>
      </c>
      <c r="T274" s="270">
        <v>4670033316315</v>
      </c>
      <c r="U274" s="27"/>
      <c r="V274" s="434">
        <f>VLOOKUP(R274,'Печать Заказа'!B:F,5,FALSE)</f>
        <v>5590</v>
      </c>
      <c r="W274" s="434" t="str">
        <f>IF(V274="фикс.цена",VLOOKUP(#REF!,'Печать Заказа'!B:F,4,FALSE),"")</f>
        <v/>
      </c>
      <c r="Y274" s="1" t="str">
        <f>IFERROR(VLOOKUP(R274,'Печать Заказа'!B:N,13,FALSE),"")</f>
        <v/>
      </c>
    </row>
    <row r="275" spans="1:25" ht="18" x14ac:dyDescent="0.25">
      <c r="B275" s="79"/>
      <c r="C275" s="154" t="str">
        <f t="shared" si="92"/>
        <v>Garanterm Zulu 15 U</v>
      </c>
      <c r="D275" s="154"/>
      <c r="E275" s="154" t="s">
        <v>294</v>
      </c>
      <c r="F275" s="60">
        <f t="shared" si="93"/>
        <v>111253</v>
      </c>
      <c r="G275" s="435">
        <v>15</v>
      </c>
      <c r="H275" s="625">
        <v>1.5</v>
      </c>
      <c r="I275" s="625"/>
      <c r="J275" s="435" t="s">
        <v>0</v>
      </c>
      <c r="K275" s="438" t="s">
        <v>869</v>
      </c>
      <c r="L275" s="92">
        <v>0</v>
      </c>
      <c r="M275" s="92">
        <f t="shared" si="94"/>
        <v>0</v>
      </c>
      <c r="N275" s="92"/>
      <c r="O275" s="93">
        <f t="shared" si="95"/>
        <v>6390</v>
      </c>
      <c r="P275" s="406">
        <f t="shared" si="96"/>
        <v>6390</v>
      </c>
      <c r="Q275" s="434" t="s">
        <v>892</v>
      </c>
      <c r="R275" s="434" t="s">
        <v>893</v>
      </c>
      <c r="S275" s="84">
        <v>111253</v>
      </c>
      <c r="T275" s="270">
        <v>4670033316339</v>
      </c>
      <c r="U275" s="25"/>
      <c r="V275" s="434">
        <f>VLOOKUP(R275,'Печать Заказа'!B:F,5,FALSE)</f>
        <v>6390</v>
      </c>
      <c r="W275" s="434" t="str">
        <f>IF(V275="фикс.цена",VLOOKUP(#REF!,'Печать Заказа'!B:F,4,FALSE),"")</f>
        <v/>
      </c>
      <c r="Y275" s="1" t="str">
        <f>IFERROR(VLOOKUP(R275,'Печать Заказа'!B:N,13,FALSE),"")</f>
        <v/>
      </c>
    </row>
    <row r="276" spans="1:25" ht="18.75" thickBot="1" x14ac:dyDescent="0.3">
      <c r="A276" s="115"/>
      <c r="B276" s="518"/>
      <c r="C276" s="155" t="str">
        <f t="shared" si="92"/>
        <v>Garanterm Zulu 30 U</v>
      </c>
      <c r="D276" s="155"/>
      <c r="E276" s="155" t="s">
        <v>294</v>
      </c>
      <c r="F276" s="73">
        <f t="shared" si="93"/>
        <v>111255</v>
      </c>
      <c r="G276" s="517" t="s">
        <v>896</v>
      </c>
      <c r="H276" s="630">
        <v>1.5</v>
      </c>
      <c r="I276" s="630"/>
      <c r="J276" s="517" t="s">
        <v>0</v>
      </c>
      <c r="K276" s="71" t="s">
        <v>906</v>
      </c>
      <c r="L276" s="94">
        <v>0</v>
      </c>
      <c r="M276" s="94">
        <f t="shared" si="94"/>
        <v>0</v>
      </c>
      <c r="N276" s="94"/>
      <c r="O276" s="95">
        <f t="shared" si="95"/>
        <v>8190</v>
      </c>
      <c r="P276" s="407">
        <f t="shared" si="96"/>
        <v>8190</v>
      </c>
      <c r="Q276" s="434" t="s">
        <v>894</v>
      </c>
      <c r="R276" s="434" t="s">
        <v>895</v>
      </c>
      <c r="S276" s="84">
        <v>111255</v>
      </c>
      <c r="T276" s="270">
        <v>4670033316353</v>
      </c>
      <c r="U276" s="25"/>
      <c r="V276" s="434">
        <f>VLOOKUP(R276,'Печать Заказа'!B:F,5,FALSE)</f>
        <v>8190</v>
      </c>
      <c r="W276" s="434" t="str">
        <f>IF(V276="фикс.цена",VLOOKUP(#REF!,'Печать Заказа'!B:F,4,FALSE),"")</f>
        <v/>
      </c>
      <c r="Y276" s="1" t="str">
        <f>IFERROR(VLOOKUP(R276,'Печать Заказа'!B:N,13,FALSE),"")</f>
        <v/>
      </c>
    </row>
    <row r="277" spans="1:25" ht="27.75" customHeight="1" x14ac:dyDescent="0.25">
      <c r="B277" s="327" t="s">
        <v>750</v>
      </c>
    </row>
  </sheetData>
  <protectedRanges>
    <protectedRange sqref="G3 L213:L218 L234:L238 L206:L210 L89:L93 L83:L87 L220:L226 L270:L276 L6:L81 L199:L204 L228:L232 L257:L258 L95:L114 L117:L150 L260:L268 L152:L197 L249:L255 L241:L247" name="Диапазон1"/>
    <protectedRange sqref="J3" name="Диапазон1_2"/>
  </protectedRanges>
  <mergeCells count="267">
    <mergeCell ref="H272:I272"/>
    <mergeCell ref="L260:P260"/>
    <mergeCell ref="L257:P257"/>
    <mergeCell ref="H258:I258"/>
    <mergeCell ref="H273:I273"/>
    <mergeCell ref="L163:P163"/>
    <mergeCell ref="L170:P170"/>
    <mergeCell ref="H170:I170"/>
    <mergeCell ref="H173:I173"/>
    <mergeCell ref="H171:I171"/>
    <mergeCell ref="H234:I234"/>
    <mergeCell ref="H163:I163"/>
    <mergeCell ref="H167:I167"/>
    <mergeCell ref="H261:I261"/>
    <mergeCell ref="H267:I267"/>
    <mergeCell ref="H262:I262"/>
    <mergeCell ref="H268:I268"/>
    <mergeCell ref="H266:I266"/>
    <mergeCell ref="H265:I265"/>
    <mergeCell ref="H235:I235"/>
    <mergeCell ref="H229:I229"/>
    <mergeCell ref="H199:I199"/>
    <mergeCell ref="H207:I207"/>
    <mergeCell ref="H208:I208"/>
    <mergeCell ref="H274:I274"/>
    <mergeCell ref="H275:I275"/>
    <mergeCell ref="H276:I276"/>
    <mergeCell ref="H257:I257"/>
    <mergeCell ref="H264:I264"/>
    <mergeCell ref="H263:I263"/>
    <mergeCell ref="H260:I260"/>
    <mergeCell ref="H86:I86"/>
    <mergeCell ref="H87:I87"/>
    <mergeCell ref="H93:I93"/>
    <mergeCell ref="H96:I96"/>
    <mergeCell ref="H108:I108"/>
    <mergeCell ref="H103:I103"/>
    <mergeCell ref="H104:I104"/>
    <mergeCell ref="H105:I105"/>
    <mergeCell ref="H106:I106"/>
    <mergeCell ref="H174:I174"/>
    <mergeCell ref="H160:I160"/>
    <mergeCell ref="H165:I165"/>
    <mergeCell ref="H172:I172"/>
    <mergeCell ref="H153:I153"/>
    <mergeCell ref="H178:I178"/>
    <mergeCell ref="H179:I179"/>
    <mergeCell ref="H180:I180"/>
    <mergeCell ref="H79:I79"/>
    <mergeCell ref="H122:I122"/>
    <mergeCell ref="H132:I132"/>
    <mergeCell ref="H271:I271"/>
    <mergeCell ref="H184:I184"/>
    <mergeCell ref="H206:I206"/>
    <mergeCell ref="H188:I188"/>
    <mergeCell ref="H253:I253"/>
    <mergeCell ref="H254:I254"/>
    <mergeCell ref="H255:I255"/>
    <mergeCell ref="H192:I192"/>
    <mergeCell ref="H186:I186"/>
    <mergeCell ref="H191:I191"/>
    <mergeCell ref="H168:I168"/>
    <mergeCell ref="H166:I166"/>
    <mergeCell ref="H161:I161"/>
    <mergeCell ref="H158:I158"/>
    <mergeCell ref="H139:I139"/>
    <mergeCell ref="H183:I183"/>
    <mergeCell ref="H190:I190"/>
    <mergeCell ref="H182:I182"/>
    <mergeCell ref="H164:I164"/>
    <mergeCell ref="H111:I111"/>
    <mergeCell ref="H112:I112"/>
    <mergeCell ref="L89:P89"/>
    <mergeCell ref="H77:I77"/>
    <mergeCell ref="H91:I91"/>
    <mergeCell ref="H119:I119"/>
    <mergeCell ref="H102:I102"/>
    <mergeCell ref="L62:P62"/>
    <mergeCell ref="H69:I69"/>
    <mergeCell ref="L142:P142"/>
    <mergeCell ref="H89:I89"/>
    <mergeCell ref="H92:I92"/>
    <mergeCell ref="H81:I81"/>
    <mergeCell ref="H78:I78"/>
    <mergeCell ref="H80:I80"/>
    <mergeCell ref="H90:I90"/>
    <mergeCell ref="H113:I113"/>
    <mergeCell ref="H142:I142"/>
    <mergeCell ref="L124:P124"/>
    <mergeCell ref="H83:I83"/>
    <mergeCell ref="L83:P83"/>
    <mergeCell ref="H84:I84"/>
    <mergeCell ref="H85:I85"/>
    <mergeCell ref="L71:P71"/>
    <mergeCell ref="L77:P77"/>
    <mergeCell ref="H66:I66"/>
    <mergeCell ref="L96:P96"/>
    <mergeCell ref="H97:I97"/>
    <mergeCell ref="H98:I98"/>
    <mergeCell ref="H99:I99"/>
    <mergeCell ref="L158:P158"/>
    <mergeCell ref="H124:I124"/>
    <mergeCell ref="L102:P102"/>
    <mergeCell ref="H114:I114"/>
    <mergeCell ref="H146:I146"/>
    <mergeCell ref="H127:I127"/>
    <mergeCell ref="L118:P118"/>
    <mergeCell ref="H121:I121"/>
    <mergeCell ref="H140:I140"/>
    <mergeCell ref="H144:I144"/>
    <mergeCell ref="H150:I150"/>
    <mergeCell ref="H100:I100"/>
    <mergeCell ref="L129:P129"/>
    <mergeCell ref="H130:I130"/>
    <mergeCell ref="L108:P108"/>
    <mergeCell ref="L135:P135"/>
    <mergeCell ref="H148:I148"/>
    <mergeCell ref="H149:I149"/>
    <mergeCell ref="H147:I147"/>
    <mergeCell ref="H109:I109"/>
    <mergeCell ref="L56:P56"/>
    <mergeCell ref="H57:I57"/>
    <mergeCell ref="H71:I71"/>
    <mergeCell ref="H58:I58"/>
    <mergeCell ref="H59:I59"/>
    <mergeCell ref="H75:I75"/>
    <mergeCell ref="H73:I73"/>
    <mergeCell ref="H60:I60"/>
    <mergeCell ref="H67:I67"/>
    <mergeCell ref="H68:I68"/>
    <mergeCell ref="H65:I65"/>
    <mergeCell ref="H62:I62"/>
    <mergeCell ref="H63:I63"/>
    <mergeCell ref="H56:I56"/>
    <mergeCell ref="H74:I74"/>
    <mergeCell ref="H72:I72"/>
    <mergeCell ref="H50:I50"/>
    <mergeCell ref="L7:P7"/>
    <mergeCell ref="H9:I9"/>
    <mergeCell ref="H10:I10"/>
    <mergeCell ref="H11:I11"/>
    <mergeCell ref="H12:I12"/>
    <mergeCell ref="H13:I13"/>
    <mergeCell ref="H14:I14"/>
    <mergeCell ref="H32:I32"/>
    <mergeCell ref="H46:I46"/>
    <mergeCell ref="H34:I34"/>
    <mergeCell ref="H42:I42"/>
    <mergeCell ref="L22:P22"/>
    <mergeCell ref="L30:P30"/>
    <mergeCell ref="H31:I31"/>
    <mergeCell ref="L42:P42"/>
    <mergeCell ref="H43:I43"/>
    <mergeCell ref="H44:I44"/>
    <mergeCell ref="H45:I45"/>
    <mergeCell ref="H30:I30"/>
    <mergeCell ref="L36:P36"/>
    <mergeCell ref="H39:I39"/>
    <mergeCell ref="H143:I143"/>
    <mergeCell ref="H120:I120"/>
    <mergeCell ref="H125:I125"/>
    <mergeCell ref="H118:I118"/>
    <mergeCell ref="B1:B3"/>
    <mergeCell ref="H8:I8"/>
    <mergeCell ref="H64:I64"/>
    <mergeCell ref="H7:I7"/>
    <mergeCell ref="H28:I28"/>
    <mergeCell ref="G3:H3"/>
    <mergeCell ref="G2:H2"/>
    <mergeCell ref="H22:I22"/>
    <mergeCell ref="H23:I23"/>
    <mergeCell ref="H24:I24"/>
    <mergeCell ref="H25:I25"/>
    <mergeCell ref="H26:I26"/>
    <mergeCell ref="H27:I27"/>
    <mergeCell ref="H33:I33"/>
    <mergeCell ref="H48:I48"/>
    <mergeCell ref="H47:I47"/>
    <mergeCell ref="H40:I40"/>
    <mergeCell ref="H36:I36"/>
    <mergeCell ref="H37:I37"/>
    <mergeCell ref="H38:I38"/>
    <mergeCell ref="H250:I250"/>
    <mergeCell ref="H251:I251"/>
    <mergeCell ref="H249:I249"/>
    <mergeCell ref="L249:P249"/>
    <mergeCell ref="H217:I217"/>
    <mergeCell ref="H210:I210"/>
    <mergeCell ref="H220:I220"/>
    <mergeCell ref="H175:I175"/>
    <mergeCell ref="H203:I203"/>
    <mergeCell ref="H201:I201"/>
    <mergeCell ref="H200:I200"/>
    <mergeCell ref="H177:I177"/>
    <mergeCell ref="L220:P220"/>
    <mergeCell ref="L214:P214"/>
    <mergeCell ref="H216:I216"/>
    <mergeCell ref="L206:P206"/>
    <mergeCell ref="L177:P177"/>
    <mergeCell ref="L194:P194"/>
    <mergeCell ref="H189:I189"/>
    <mergeCell ref="H194:I194"/>
    <mergeCell ref="H204:I204"/>
    <mergeCell ref="H197:I197"/>
    <mergeCell ref="H221:I221"/>
    <mergeCell ref="H222:I222"/>
    <mergeCell ref="H16:I16"/>
    <mergeCell ref="L16:P16"/>
    <mergeCell ref="H17:I17"/>
    <mergeCell ref="H18:I18"/>
    <mergeCell ref="H19:I19"/>
    <mergeCell ref="H20:I20"/>
    <mergeCell ref="H270:I270"/>
    <mergeCell ref="L182:P182"/>
    <mergeCell ref="H196:I196"/>
    <mergeCell ref="H231:I231"/>
    <mergeCell ref="H202:I202"/>
    <mergeCell ref="H187:I187"/>
    <mergeCell ref="H195:I195"/>
    <mergeCell ref="L234:P234"/>
    <mergeCell ref="H209:I209"/>
    <mergeCell ref="H185:I185"/>
    <mergeCell ref="L199:P199"/>
    <mergeCell ref="L270:P270"/>
    <mergeCell ref="H214:I214"/>
    <mergeCell ref="H218:I218"/>
    <mergeCell ref="H215:I215"/>
    <mergeCell ref="H228:I228"/>
    <mergeCell ref="H252:I252"/>
    <mergeCell ref="H238:I238"/>
    <mergeCell ref="H223:I223"/>
    <mergeCell ref="H224:I224"/>
    <mergeCell ref="H225:I225"/>
    <mergeCell ref="H226:I226"/>
    <mergeCell ref="L50:P50"/>
    <mergeCell ref="H51:I51"/>
    <mergeCell ref="H52:I52"/>
    <mergeCell ref="H53:I53"/>
    <mergeCell ref="H54:I54"/>
    <mergeCell ref="H137:I137"/>
    <mergeCell ref="H138:I138"/>
    <mergeCell ref="L146:P146"/>
    <mergeCell ref="L153:P153"/>
    <mergeCell ref="H154:I154"/>
    <mergeCell ref="H155:I155"/>
    <mergeCell ref="H156:I156"/>
    <mergeCell ref="H159:I159"/>
    <mergeCell ref="H133:I133"/>
    <mergeCell ref="H135:I135"/>
    <mergeCell ref="H110:I110"/>
    <mergeCell ref="H131:I131"/>
    <mergeCell ref="H126:I126"/>
    <mergeCell ref="H136:I136"/>
    <mergeCell ref="H129:I129"/>
    <mergeCell ref="L228:P228"/>
    <mergeCell ref="H241:I241"/>
    <mergeCell ref="L241:P241"/>
    <mergeCell ref="H242:I242"/>
    <mergeCell ref="H243:I243"/>
    <mergeCell ref="H244:I244"/>
    <mergeCell ref="H245:I245"/>
    <mergeCell ref="H246:I246"/>
    <mergeCell ref="H247:I247"/>
    <mergeCell ref="H230:I230"/>
    <mergeCell ref="H237:I237"/>
    <mergeCell ref="H236:I236"/>
    <mergeCell ref="H232:I232"/>
  </mergeCells>
  <hyperlinks>
    <hyperlink ref="E128" r:id="rId1" display="видеообзор https://www.youtube.com/watch?v=ZQX3Dp2cc3c&amp;t=19s"/>
    <hyperlink ref="E41" r:id="rId2" display="видеообзор https://www.youtube.com/watch?v=30i7pjF7GkU&amp;t=1s"/>
  </hyperlinks>
  <printOptions horizontalCentered="1"/>
  <pageMargins left="0" right="0" top="0.11811023622047245" bottom="0.23622047244094491" header="0.11811023622047245" footer="0.11811023622047245"/>
  <pageSetup paperSize="9" scale="48" fitToHeight="0" orientation="portrait" horizontalDpi="4294967295" verticalDpi="4294967295" r:id="rId3"/>
  <rowBreaks count="5" manualBreakCount="5">
    <brk id="60" max="16383" man="1"/>
    <brk id="106" max="16383" man="1"/>
    <brk id="144" max="16383" man="1"/>
    <brk id="197" max="16383" man="1"/>
    <brk id="258" max="16383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N216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J3" sqref="J3"/>
    </sheetView>
  </sheetViews>
  <sheetFormatPr defaultColWidth="10.5703125" defaultRowHeight="15" customHeight="1" outlineLevelCol="1" x14ac:dyDescent="0.25"/>
  <cols>
    <col min="1" max="1" width="0.140625" style="4" customWidth="1"/>
    <col min="2" max="2" width="22.710937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5.8554687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40" s="39" customFormat="1" ht="44.25" customHeight="1" x14ac:dyDescent="0.25">
      <c r="A1" s="34"/>
      <c r="B1" s="617"/>
      <c r="C1" s="102" t="s">
        <v>729</v>
      </c>
      <c r="D1" s="103"/>
      <c r="E1" s="103"/>
      <c r="F1" s="104"/>
      <c r="G1" s="105">
        <f>Title!E5</f>
        <v>45313</v>
      </c>
      <c r="H1" s="35"/>
      <c r="I1" s="35"/>
      <c r="J1" s="35"/>
      <c r="K1" s="35"/>
      <c r="L1" s="42"/>
      <c r="M1" s="36"/>
      <c r="N1" s="36"/>
      <c r="O1" s="56"/>
      <c r="P1" s="36"/>
      <c r="Q1" s="37"/>
      <c r="R1" s="38"/>
      <c r="S1" s="38"/>
      <c r="T1" s="268"/>
      <c r="U1" s="38"/>
      <c r="V1" s="38"/>
      <c r="W1" s="38"/>
    </row>
    <row r="2" spans="1:40" s="46" customFormat="1" ht="30" customHeight="1" thickBot="1" x14ac:dyDescent="0.3">
      <c r="A2" s="43"/>
      <c r="B2" s="617"/>
      <c r="C2" s="151" t="s">
        <v>151</v>
      </c>
      <c r="D2" s="151"/>
      <c r="E2" s="151"/>
      <c r="F2" s="151"/>
      <c r="G2" s="634"/>
      <c r="H2" s="634"/>
      <c r="I2" s="47"/>
      <c r="J2" s="150" t="s">
        <v>144</v>
      </c>
      <c r="K2" s="47"/>
      <c r="L2" s="49" t="s">
        <v>145</v>
      </c>
      <c r="M2" s="49" t="s">
        <v>146</v>
      </c>
      <c r="N2" s="49"/>
      <c r="O2" s="48"/>
      <c r="P2" s="50"/>
      <c r="Q2" s="44"/>
      <c r="R2" s="45"/>
      <c r="S2" s="45"/>
      <c r="T2" s="269"/>
      <c r="U2" s="45"/>
      <c r="V2" s="45"/>
      <c r="W2" s="45"/>
    </row>
    <row r="3" spans="1:40" ht="34.5" customHeight="1" thickBot="1" x14ac:dyDescent="0.55000000000000004">
      <c r="A3" s="2"/>
      <c r="B3" s="617"/>
      <c r="C3" s="122" t="s">
        <v>152</v>
      </c>
      <c r="D3" s="122"/>
      <c r="E3" s="122"/>
      <c r="G3" s="633"/>
      <c r="H3" s="633"/>
      <c r="I3" s="7"/>
      <c r="J3" s="133">
        <f>Title!E6</f>
        <v>0</v>
      </c>
      <c r="K3" s="54" t="s">
        <v>147</v>
      </c>
      <c r="L3" s="52">
        <f>SUM(L4:L10005)</f>
        <v>0</v>
      </c>
      <c r="M3" s="52">
        <f>SUM(M4:M10005)</f>
        <v>0</v>
      </c>
      <c r="N3" s="55"/>
      <c r="O3" s="53" t="s">
        <v>153</v>
      </c>
      <c r="P3" s="53" t="s">
        <v>155</v>
      </c>
      <c r="Q3" s="67" t="s">
        <v>55</v>
      </c>
      <c r="R3" s="67" t="s">
        <v>56</v>
      </c>
      <c r="S3" s="67" t="s">
        <v>140</v>
      </c>
      <c r="T3" s="276" t="s">
        <v>71</v>
      </c>
      <c r="U3" s="22"/>
      <c r="V3" s="67" t="s">
        <v>119</v>
      </c>
      <c r="W3" s="67" t="s">
        <v>57</v>
      </c>
    </row>
    <row r="4" spans="1:40" s="64" customFormat="1" ht="47.25" customHeight="1" thickBot="1" x14ac:dyDescent="0.3">
      <c r="A4" s="63"/>
      <c r="B4" s="77" t="s">
        <v>177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32"/>
      <c r="R4" s="33"/>
      <c r="S4" s="33"/>
      <c r="T4" s="271"/>
      <c r="U4" s="40"/>
      <c r="V4" s="33"/>
      <c r="W4" s="33"/>
    </row>
    <row r="5" spans="1:40" s="29" customFormat="1" ht="66" customHeight="1" thickTop="1" x14ac:dyDescent="0.25">
      <c r="A5" s="3"/>
      <c r="B5" s="57"/>
      <c r="C5" s="89" t="s">
        <v>194</v>
      </c>
      <c r="D5" s="75"/>
      <c r="E5" s="75"/>
      <c r="F5" s="75"/>
      <c r="G5" s="75"/>
      <c r="H5" s="75"/>
      <c r="I5" s="75"/>
      <c r="J5" s="75"/>
      <c r="K5" s="75"/>
      <c r="L5" s="76"/>
      <c r="M5" s="76"/>
      <c r="N5" s="76"/>
      <c r="O5" s="76"/>
      <c r="P5" s="76"/>
      <c r="Q5" s="23"/>
      <c r="R5" s="26"/>
      <c r="S5" s="26"/>
      <c r="T5" s="272"/>
      <c r="U5" s="26"/>
      <c r="V5" s="26"/>
      <c r="W5" s="26"/>
    </row>
    <row r="6" spans="1:40" ht="45" customHeight="1" x14ac:dyDescent="0.25">
      <c r="B6" s="79"/>
      <c r="C6" s="86" t="s">
        <v>45</v>
      </c>
      <c r="D6" s="86"/>
      <c r="E6" s="152" t="s">
        <v>292</v>
      </c>
      <c r="F6" s="86" t="s">
        <v>140</v>
      </c>
      <c r="G6" s="148" t="s">
        <v>148</v>
      </c>
      <c r="H6" s="621" t="s">
        <v>150</v>
      </c>
      <c r="I6" s="621"/>
      <c r="J6" s="148" t="s">
        <v>149</v>
      </c>
      <c r="K6" s="148" t="s">
        <v>156</v>
      </c>
      <c r="L6" s="632" t="s">
        <v>526</v>
      </c>
      <c r="M6" s="632"/>
      <c r="N6" s="632"/>
      <c r="O6" s="632"/>
      <c r="P6" s="632"/>
      <c r="Q6" s="24"/>
      <c r="R6" s="25"/>
      <c r="S6" s="25"/>
      <c r="T6" s="273"/>
      <c r="U6" s="25"/>
      <c r="V6" s="25"/>
      <c r="W6" s="25"/>
      <c r="AA6" s="1" t="s">
        <v>154</v>
      </c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</row>
    <row r="7" spans="1:40" ht="25.5" customHeight="1" x14ac:dyDescent="0.25">
      <c r="B7" s="79"/>
      <c r="C7" s="153" t="str">
        <f>Q7</f>
        <v>THERMEX IR 150 V</v>
      </c>
      <c r="D7" s="153"/>
      <c r="E7" s="160" t="s">
        <v>293</v>
      </c>
      <c r="F7" s="58">
        <f>S7</f>
        <v>151122</v>
      </c>
      <c r="G7" s="213">
        <v>150</v>
      </c>
      <c r="H7" s="625" t="s">
        <v>188</v>
      </c>
      <c r="I7" s="625"/>
      <c r="J7" s="227" t="s">
        <v>522</v>
      </c>
      <c r="K7" s="213" t="s">
        <v>491</v>
      </c>
      <c r="L7" s="92">
        <v>0</v>
      </c>
      <c r="M7" s="92">
        <f>L7*O7</f>
        <v>0</v>
      </c>
      <c r="N7" s="92"/>
      <c r="O7" s="93">
        <f>P7*(1-$J$3)</f>
        <v>53790</v>
      </c>
      <c r="P7" s="406">
        <f>V7</f>
        <v>53790</v>
      </c>
      <c r="Q7" s="213" t="s">
        <v>258</v>
      </c>
      <c r="R7" s="213" t="s">
        <v>490</v>
      </c>
      <c r="S7" s="84">
        <v>151122</v>
      </c>
      <c r="T7" s="270">
        <v>4670007712563</v>
      </c>
      <c r="U7" s="27"/>
      <c r="V7" s="213">
        <f>VLOOKUP(R7,'Печать Заказа'!B:F,5,FALSE)</f>
        <v>53790</v>
      </c>
      <c r="W7" s="213" t="str">
        <f>IF(V7="фикс.цена",VLOOKUP(R7,'Печать Заказа'!B:F,4,FALSE),"")</f>
        <v/>
      </c>
      <c r="Y7" s="1" t="str">
        <f>IFERROR(VLOOKUP(R7,'Печать Заказа'!B:N,13,FALSE),"")</f>
        <v/>
      </c>
      <c r="AC7" s="233"/>
    </row>
    <row r="8" spans="1:40" ht="25.5" customHeight="1" x14ac:dyDescent="0.25">
      <c r="B8" s="79"/>
      <c r="C8" s="153" t="str">
        <f>Q8</f>
        <v>THERMEX IR  200 V</v>
      </c>
      <c r="D8" s="153"/>
      <c r="E8" s="160" t="s">
        <v>293</v>
      </c>
      <c r="F8" s="58">
        <f>S8</f>
        <v>151054</v>
      </c>
      <c r="G8" s="147">
        <v>200</v>
      </c>
      <c r="H8" s="625" t="s">
        <v>188</v>
      </c>
      <c r="I8" s="625"/>
      <c r="J8" s="227" t="s">
        <v>522</v>
      </c>
      <c r="K8" s="147" t="s">
        <v>178</v>
      </c>
      <c r="L8" s="92">
        <v>0</v>
      </c>
      <c r="M8" s="92">
        <f>L8*O8</f>
        <v>0</v>
      </c>
      <c r="N8" s="92"/>
      <c r="O8" s="93">
        <f>P8*(1-$J$3)</f>
        <v>56790</v>
      </c>
      <c r="P8" s="406">
        <f>V8</f>
        <v>56790</v>
      </c>
      <c r="Q8" s="67" t="s">
        <v>41</v>
      </c>
      <c r="R8" s="67" t="s">
        <v>29</v>
      </c>
      <c r="S8" s="67">
        <v>151054</v>
      </c>
      <c r="T8" s="270">
        <v>4607084197808</v>
      </c>
      <c r="U8" s="27"/>
      <c r="V8" s="67">
        <f>VLOOKUP(R8,'Печать Заказа'!B:F,5,FALSE)</f>
        <v>56790</v>
      </c>
      <c r="W8" s="67" t="str">
        <f>IF(V8="фикс.цена",VLOOKUP(R8,'Печать Заказа'!B:F,4,FALSE),"")</f>
        <v/>
      </c>
      <c r="Y8" s="1" t="str">
        <f>IFERROR(VLOOKUP(R8,'Печать Заказа'!B:N,13,FALSE),"")</f>
        <v/>
      </c>
      <c r="AC8" s="233"/>
    </row>
    <row r="9" spans="1:40" ht="25.5" customHeight="1" thickBot="1" x14ac:dyDescent="0.3">
      <c r="B9" s="79"/>
      <c r="C9" s="161" t="str">
        <f>Q9</f>
        <v>THERMEX IR  300 V</v>
      </c>
      <c r="D9" s="161"/>
      <c r="E9" s="162" t="s">
        <v>293</v>
      </c>
      <c r="F9" s="58">
        <f>S9</f>
        <v>151055</v>
      </c>
      <c r="G9" s="147">
        <v>300</v>
      </c>
      <c r="H9" s="630" t="s">
        <v>188</v>
      </c>
      <c r="I9" s="630"/>
      <c r="J9" s="227" t="s">
        <v>522</v>
      </c>
      <c r="K9" s="147" t="s">
        <v>179</v>
      </c>
      <c r="L9" s="92">
        <v>0</v>
      </c>
      <c r="M9" s="92">
        <f>L9*O9</f>
        <v>0</v>
      </c>
      <c r="N9" s="92"/>
      <c r="O9" s="93">
        <f>P9*(1-$J$3)</f>
        <v>72990</v>
      </c>
      <c r="P9" s="406">
        <f>V9</f>
        <v>72990</v>
      </c>
      <c r="Q9" s="67" t="s">
        <v>42</v>
      </c>
      <c r="R9" s="67" t="s">
        <v>30</v>
      </c>
      <c r="S9" s="67">
        <v>151055</v>
      </c>
      <c r="T9" s="270">
        <v>4607084197860</v>
      </c>
      <c r="U9" s="27"/>
      <c r="V9" s="67">
        <f>VLOOKUP(R9,'Печать Заказа'!B:F,5,FALSE)</f>
        <v>72990</v>
      </c>
      <c r="W9" s="67" t="str">
        <f>IF(V9="фикс.цена",VLOOKUP(R9,'Печать Заказа'!B:F,4,FALSE),"")</f>
        <v/>
      </c>
      <c r="Y9" s="1" t="str">
        <f>IFERROR(VLOOKUP(R9,'Печать Заказа'!B:N,13,FALSE),"")</f>
        <v/>
      </c>
      <c r="AC9" s="233"/>
    </row>
    <row r="10" spans="1:40" s="29" customFormat="1" ht="66" customHeight="1" thickTop="1" x14ac:dyDescent="0.25">
      <c r="A10" s="3"/>
      <c r="B10" s="57"/>
      <c r="C10" s="90" t="s">
        <v>195</v>
      </c>
      <c r="D10" s="87"/>
      <c r="E10" s="87"/>
      <c r="F10" s="87"/>
      <c r="G10" s="87"/>
      <c r="H10" s="87"/>
      <c r="I10" s="87"/>
      <c r="J10" s="87"/>
      <c r="K10" s="87"/>
      <c r="L10" s="76"/>
      <c r="M10" s="76"/>
      <c r="N10" s="76"/>
      <c r="O10" s="76"/>
      <c r="P10" s="76"/>
      <c r="Q10" s="23"/>
      <c r="R10" s="26"/>
      <c r="S10" s="26"/>
      <c r="T10" s="26"/>
      <c r="U10" s="26"/>
      <c r="V10" s="26"/>
      <c r="W10" s="26"/>
      <c r="Y10" s="1"/>
      <c r="AC10" s="393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ht="45" customHeight="1" x14ac:dyDescent="0.25">
      <c r="B11" s="79"/>
      <c r="C11" s="86" t="s">
        <v>45</v>
      </c>
      <c r="D11" s="86"/>
      <c r="E11" s="152" t="s">
        <v>292</v>
      </c>
      <c r="F11" s="86" t="s">
        <v>140</v>
      </c>
      <c r="G11" s="148" t="s">
        <v>148</v>
      </c>
      <c r="H11" s="621" t="s">
        <v>150</v>
      </c>
      <c r="I11" s="621"/>
      <c r="J11" s="148" t="s">
        <v>149</v>
      </c>
      <c r="K11" s="148" t="s">
        <v>156</v>
      </c>
      <c r="L11" s="632" t="s">
        <v>527</v>
      </c>
      <c r="M11" s="632"/>
      <c r="N11" s="632"/>
      <c r="O11" s="632"/>
      <c r="P11" s="632"/>
      <c r="Q11" s="24"/>
      <c r="R11" s="25"/>
      <c r="S11" s="25"/>
      <c r="T11" s="25"/>
      <c r="U11" s="25"/>
      <c r="V11" s="25"/>
      <c r="W11" s="25"/>
    </row>
    <row r="12" spans="1:40" ht="25.5" customHeight="1" x14ac:dyDescent="0.25">
      <c r="B12" s="79"/>
      <c r="C12" s="153" t="str">
        <f>Q12</f>
        <v>THERMEX IRP 200 F</v>
      </c>
      <c r="D12" s="153"/>
      <c r="E12" s="153" t="s">
        <v>294</v>
      </c>
      <c r="F12" s="58">
        <f>S12</f>
        <v>151056</v>
      </c>
      <c r="G12" s="147">
        <v>200</v>
      </c>
      <c r="H12" s="625" t="s">
        <v>188</v>
      </c>
      <c r="I12" s="625"/>
      <c r="J12" s="227" t="s">
        <v>522</v>
      </c>
      <c r="K12" s="147" t="s">
        <v>180</v>
      </c>
      <c r="L12" s="92">
        <v>0</v>
      </c>
      <c r="M12" s="92">
        <f>L12*O12</f>
        <v>0</v>
      </c>
      <c r="N12" s="92"/>
      <c r="O12" s="93">
        <f>P12*(1-$J$3)</f>
        <v>54590</v>
      </c>
      <c r="P12" s="406">
        <f>V12</f>
        <v>54590</v>
      </c>
      <c r="Q12" s="67" t="s">
        <v>58</v>
      </c>
      <c r="R12" s="67" t="s">
        <v>65</v>
      </c>
      <c r="S12" s="67">
        <v>151056</v>
      </c>
      <c r="T12" s="270">
        <v>4670007713249</v>
      </c>
      <c r="U12" s="27"/>
      <c r="V12" s="67">
        <f>VLOOKUP(R12,'Печать Заказа'!B:F,5,FALSE)</f>
        <v>54590</v>
      </c>
      <c r="W12" s="347" t="str">
        <f>IF(V12="фикс.цена",VLOOKUP(R12,'Печать Заказа'!B:F,4,FALSE),"")</f>
        <v/>
      </c>
      <c r="Y12" s="1" t="str">
        <f>IFERROR(VLOOKUP(R12,'Печать Заказа'!B:N,13,FALSE),"")</f>
        <v/>
      </c>
    </row>
    <row r="13" spans="1:40" ht="25.5" customHeight="1" thickBot="1" x14ac:dyDescent="0.3">
      <c r="B13" s="79"/>
      <c r="C13" s="153" t="str">
        <f>Q13</f>
        <v>THERMEX IRP 300 F</v>
      </c>
      <c r="D13" s="153"/>
      <c r="E13" s="160" t="s">
        <v>294</v>
      </c>
      <c r="F13" s="58">
        <f>S13</f>
        <v>151237</v>
      </c>
      <c r="G13" s="478">
        <v>300</v>
      </c>
      <c r="H13" s="625" t="s">
        <v>188</v>
      </c>
      <c r="I13" s="625"/>
      <c r="J13" s="227" t="s">
        <v>522</v>
      </c>
      <c r="K13" s="478" t="s">
        <v>960</v>
      </c>
      <c r="L13" s="92">
        <v>0</v>
      </c>
      <c r="M13" s="92">
        <f>L13*O13</f>
        <v>0</v>
      </c>
      <c r="N13" s="92"/>
      <c r="O13" s="93">
        <f>P13*(1-$J$3)</f>
        <v>68690</v>
      </c>
      <c r="P13" s="406">
        <f>V13</f>
        <v>68690</v>
      </c>
      <c r="Q13" s="478" t="s">
        <v>958</v>
      </c>
      <c r="R13" s="478" t="s">
        <v>959</v>
      </c>
      <c r="S13" s="84">
        <v>151237</v>
      </c>
      <c r="T13" s="270">
        <v>4670033316728</v>
      </c>
      <c r="U13" s="27"/>
      <c r="V13" s="478">
        <f>VLOOKUP(R13,'Печать Заказа'!B:F,5,FALSE)</f>
        <v>68690</v>
      </c>
      <c r="W13" s="478" t="str">
        <f>IF(V13="фикс.цена",VLOOKUP(R13,'Печать Заказа'!B:F,4,FALSE),"")</f>
        <v/>
      </c>
      <c r="Y13" s="1">
        <f>IFERROR(VLOOKUP(R13,'Печать Заказа'!B:N,13,FALSE),"")</f>
        <v>0</v>
      </c>
    </row>
    <row r="14" spans="1:40" s="29" customFormat="1" ht="66" customHeight="1" thickTop="1" x14ac:dyDescent="0.25">
      <c r="A14" s="3"/>
      <c r="B14" s="57"/>
      <c r="C14" s="89" t="s">
        <v>1015</v>
      </c>
      <c r="D14" s="75"/>
      <c r="E14" s="75"/>
      <c r="F14" s="75"/>
      <c r="G14" s="75"/>
      <c r="H14" s="75"/>
      <c r="I14" s="75"/>
      <c r="J14" s="75"/>
      <c r="K14" s="75"/>
      <c r="L14" s="76"/>
      <c r="M14" s="76"/>
      <c r="N14" s="76"/>
      <c r="O14" s="76"/>
      <c r="P14" s="76"/>
      <c r="Q14" s="23"/>
      <c r="R14" s="26"/>
      <c r="S14" s="26"/>
      <c r="T14" s="272"/>
      <c r="U14" s="26"/>
      <c r="V14" s="26"/>
      <c r="W14" s="26"/>
    </row>
    <row r="15" spans="1:40" ht="72" customHeight="1" x14ac:dyDescent="0.25">
      <c r="B15" s="79"/>
      <c r="C15" s="86" t="s">
        <v>45</v>
      </c>
      <c r="D15" s="86"/>
      <c r="E15" s="509" t="s">
        <v>292</v>
      </c>
      <c r="F15" s="86" t="s">
        <v>140</v>
      </c>
      <c r="G15" s="505" t="s">
        <v>148</v>
      </c>
      <c r="H15" s="621" t="s">
        <v>150</v>
      </c>
      <c r="I15" s="621"/>
      <c r="J15" s="505" t="s">
        <v>149</v>
      </c>
      <c r="K15" s="505" t="s">
        <v>156</v>
      </c>
      <c r="L15" s="632" t="s">
        <v>1166</v>
      </c>
      <c r="M15" s="632"/>
      <c r="N15" s="632"/>
      <c r="O15" s="632"/>
      <c r="P15" s="632"/>
      <c r="Q15" s="24"/>
      <c r="R15" s="25"/>
      <c r="S15" s="25"/>
      <c r="T15" s="273"/>
      <c r="U15" s="25"/>
      <c r="V15" s="25"/>
      <c r="W15" s="25"/>
      <c r="AA15" s="1" t="s">
        <v>154</v>
      </c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</row>
    <row r="16" spans="1:40" ht="25.5" customHeight="1" x14ac:dyDescent="0.25">
      <c r="B16" s="79"/>
      <c r="C16" s="153" t="str">
        <f>Q16</f>
        <v>THERMEX Kelpie 150 F</v>
      </c>
      <c r="D16" s="153"/>
      <c r="E16" s="160" t="s">
        <v>293</v>
      </c>
      <c r="F16" s="58">
        <f>S16</f>
        <v>151238</v>
      </c>
      <c r="G16" s="506">
        <v>150</v>
      </c>
      <c r="H16" s="625" t="s">
        <v>188</v>
      </c>
      <c r="I16" s="625"/>
      <c r="J16" s="227" t="s">
        <v>522</v>
      </c>
      <c r="K16" s="506" t="s">
        <v>1038</v>
      </c>
      <c r="L16" s="92">
        <v>0</v>
      </c>
      <c r="M16" s="92">
        <f>L16*O16</f>
        <v>0</v>
      </c>
      <c r="N16" s="92"/>
      <c r="O16" s="93">
        <f>P16*(1-$J$3)</f>
        <v>48690</v>
      </c>
      <c r="P16" s="406">
        <f>V16</f>
        <v>48690</v>
      </c>
      <c r="Q16" s="506" t="s">
        <v>1016</v>
      </c>
      <c r="R16" s="506" t="s">
        <v>1019</v>
      </c>
      <c r="S16" s="84">
        <v>151238</v>
      </c>
      <c r="T16" s="270">
        <v>4670033316827</v>
      </c>
      <c r="U16" s="27"/>
      <c r="V16" s="506">
        <f>VLOOKUP(R16,'Печать Заказа'!B:F,5,FALSE)</f>
        <v>48690</v>
      </c>
      <c r="W16" s="506" t="str">
        <f>IF(V16="фикс.цена",VLOOKUP(R16,'Печать Заказа'!B:F,4,FALSE),"")</f>
        <v/>
      </c>
      <c r="Y16" s="1" t="str">
        <f>IFERROR(VLOOKUP(R16,'Печать Заказа'!B:N,13,FALSE),"")</f>
        <v/>
      </c>
      <c r="AC16" s="233"/>
    </row>
    <row r="17" spans="1:29" ht="25.5" customHeight="1" x14ac:dyDescent="0.25">
      <c r="B17" s="79"/>
      <c r="C17" s="153" t="str">
        <f>Q17</f>
        <v>THERMEX Kelpie 200 F</v>
      </c>
      <c r="D17" s="153"/>
      <c r="E17" s="160" t="s">
        <v>293</v>
      </c>
      <c r="F17" s="58">
        <f>S17</f>
        <v>151239</v>
      </c>
      <c r="G17" s="506">
        <v>200</v>
      </c>
      <c r="H17" s="625" t="s">
        <v>188</v>
      </c>
      <c r="I17" s="625"/>
      <c r="J17" s="227" t="s">
        <v>522</v>
      </c>
      <c r="K17" s="506" t="s">
        <v>1037</v>
      </c>
      <c r="L17" s="92">
        <v>0</v>
      </c>
      <c r="M17" s="92">
        <f>L17*O17</f>
        <v>0</v>
      </c>
      <c r="N17" s="92"/>
      <c r="O17" s="93">
        <f>P17*(1-$J$3)</f>
        <v>52890</v>
      </c>
      <c r="P17" s="406">
        <f>V17</f>
        <v>52890</v>
      </c>
      <c r="Q17" s="506" t="s">
        <v>1017</v>
      </c>
      <c r="R17" s="506" t="s">
        <v>1020</v>
      </c>
      <c r="S17" s="84">
        <v>151239</v>
      </c>
      <c r="T17" s="270">
        <v>4670033316841</v>
      </c>
      <c r="U17" s="27"/>
      <c r="V17" s="506">
        <f>VLOOKUP(R17,'Печать Заказа'!B:F,5,FALSE)</f>
        <v>52890</v>
      </c>
      <c r="W17" s="506" t="str">
        <f>IF(V17="фикс.цена",VLOOKUP(R17,'Печать Заказа'!B:F,4,FALSE),"")</f>
        <v/>
      </c>
      <c r="Y17" s="1" t="str">
        <f>IFERROR(VLOOKUP(R17,'Печать Заказа'!B:N,13,FALSE),"")</f>
        <v/>
      </c>
      <c r="AC17" s="233"/>
    </row>
    <row r="18" spans="1:29" ht="25.5" customHeight="1" thickBot="1" x14ac:dyDescent="0.3">
      <c r="B18" s="79"/>
      <c r="C18" s="161" t="str">
        <f>Q18</f>
        <v>THERMEX Kelpie 300 F</v>
      </c>
      <c r="D18" s="161"/>
      <c r="E18" s="162" t="s">
        <v>293</v>
      </c>
      <c r="F18" s="58">
        <f>S18</f>
        <v>151240</v>
      </c>
      <c r="G18" s="506">
        <v>300</v>
      </c>
      <c r="H18" s="630" t="s">
        <v>188</v>
      </c>
      <c r="I18" s="630"/>
      <c r="J18" s="227" t="s">
        <v>522</v>
      </c>
      <c r="K18" s="506" t="s">
        <v>1036</v>
      </c>
      <c r="L18" s="92">
        <v>0</v>
      </c>
      <c r="M18" s="92">
        <f>L18*O18</f>
        <v>0</v>
      </c>
      <c r="N18" s="92"/>
      <c r="O18" s="93">
        <f>P18*(1-$J$3)</f>
        <v>66590</v>
      </c>
      <c r="P18" s="406">
        <f>V18</f>
        <v>66590</v>
      </c>
      <c r="Q18" s="506" t="s">
        <v>1018</v>
      </c>
      <c r="R18" s="506" t="s">
        <v>1021</v>
      </c>
      <c r="S18" s="84">
        <v>151240</v>
      </c>
      <c r="T18" s="270">
        <v>4670033316858</v>
      </c>
      <c r="U18" s="27"/>
      <c r="V18" s="506">
        <f>VLOOKUP(R18,'Печать Заказа'!B:F,5,FALSE)</f>
        <v>66590</v>
      </c>
      <c r="W18" s="506" t="str">
        <f>IF(V18="фикс.цена",VLOOKUP(R18,'Печать Заказа'!B:F,4,FALSE),"")</f>
        <v/>
      </c>
      <c r="Y18" s="1" t="str">
        <f>IFERROR(VLOOKUP(R18,'Печать Заказа'!B:N,13,FALSE),"")</f>
        <v/>
      </c>
      <c r="AC18" s="233"/>
    </row>
    <row r="19" spans="1:29" s="29" customFormat="1" ht="66" customHeight="1" thickTop="1" x14ac:dyDescent="0.25">
      <c r="A19" s="3"/>
      <c r="B19" s="57"/>
      <c r="C19" s="90" t="s">
        <v>525</v>
      </c>
      <c r="D19" s="87"/>
      <c r="E19" s="87"/>
      <c r="F19" s="87"/>
      <c r="G19" s="87"/>
      <c r="H19" s="87"/>
      <c r="I19" s="87"/>
      <c r="J19" s="87"/>
      <c r="K19" s="87"/>
      <c r="L19" s="76"/>
      <c r="M19" s="76"/>
      <c r="N19" s="76"/>
      <c r="O19" s="76"/>
      <c r="P19" s="76"/>
      <c r="Q19" s="23"/>
      <c r="R19" s="26"/>
      <c r="S19" s="26"/>
      <c r="T19" s="26"/>
      <c r="U19" s="26"/>
      <c r="V19" s="26"/>
      <c r="W19" s="26"/>
      <c r="Y19" s="1"/>
    </row>
    <row r="20" spans="1:29" ht="45" customHeight="1" x14ac:dyDescent="0.25">
      <c r="B20" s="79"/>
      <c r="C20" s="86" t="s">
        <v>45</v>
      </c>
      <c r="D20" s="86"/>
      <c r="E20" s="152" t="s">
        <v>292</v>
      </c>
      <c r="F20" s="86" t="s">
        <v>140</v>
      </c>
      <c r="G20" s="148" t="s">
        <v>148</v>
      </c>
      <c r="H20" s="621" t="s">
        <v>150</v>
      </c>
      <c r="I20" s="621"/>
      <c r="J20" s="148" t="s">
        <v>149</v>
      </c>
      <c r="K20" s="148" t="s">
        <v>156</v>
      </c>
      <c r="L20" s="632" t="s">
        <v>528</v>
      </c>
      <c r="M20" s="632"/>
      <c r="N20" s="632"/>
      <c r="O20" s="632"/>
      <c r="P20" s="632"/>
      <c r="Q20" s="24"/>
      <c r="R20" s="25"/>
      <c r="S20" s="25"/>
      <c r="T20" s="25"/>
      <c r="U20" s="25"/>
      <c r="V20" s="25"/>
      <c r="W20" s="25"/>
    </row>
    <row r="21" spans="1:29" ht="25.5" customHeight="1" x14ac:dyDescent="0.25">
      <c r="B21" s="28"/>
      <c r="C21" s="153" t="str">
        <f>Q21</f>
        <v>THERMEX ER 200 V</v>
      </c>
      <c r="D21" s="153"/>
      <c r="E21" s="160" t="s">
        <v>293</v>
      </c>
      <c r="F21" s="60">
        <f>S21</f>
        <v>111040</v>
      </c>
      <c r="G21" s="147">
        <v>200</v>
      </c>
      <c r="H21" s="625" t="s">
        <v>188</v>
      </c>
      <c r="I21" s="625"/>
      <c r="J21" s="227" t="s">
        <v>522</v>
      </c>
      <c r="K21" s="147" t="s">
        <v>794</v>
      </c>
      <c r="L21" s="92">
        <v>0</v>
      </c>
      <c r="M21" s="92">
        <f>L21*O21</f>
        <v>0</v>
      </c>
      <c r="N21" s="92"/>
      <c r="O21" s="93">
        <f>P21*(1-$J$3)</f>
        <v>44490</v>
      </c>
      <c r="P21" s="406">
        <f>V21</f>
        <v>44490</v>
      </c>
      <c r="Q21" s="67" t="s">
        <v>5</v>
      </c>
      <c r="R21" s="67" t="s">
        <v>34</v>
      </c>
      <c r="S21" s="67">
        <v>111040</v>
      </c>
      <c r="T21" s="270">
        <v>4607084199444</v>
      </c>
      <c r="U21" s="27"/>
      <c r="V21" s="67">
        <f>VLOOKUP(R21,'Печать Заказа'!B:F,5,FALSE)</f>
        <v>44490</v>
      </c>
      <c r="W21" s="67" t="str">
        <f>IF(V21="фикс.цена",VLOOKUP(R21,'Печать Заказа'!B:F,4,FALSE),"")</f>
        <v/>
      </c>
      <c r="Y21" s="1" t="str">
        <f>IFERROR(VLOOKUP(R21,'Печать Заказа'!B:N,13,FALSE),"")</f>
        <v/>
      </c>
    </row>
    <row r="22" spans="1:29" ht="22.5" customHeight="1" thickBot="1" x14ac:dyDescent="0.3">
      <c r="A22" s="70"/>
      <c r="B22" s="74"/>
      <c r="C22" s="155" t="str">
        <f>Q22</f>
        <v>THERMEX ER 300 V</v>
      </c>
      <c r="D22" s="155"/>
      <c r="E22" s="286" t="s">
        <v>293</v>
      </c>
      <c r="F22" s="73">
        <f>S22</f>
        <v>111041</v>
      </c>
      <c r="G22" s="149">
        <v>300</v>
      </c>
      <c r="H22" s="626" t="s">
        <v>188</v>
      </c>
      <c r="I22" s="626"/>
      <c r="J22" s="355" t="s">
        <v>522</v>
      </c>
      <c r="K22" s="71" t="s">
        <v>795</v>
      </c>
      <c r="L22" s="94">
        <v>0</v>
      </c>
      <c r="M22" s="94">
        <f>L22*O22</f>
        <v>0</v>
      </c>
      <c r="N22" s="94"/>
      <c r="O22" s="95">
        <f>P22*(1-$J$3)</f>
        <v>54190</v>
      </c>
      <c r="P22" s="407">
        <f>V22</f>
        <v>54190</v>
      </c>
      <c r="Q22" s="142" t="s">
        <v>6</v>
      </c>
      <c r="R22" s="142" t="s">
        <v>35</v>
      </c>
      <c r="S22" s="142">
        <v>111041</v>
      </c>
      <c r="T22" s="270">
        <v>4607084199451</v>
      </c>
      <c r="U22" s="27"/>
      <c r="V22" s="142">
        <f>VLOOKUP(R22,'Печать Заказа'!B:F,5,FALSE)</f>
        <v>54190</v>
      </c>
      <c r="W22" s="142" t="str">
        <f>IF(V22="фикс.цена",VLOOKUP(R22,'Печать Заказа'!B:F,4,FALSE),"")</f>
        <v/>
      </c>
      <c r="Y22" s="1" t="str">
        <f>IFERROR(VLOOKUP(R22,'Печать Заказа'!B:N,13,FALSE),"")</f>
        <v/>
      </c>
    </row>
    <row r="23" spans="1:29" s="64" customFormat="1" ht="47.25" customHeight="1" thickTop="1" x14ac:dyDescent="0.25">
      <c r="A23" s="63"/>
      <c r="B23" s="4"/>
      <c r="C23" s="6"/>
      <c r="D23" s="6"/>
      <c r="E23" s="6"/>
      <c r="F23" s="7"/>
      <c r="G23" s="5"/>
      <c r="H23" s="5"/>
      <c r="I23" s="5"/>
      <c r="J23" s="5"/>
      <c r="K23" s="5"/>
      <c r="L23" s="8"/>
      <c r="M23" s="8"/>
      <c r="N23" s="8"/>
      <c r="O23" s="8"/>
      <c r="P23" s="8"/>
      <c r="Q23" s="9"/>
      <c r="R23" s="11"/>
      <c r="S23" s="11"/>
      <c r="T23" s="11"/>
      <c r="U23" s="11"/>
      <c r="V23" s="11"/>
      <c r="W23" s="11"/>
      <c r="X23" s="1"/>
      <c r="Y23" s="1">
        <f>IFERROR(VLOOKUP(R23,'Печать Заказа'!B:N,13,FALSE),"")</f>
        <v>0</v>
      </c>
      <c r="Z23" s="1"/>
      <c r="AA23" s="1"/>
      <c r="AB23" s="1"/>
    </row>
    <row r="24" spans="1:29" s="29" customFormat="1" ht="66" customHeight="1" x14ac:dyDescent="0.25">
      <c r="A24" s="3"/>
      <c r="B24" s="4"/>
      <c r="C24" s="6"/>
      <c r="D24" s="6"/>
      <c r="E24" s="6"/>
      <c r="F24" s="7"/>
      <c r="G24" s="5"/>
      <c r="H24" s="5"/>
      <c r="I24" s="5"/>
      <c r="J24" s="5"/>
      <c r="K24" s="5"/>
      <c r="L24" s="8"/>
      <c r="M24" s="8"/>
      <c r="N24" s="8"/>
      <c r="O24" s="8"/>
      <c r="P24" s="8"/>
      <c r="Q24" s="9"/>
      <c r="R24" s="11"/>
      <c r="S24" s="11"/>
      <c r="T24" s="11"/>
      <c r="U24" s="11"/>
      <c r="V24" s="11"/>
      <c r="W24" s="11"/>
      <c r="X24" s="1"/>
      <c r="Y24" s="1">
        <f>IFERROR(VLOOKUP(R24,'Печать Заказа'!B:N,13,FALSE),"")</f>
        <v>0</v>
      </c>
      <c r="Z24" s="1"/>
      <c r="AA24" s="1"/>
      <c r="AB24" s="1"/>
    </row>
    <row r="25" spans="1:29" ht="45" customHeight="1" x14ac:dyDescent="0.25">
      <c r="Y25" s="1">
        <f>IFERROR(VLOOKUP(R25,'Печать Заказа'!B:N,13,FALSE),"")</f>
        <v>0</v>
      </c>
    </row>
    <row r="26" spans="1:29" ht="42" customHeight="1" x14ac:dyDescent="0.25">
      <c r="Y26" s="1">
        <f>IFERROR(VLOOKUP(R26,'Печать Заказа'!B:N,13,FALSE),"")</f>
        <v>0</v>
      </c>
    </row>
    <row r="27" spans="1:29" ht="42" customHeight="1" x14ac:dyDescent="0.25">
      <c r="Y27" s="1">
        <f>IFERROR(VLOOKUP(R27,'Печать Заказа'!B:N,13,FALSE),"")</f>
        <v>0</v>
      </c>
    </row>
    <row r="28" spans="1:29" s="29" customFormat="1" ht="66" customHeight="1" x14ac:dyDescent="0.25">
      <c r="A28" s="3"/>
      <c r="B28" s="4"/>
      <c r="C28" s="6"/>
      <c r="D28" s="6"/>
      <c r="E28" s="6"/>
      <c r="F28" s="7"/>
      <c r="G28" s="5"/>
      <c r="H28" s="5"/>
      <c r="I28" s="5"/>
      <c r="J28" s="5"/>
      <c r="K28" s="5"/>
      <c r="L28" s="8"/>
      <c r="M28" s="8"/>
      <c r="N28" s="8"/>
      <c r="O28" s="8"/>
      <c r="P28" s="8"/>
      <c r="Q28" s="9"/>
      <c r="R28" s="11"/>
      <c r="S28" s="11"/>
      <c r="T28" s="11"/>
      <c r="U28" s="11"/>
      <c r="V28" s="11"/>
      <c r="W28" s="11"/>
      <c r="X28" s="1"/>
      <c r="Y28" s="1">
        <f>IFERROR(VLOOKUP(R28,'Печать Заказа'!B:N,13,FALSE),"")</f>
        <v>0</v>
      </c>
      <c r="Z28" s="1"/>
      <c r="AA28" s="1"/>
      <c r="AB28" s="1"/>
    </row>
    <row r="29" spans="1:29" ht="45" customHeight="1" x14ac:dyDescent="0.25">
      <c r="Y29" s="1">
        <f>IFERROR(VLOOKUP(R29,'Печать Заказа'!B:N,13,FALSE),"")</f>
        <v>0</v>
      </c>
    </row>
    <row r="30" spans="1:29" ht="25.5" customHeight="1" x14ac:dyDescent="0.25">
      <c r="Y30" s="1">
        <f>IFERROR(VLOOKUP(R30,'Печать Заказа'!B:N,13,FALSE),"")</f>
        <v>0</v>
      </c>
    </row>
    <row r="31" spans="1:29" ht="25.5" customHeight="1" x14ac:dyDescent="0.25">
      <c r="Y31" s="1">
        <f>IFERROR(VLOOKUP(R31,'Печать Заказа'!B:N,13,FALSE),"")</f>
        <v>0</v>
      </c>
    </row>
    <row r="32" spans="1:29" ht="25.5" customHeight="1" x14ac:dyDescent="0.25">
      <c r="Y32" s="1">
        <f>IFERROR(VLOOKUP(R32,'Печать Заказа'!B:N,13,FALSE),"")</f>
        <v>0</v>
      </c>
    </row>
    <row r="33" spans="1:28" s="29" customFormat="1" ht="66" customHeight="1" x14ac:dyDescent="0.25">
      <c r="A33" s="3"/>
      <c r="B33" s="4"/>
      <c r="C33" s="6"/>
      <c r="D33" s="6"/>
      <c r="E33" s="6"/>
      <c r="F33" s="7"/>
      <c r="G33" s="5"/>
      <c r="H33" s="5"/>
      <c r="I33" s="5"/>
      <c r="J33" s="5"/>
      <c r="K33" s="5"/>
      <c r="L33" s="8"/>
      <c r="M33" s="8"/>
      <c r="N33" s="8"/>
      <c r="O33" s="8"/>
      <c r="P33" s="8"/>
      <c r="Q33" s="9"/>
      <c r="R33" s="11"/>
      <c r="S33" s="11"/>
      <c r="T33" s="11"/>
      <c r="U33" s="11"/>
      <c r="V33" s="11"/>
      <c r="W33" s="11"/>
      <c r="X33" s="1"/>
      <c r="Y33" s="1">
        <f>IFERROR(VLOOKUP(R33,'Печать Заказа'!B:N,13,FALSE),"")</f>
        <v>0</v>
      </c>
      <c r="Z33" s="1"/>
      <c r="AA33" s="1"/>
      <c r="AB33" s="1"/>
    </row>
    <row r="34" spans="1:28" ht="45" customHeight="1" x14ac:dyDescent="0.25">
      <c r="Y34" s="1">
        <f>IFERROR(VLOOKUP(R34,'Печать Заказа'!B:N,13,FALSE),"")</f>
        <v>0</v>
      </c>
    </row>
    <row r="35" spans="1:28" ht="25.5" customHeight="1" x14ac:dyDescent="0.25">
      <c r="Y35" s="1">
        <f>IFERROR(VLOOKUP(R35,'Печать Заказа'!B:N,13,FALSE),"")</f>
        <v>0</v>
      </c>
    </row>
    <row r="36" spans="1:28" ht="25.5" customHeight="1" x14ac:dyDescent="0.25">
      <c r="Y36" s="1">
        <f>IFERROR(VLOOKUP(R36,'Печать Заказа'!B:N,13,FALSE),"")</f>
        <v>0</v>
      </c>
    </row>
    <row r="37" spans="1:28" ht="25.5" customHeight="1" x14ac:dyDescent="0.25">
      <c r="Y37" s="1">
        <f>IFERROR(VLOOKUP(R37,'Печать Заказа'!B:N,13,FALSE),"")</f>
        <v>0</v>
      </c>
    </row>
    <row r="38" spans="1:28" ht="25.5" customHeight="1" x14ac:dyDescent="0.25">
      <c r="Y38" s="1">
        <f>IFERROR(VLOOKUP(R38,'Печать Заказа'!B:N,13,FALSE),"")</f>
        <v>0</v>
      </c>
    </row>
    <row r="39" spans="1:28" ht="25.5" customHeight="1" x14ac:dyDescent="0.25">
      <c r="Y39" s="1">
        <f>IFERROR(VLOOKUP(R39,'Печать Заказа'!B:N,13,FALSE),"")</f>
        <v>0</v>
      </c>
    </row>
    <row r="40" spans="1:28" ht="25.5" customHeight="1" x14ac:dyDescent="0.25">
      <c r="Y40" s="1">
        <f>IFERROR(VLOOKUP(R40,'Печать Заказа'!B:N,13,FALSE),"")</f>
        <v>0</v>
      </c>
    </row>
    <row r="41" spans="1:28" ht="15" customHeight="1" x14ac:dyDescent="0.25">
      <c r="Y41" s="1">
        <f>IFERROR(VLOOKUP(R41,'Печать Заказа'!B:N,13,FALSE),"")</f>
        <v>0</v>
      </c>
    </row>
    <row r="42" spans="1:28" ht="15" customHeight="1" x14ac:dyDescent="0.25">
      <c r="Y42" s="1">
        <f>IFERROR(VLOOKUP(R42,'Печать Заказа'!B:N,13,FALSE),"")</f>
        <v>0</v>
      </c>
    </row>
    <row r="43" spans="1:28" ht="15" customHeight="1" x14ac:dyDescent="0.25">
      <c r="Y43" s="1">
        <f>IFERROR(VLOOKUP(R43,'Печать Заказа'!B:N,13,FALSE),"")</f>
        <v>0</v>
      </c>
    </row>
    <row r="44" spans="1:28" ht="15" customHeight="1" x14ac:dyDescent="0.25">
      <c r="Y44" s="1">
        <f>IFERROR(VLOOKUP(R44,'Печать Заказа'!B:N,13,FALSE),"")</f>
        <v>0</v>
      </c>
    </row>
    <row r="45" spans="1:28" ht="15" customHeight="1" x14ac:dyDescent="0.25">
      <c r="Y45" s="1">
        <f>IFERROR(VLOOKUP(R45,'Печать Заказа'!B:N,13,FALSE),"")</f>
        <v>0</v>
      </c>
    </row>
    <row r="46" spans="1:28" ht="15" customHeight="1" x14ac:dyDescent="0.25">
      <c r="Y46" s="1">
        <f>IFERROR(VLOOKUP(R46,'Печать Заказа'!B:N,13,FALSE),"")</f>
        <v>0</v>
      </c>
    </row>
    <row r="47" spans="1:28" ht="15" customHeight="1" x14ac:dyDescent="0.25">
      <c r="Y47" s="1">
        <f>IFERROR(VLOOKUP(R47,'Печать Заказа'!B:N,13,FALSE),"")</f>
        <v>0</v>
      </c>
    </row>
    <row r="48" spans="1:28" ht="15" customHeight="1" x14ac:dyDescent="0.25">
      <c r="Y48" s="1">
        <f>IFERROR(VLOOKUP(R48,'Печать Заказа'!B:N,13,FALSE),"")</f>
        <v>0</v>
      </c>
    </row>
    <row r="49" spans="25:25" ht="15" customHeight="1" x14ac:dyDescent="0.25">
      <c r="Y49" s="1">
        <f>IFERROR(VLOOKUP(R49,'Печать Заказа'!B:N,13,FALSE),"")</f>
        <v>0</v>
      </c>
    </row>
    <row r="50" spans="25:25" ht="15" customHeight="1" x14ac:dyDescent="0.25">
      <c r="Y50" s="1">
        <f>IFERROR(VLOOKUP(R50,'Печать Заказа'!B:N,13,FALSE),"")</f>
        <v>0</v>
      </c>
    </row>
    <row r="51" spans="25:25" ht="15" customHeight="1" x14ac:dyDescent="0.25">
      <c r="Y51" s="1">
        <f>IFERROR(VLOOKUP(R51,'Печать Заказа'!B:N,13,FALSE),"")</f>
        <v>0</v>
      </c>
    </row>
    <row r="52" spans="25:25" ht="15" customHeight="1" x14ac:dyDescent="0.25">
      <c r="Y52" s="1">
        <f>IFERROR(VLOOKUP(R52,'Печать Заказа'!B:N,13,FALSE),"")</f>
        <v>0</v>
      </c>
    </row>
    <row r="53" spans="25:25" ht="15" customHeight="1" x14ac:dyDescent="0.25">
      <c r="Y53" s="1">
        <f>IFERROR(VLOOKUP(R53,'Печать Заказа'!B:N,13,FALSE),"")</f>
        <v>0</v>
      </c>
    </row>
    <row r="54" spans="25:25" ht="15" customHeight="1" x14ac:dyDescent="0.25">
      <c r="Y54" s="1">
        <f>IFERROR(VLOOKUP(R54,'Печать Заказа'!B:N,13,FALSE),"")</f>
        <v>0</v>
      </c>
    </row>
    <row r="55" spans="25:25" ht="15" customHeight="1" x14ac:dyDescent="0.25">
      <c r="Y55" s="1">
        <f>IFERROR(VLOOKUP(R55,'Печать Заказа'!B:N,13,FALSE),"")</f>
        <v>0</v>
      </c>
    </row>
    <row r="56" spans="25:25" ht="15" customHeight="1" x14ac:dyDescent="0.25">
      <c r="Y56" s="1">
        <f>IFERROR(VLOOKUP(R56,'Печать Заказа'!B:N,13,FALSE),"")</f>
        <v>0</v>
      </c>
    </row>
    <row r="57" spans="25:25" ht="15" customHeight="1" x14ac:dyDescent="0.25">
      <c r="Y57" s="1">
        <f>IFERROR(VLOOKUP(R57,'Печать Заказа'!B:N,13,FALSE),"")</f>
        <v>0</v>
      </c>
    </row>
    <row r="58" spans="25:25" ht="15" customHeight="1" x14ac:dyDescent="0.25">
      <c r="Y58" s="1">
        <f>IFERROR(VLOOKUP(R58,'Печать Заказа'!B:N,13,FALSE),"")</f>
        <v>0</v>
      </c>
    </row>
    <row r="59" spans="25:25" ht="15" customHeight="1" x14ac:dyDescent="0.25">
      <c r="Y59" s="1">
        <f>IFERROR(VLOOKUP(R59,'Печать Заказа'!B:N,13,FALSE),"")</f>
        <v>0</v>
      </c>
    </row>
    <row r="60" spans="25:25" ht="15" customHeight="1" x14ac:dyDescent="0.25">
      <c r="Y60" s="1">
        <f>IFERROR(VLOOKUP(R60,'Печать Заказа'!B:N,13,FALSE),"")</f>
        <v>0</v>
      </c>
    </row>
    <row r="61" spans="25:25" ht="15" customHeight="1" x14ac:dyDescent="0.25">
      <c r="Y61" s="1">
        <f>IFERROR(VLOOKUP(R61,'Печать Заказа'!B:N,13,FALSE),"")</f>
        <v>0</v>
      </c>
    </row>
    <row r="62" spans="25:25" ht="15" customHeight="1" x14ac:dyDescent="0.25">
      <c r="Y62" s="1">
        <f>IFERROR(VLOOKUP(R62,'Печать Заказа'!B:N,13,FALSE),"")</f>
        <v>0</v>
      </c>
    </row>
    <row r="63" spans="25:25" ht="15" customHeight="1" x14ac:dyDescent="0.25">
      <c r="Y63" s="1">
        <f>IFERROR(VLOOKUP(R63,'Печать Заказа'!B:N,13,FALSE),"")</f>
        <v>0</v>
      </c>
    </row>
    <row r="64" spans="25:25" ht="15" customHeight="1" x14ac:dyDescent="0.25">
      <c r="Y64" s="1">
        <f>IFERROR(VLOOKUP(R64,'Печать Заказа'!B:N,13,FALSE),"")</f>
        <v>0</v>
      </c>
    </row>
    <row r="65" spans="25:25" ht="15" customHeight="1" x14ac:dyDescent="0.25">
      <c r="Y65" s="1">
        <f>IFERROR(VLOOKUP(R65,'Печать Заказа'!B:N,13,FALSE),"")</f>
        <v>0</v>
      </c>
    </row>
    <row r="66" spans="25:25" ht="15" customHeight="1" x14ac:dyDescent="0.25">
      <c r="Y66" s="1">
        <f>IFERROR(VLOOKUP(R66,'Печать Заказа'!B:N,13,FALSE),"")</f>
        <v>0</v>
      </c>
    </row>
    <row r="67" spans="25:25" ht="15" customHeight="1" x14ac:dyDescent="0.25">
      <c r="Y67" s="1">
        <f>IFERROR(VLOOKUP(R67,'Печать Заказа'!B:N,13,FALSE),"")</f>
        <v>0</v>
      </c>
    </row>
    <row r="68" spans="25:25" ht="15" customHeight="1" x14ac:dyDescent="0.25">
      <c r="Y68" s="1">
        <f>IFERROR(VLOOKUP(R68,'Печать Заказа'!B:N,13,FALSE),"")</f>
        <v>0</v>
      </c>
    </row>
    <row r="69" spans="25:25" ht="15" customHeight="1" x14ac:dyDescent="0.25">
      <c r="Y69" s="1">
        <f>IFERROR(VLOOKUP(R69,'Печать Заказа'!B:N,13,FALSE),"")</f>
        <v>0</v>
      </c>
    </row>
    <row r="70" spans="25:25" ht="15" customHeight="1" x14ac:dyDescent="0.25">
      <c r="Y70" s="1">
        <f>IFERROR(VLOOKUP(R70,'Печать Заказа'!B:N,13,FALSE),"")</f>
        <v>0</v>
      </c>
    </row>
    <row r="71" spans="25:25" ht="15" customHeight="1" x14ac:dyDescent="0.25">
      <c r="Y71" s="1">
        <f>IFERROR(VLOOKUP(R71,'Печать Заказа'!B:N,13,FALSE),"")</f>
        <v>0</v>
      </c>
    </row>
    <row r="72" spans="25:25" ht="15" customHeight="1" x14ac:dyDescent="0.25">
      <c r="Y72" s="1">
        <f>IFERROR(VLOOKUP(R72,'Печать Заказа'!B:N,13,FALSE),"")</f>
        <v>0</v>
      </c>
    </row>
    <row r="73" spans="25:25" ht="15" customHeight="1" x14ac:dyDescent="0.25">
      <c r="Y73" s="1">
        <f>IFERROR(VLOOKUP(R73,'Печать Заказа'!B:N,13,FALSE),"")</f>
        <v>0</v>
      </c>
    </row>
    <row r="74" spans="25:25" ht="15" customHeight="1" x14ac:dyDescent="0.25">
      <c r="Y74" s="1">
        <f>IFERROR(VLOOKUP(R74,'Печать Заказа'!B:N,13,FALSE),"")</f>
        <v>0</v>
      </c>
    </row>
    <row r="75" spans="25:25" ht="15" customHeight="1" x14ac:dyDescent="0.25">
      <c r="Y75" s="1">
        <f>IFERROR(VLOOKUP(R75,'Печать Заказа'!B:N,13,FALSE),"")</f>
        <v>0</v>
      </c>
    </row>
    <row r="76" spans="25:25" ht="15" customHeight="1" x14ac:dyDescent="0.25">
      <c r="Y76" s="1">
        <f>IFERROR(VLOOKUP(R76,'Печать Заказа'!B:N,13,FALSE),"")</f>
        <v>0</v>
      </c>
    </row>
    <row r="77" spans="25:25" ht="15" customHeight="1" x14ac:dyDescent="0.25">
      <c r="Y77" s="1">
        <f>IFERROR(VLOOKUP(R77,'Печать Заказа'!B:N,13,FALSE),"")</f>
        <v>0</v>
      </c>
    </row>
    <row r="78" spans="25:25" ht="15" customHeight="1" x14ac:dyDescent="0.25">
      <c r="Y78" s="1">
        <f>IFERROR(VLOOKUP(R78,'Печать Заказа'!B:N,13,FALSE),"")</f>
        <v>0</v>
      </c>
    </row>
    <row r="79" spans="25:25" ht="15" customHeight="1" x14ac:dyDescent="0.25">
      <c r="Y79" s="1">
        <f>IFERROR(VLOOKUP(R79,'Печать Заказа'!B:N,13,FALSE),"")</f>
        <v>0</v>
      </c>
    </row>
    <row r="80" spans="25:25" ht="15" customHeight="1" x14ac:dyDescent="0.25">
      <c r="Y80" s="1">
        <f>IFERROR(VLOOKUP(R80,'Печать Заказа'!B:N,13,FALSE),"")</f>
        <v>0</v>
      </c>
    </row>
    <row r="81" spans="25:25" ht="15" customHeight="1" x14ac:dyDescent="0.25">
      <c r="Y81" s="1">
        <f>IFERROR(VLOOKUP(R81,'Печать Заказа'!B:N,13,FALSE),"")</f>
        <v>0</v>
      </c>
    </row>
    <row r="82" spans="25:25" ht="15" customHeight="1" x14ac:dyDescent="0.25">
      <c r="Y82" s="1">
        <f>IFERROR(VLOOKUP(R82,'Печать Заказа'!B:N,13,FALSE),"")</f>
        <v>0</v>
      </c>
    </row>
    <row r="83" spans="25:25" ht="15" customHeight="1" x14ac:dyDescent="0.25">
      <c r="Y83" s="1">
        <f>IFERROR(VLOOKUP(R83,'Печать Заказа'!B:N,13,FALSE),"")</f>
        <v>0</v>
      </c>
    </row>
    <row r="84" spans="25:25" ht="15" customHeight="1" x14ac:dyDescent="0.25">
      <c r="Y84" s="1">
        <f>IFERROR(VLOOKUP(R84,'Печать Заказа'!B:N,13,FALSE),"")</f>
        <v>0</v>
      </c>
    </row>
    <row r="85" spans="25:25" ht="15" customHeight="1" x14ac:dyDescent="0.25">
      <c r="Y85" s="1">
        <f>IFERROR(VLOOKUP(R85,'Печать Заказа'!B:N,13,FALSE),"")</f>
        <v>0</v>
      </c>
    </row>
    <row r="86" spans="25:25" ht="15" customHeight="1" x14ac:dyDescent="0.25">
      <c r="Y86" s="1">
        <f>IFERROR(VLOOKUP(R86,'Печать Заказа'!B:N,13,FALSE),"")</f>
        <v>0</v>
      </c>
    </row>
    <row r="87" spans="25:25" ht="15" customHeight="1" x14ac:dyDescent="0.25">
      <c r="Y87" s="1">
        <f>IFERROR(VLOOKUP(R87,'Печать Заказа'!B:N,13,FALSE),"")</f>
        <v>0</v>
      </c>
    </row>
    <row r="88" spans="25:25" ht="15" customHeight="1" x14ac:dyDescent="0.25">
      <c r="Y88" s="1">
        <f>IFERROR(VLOOKUP(R88,'Печать Заказа'!B:N,13,FALSE),"")</f>
        <v>0</v>
      </c>
    </row>
    <row r="89" spans="25:25" ht="15" customHeight="1" x14ac:dyDescent="0.25">
      <c r="Y89" s="1">
        <f>IFERROR(VLOOKUP(R89,'Печать Заказа'!B:N,13,FALSE),"")</f>
        <v>0</v>
      </c>
    </row>
    <row r="90" spans="25:25" ht="15" customHeight="1" x14ac:dyDescent="0.25">
      <c r="Y90" s="1">
        <f>IFERROR(VLOOKUP(R90,'Печать Заказа'!B:N,13,FALSE),"")</f>
        <v>0</v>
      </c>
    </row>
    <row r="91" spans="25:25" ht="15" customHeight="1" x14ac:dyDescent="0.25">
      <c r="Y91" s="1">
        <f>IFERROR(VLOOKUP(R91,'Печать Заказа'!B:N,13,FALSE),"")</f>
        <v>0</v>
      </c>
    </row>
    <row r="92" spans="25:25" ht="15" customHeight="1" x14ac:dyDescent="0.25">
      <c r="Y92" s="1">
        <f>IFERROR(VLOOKUP(R92,'Печать Заказа'!B:N,13,FALSE),"")</f>
        <v>0</v>
      </c>
    </row>
    <row r="93" spans="25:25" ht="15" customHeight="1" x14ac:dyDescent="0.25">
      <c r="Y93" s="1">
        <f>IFERROR(VLOOKUP(R93,'Печать Заказа'!B:N,13,FALSE),"")</f>
        <v>0</v>
      </c>
    </row>
    <row r="94" spans="25:25" ht="15" customHeight="1" x14ac:dyDescent="0.25">
      <c r="Y94" s="1">
        <f>IFERROR(VLOOKUP(R94,'Печать Заказа'!B:N,13,FALSE),"")</f>
        <v>0</v>
      </c>
    </row>
    <row r="95" spans="25:25" ht="15" customHeight="1" x14ac:dyDescent="0.25">
      <c r="Y95" s="1">
        <f>IFERROR(VLOOKUP(R95,'Печать Заказа'!B:N,13,FALSE),"")</f>
        <v>0</v>
      </c>
    </row>
    <row r="96" spans="25:25" ht="15" customHeight="1" x14ac:dyDescent="0.25">
      <c r="Y96" s="1">
        <f>IFERROR(VLOOKUP(R96,'Печать Заказа'!B:N,13,FALSE),"")</f>
        <v>0</v>
      </c>
    </row>
    <row r="97" spans="25:25" ht="15" customHeight="1" x14ac:dyDescent="0.25">
      <c r="Y97" s="1">
        <f>IFERROR(VLOOKUP(R97,'Печать Заказа'!B:N,13,FALSE),"")</f>
        <v>0</v>
      </c>
    </row>
    <row r="98" spans="25:25" ht="15" customHeight="1" x14ac:dyDescent="0.25">
      <c r="Y98" s="1">
        <f>IFERROR(VLOOKUP(R98,'Печать Заказа'!B:N,13,FALSE),"")</f>
        <v>0</v>
      </c>
    </row>
    <row r="99" spans="25:25" ht="15" customHeight="1" x14ac:dyDescent="0.25">
      <c r="Y99" s="1">
        <f>IFERROR(VLOOKUP(R99,'Печать Заказа'!B:N,13,FALSE),"")</f>
        <v>0</v>
      </c>
    </row>
    <row r="100" spans="25:25" ht="15" customHeight="1" x14ac:dyDescent="0.25">
      <c r="Y100" s="1">
        <f>IFERROR(VLOOKUP(R100,'Печать Заказа'!B:N,13,FALSE),"")</f>
        <v>0</v>
      </c>
    </row>
    <row r="101" spans="25:25" ht="15" customHeight="1" x14ac:dyDescent="0.25">
      <c r="Y101" s="1">
        <f>IFERROR(VLOOKUP(R101,'Печать Заказа'!B:N,13,FALSE),"")</f>
        <v>0</v>
      </c>
    </row>
    <row r="102" spans="25:25" ht="15" customHeight="1" x14ac:dyDescent="0.25">
      <c r="Y102" s="1">
        <f>IFERROR(VLOOKUP(R102,'Печать Заказа'!B:N,13,FALSE),"")</f>
        <v>0</v>
      </c>
    </row>
    <row r="103" spans="25:25" ht="15" customHeight="1" x14ac:dyDescent="0.25">
      <c r="Y103" s="1">
        <f>IFERROR(VLOOKUP(R103,'Печать Заказа'!B:N,13,FALSE),"")</f>
        <v>0</v>
      </c>
    </row>
    <row r="104" spans="25:25" ht="15" customHeight="1" x14ac:dyDescent="0.25">
      <c r="Y104" s="1">
        <f>IFERROR(VLOOKUP(R104,'Печать Заказа'!B:N,13,FALSE),"")</f>
        <v>0</v>
      </c>
    </row>
    <row r="105" spans="25:25" ht="15" customHeight="1" x14ac:dyDescent="0.25">
      <c r="Y105" s="1">
        <f>IFERROR(VLOOKUP(R105,'Печать Заказа'!B:N,13,FALSE),"")</f>
        <v>0</v>
      </c>
    </row>
    <row r="106" spans="25:25" ht="15" customHeight="1" x14ac:dyDescent="0.25">
      <c r="Y106" s="1">
        <f>IFERROR(VLOOKUP(R106,'Печать Заказа'!B:N,13,FALSE),"")</f>
        <v>0</v>
      </c>
    </row>
    <row r="107" spans="25:25" ht="15" customHeight="1" x14ac:dyDescent="0.25">
      <c r="Y107" s="1">
        <f>IFERROR(VLOOKUP(R107,'Печать Заказа'!B:N,13,FALSE),"")</f>
        <v>0</v>
      </c>
    </row>
    <row r="108" spans="25:25" ht="15" customHeight="1" x14ac:dyDescent="0.25">
      <c r="Y108" s="1">
        <f>IFERROR(VLOOKUP(R108,'Печать Заказа'!B:N,13,FALSE),"")</f>
        <v>0</v>
      </c>
    </row>
    <row r="109" spans="25:25" ht="15" customHeight="1" x14ac:dyDescent="0.25">
      <c r="Y109" s="1">
        <f>IFERROR(VLOOKUP(R109,'Печать Заказа'!B:N,13,FALSE),"")</f>
        <v>0</v>
      </c>
    </row>
    <row r="110" spans="25:25" ht="15" customHeight="1" x14ac:dyDescent="0.25">
      <c r="Y110" s="1">
        <f>IFERROR(VLOOKUP(R110,'Печать Заказа'!B:N,13,FALSE),"")</f>
        <v>0</v>
      </c>
    </row>
    <row r="111" spans="25:25" ht="15" customHeight="1" x14ac:dyDescent="0.25">
      <c r="Y111" s="1">
        <f>IFERROR(VLOOKUP(R111,'Печать Заказа'!B:N,13,FALSE),"")</f>
        <v>0</v>
      </c>
    </row>
    <row r="112" spans="25:25" ht="15" customHeight="1" x14ac:dyDescent="0.25">
      <c r="Y112" s="1">
        <f>IFERROR(VLOOKUP(R112,'Печать Заказа'!B:N,13,FALSE),"")</f>
        <v>0</v>
      </c>
    </row>
    <row r="113" spans="25:25" ht="15" customHeight="1" x14ac:dyDescent="0.25">
      <c r="Y113" s="1">
        <f>IFERROR(VLOOKUP(R113,'Печать Заказа'!B:N,13,FALSE),"")</f>
        <v>0</v>
      </c>
    </row>
    <row r="114" spans="25:25" ht="15" customHeight="1" x14ac:dyDescent="0.25">
      <c r="Y114" s="1">
        <f>IFERROR(VLOOKUP(R114,'Печать Заказа'!B:N,13,FALSE),"")</f>
        <v>0</v>
      </c>
    </row>
    <row r="115" spans="25:25" ht="15" customHeight="1" x14ac:dyDescent="0.25">
      <c r="Y115" s="1">
        <f>IFERROR(VLOOKUP(R115,'Печать Заказа'!B:N,13,FALSE),"")</f>
        <v>0</v>
      </c>
    </row>
    <row r="116" spans="25:25" ht="15" customHeight="1" x14ac:dyDescent="0.25">
      <c r="Y116" s="1">
        <f>IFERROR(VLOOKUP(R116,'Печать Заказа'!B:N,13,FALSE),"")</f>
        <v>0</v>
      </c>
    </row>
    <row r="117" spans="25:25" ht="15" customHeight="1" x14ac:dyDescent="0.25">
      <c r="Y117" s="1">
        <f>IFERROR(VLOOKUP(R117,'Печать Заказа'!B:N,13,FALSE),"")</f>
        <v>0</v>
      </c>
    </row>
    <row r="118" spans="25:25" ht="15" customHeight="1" x14ac:dyDescent="0.25">
      <c r="Y118" s="1">
        <f>IFERROR(VLOOKUP(R118,'Печать Заказа'!B:N,13,FALSE),"")</f>
        <v>0</v>
      </c>
    </row>
    <row r="119" spans="25:25" ht="15" customHeight="1" x14ac:dyDescent="0.25">
      <c r="Y119" s="1">
        <f>IFERROR(VLOOKUP(R119,'Печать Заказа'!B:N,13,FALSE),"")</f>
        <v>0</v>
      </c>
    </row>
    <row r="120" spans="25:25" ht="15" customHeight="1" x14ac:dyDescent="0.25">
      <c r="Y120" s="1">
        <f>IFERROR(VLOOKUP(R120,'Печать Заказа'!B:N,13,FALSE),"")</f>
        <v>0</v>
      </c>
    </row>
    <row r="121" spans="25:25" ht="15" customHeight="1" x14ac:dyDescent="0.25">
      <c r="Y121" s="1">
        <f>IFERROR(VLOOKUP(R121,'Печать Заказа'!B:N,13,FALSE),"")</f>
        <v>0</v>
      </c>
    </row>
    <row r="122" spans="25:25" ht="15" customHeight="1" x14ac:dyDescent="0.25">
      <c r="Y122" s="1">
        <f>IFERROR(VLOOKUP(R122,'Печать Заказа'!B:N,13,FALSE),"")</f>
        <v>0</v>
      </c>
    </row>
    <row r="123" spans="25:25" ht="15" customHeight="1" x14ac:dyDescent="0.25">
      <c r="Y123" s="1">
        <f>IFERROR(VLOOKUP(R123,'Печать Заказа'!B:N,13,FALSE),"")</f>
        <v>0</v>
      </c>
    </row>
    <row r="124" spans="25:25" ht="15" customHeight="1" x14ac:dyDescent="0.25">
      <c r="Y124" s="1">
        <f>IFERROR(VLOOKUP(R124,'Печать Заказа'!B:N,13,FALSE),"")</f>
        <v>0</v>
      </c>
    </row>
    <row r="125" spans="25:25" ht="15" customHeight="1" x14ac:dyDescent="0.25">
      <c r="Y125" s="1">
        <f>IFERROR(VLOOKUP(R125,'Печать Заказа'!B:N,13,FALSE),"")</f>
        <v>0</v>
      </c>
    </row>
    <row r="126" spans="25:25" ht="15" customHeight="1" x14ac:dyDescent="0.25">
      <c r="Y126" s="1">
        <f>IFERROR(VLOOKUP(R126,'Печать Заказа'!B:N,13,FALSE),"")</f>
        <v>0</v>
      </c>
    </row>
    <row r="127" spans="25:25" ht="15" customHeight="1" x14ac:dyDescent="0.25">
      <c r="Y127" s="1">
        <f>IFERROR(VLOOKUP(R127,'Печать Заказа'!B:N,13,FALSE),"")</f>
        <v>0</v>
      </c>
    </row>
    <row r="128" spans="25:25" ht="15" customHeight="1" x14ac:dyDescent="0.25">
      <c r="Y128" s="1">
        <f>IFERROR(VLOOKUP(R128,'Печать Заказа'!B:N,13,FALSE),"")</f>
        <v>0</v>
      </c>
    </row>
    <row r="129" spans="25:25" ht="15" customHeight="1" x14ac:dyDescent="0.25">
      <c r="Y129" s="1">
        <f>IFERROR(VLOOKUP(R129,'Печать Заказа'!B:N,13,FALSE),"")</f>
        <v>0</v>
      </c>
    </row>
    <row r="130" spans="25:25" ht="15" customHeight="1" x14ac:dyDescent="0.25">
      <c r="Y130" s="1">
        <f>IFERROR(VLOOKUP(R130,'Печать Заказа'!B:N,13,FALSE),"")</f>
        <v>0</v>
      </c>
    </row>
    <row r="131" spans="25:25" ht="15" customHeight="1" x14ac:dyDescent="0.25">
      <c r="Y131" s="1">
        <f>IFERROR(VLOOKUP(R131,'Печать Заказа'!B:N,13,FALSE),"")</f>
        <v>0</v>
      </c>
    </row>
    <row r="132" spans="25:25" ht="15" customHeight="1" x14ac:dyDescent="0.25">
      <c r="Y132" s="1">
        <f>IFERROR(VLOOKUP(R132,'Печать Заказа'!B:N,13,FALSE),"")</f>
        <v>0</v>
      </c>
    </row>
    <row r="133" spans="25:25" ht="15" customHeight="1" x14ac:dyDescent="0.25">
      <c r="Y133" s="1">
        <f>IFERROR(VLOOKUP(R133,'Печать Заказа'!B:N,13,FALSE),"")</f>
        <v>0</v>
      </c>
    </row>
    <row r="134" spans="25:25" ht="15" customHeight="1" x14ac:dyDescent="0.25">
      <c r="Y134" s="1">
        <f>IFERROR(VLOOKUP(R134,'Печать Заказа'!B:N,13,FALSE),"")</f>
        <v>0</v>
      </c>
    </row>
    <row r="135" spans="25:25" ht="15" customHeight="1" x14ac:dyDescent="0.25">
      <c r="Y135" s="1">
        <f>IFERROR(VLOOKUP(R135,'Печать Заказа'!B:N,13,FALSE),"")</f>
        <v>0</v>
      </c>
    </row>
    <row r="136" spans="25:25" ht="15" customHeight="1" x14ac:dyDescent="0.25">
      <c r="Y136" s="1">
        <f>IFERROR(VLOOKUP(R136,'Печать Заказа'!B:N,13,FALSE),"")</f>
        <v>0</v>
      </c>
    </row>
    <row r="137" spans="25:25" ht="15" customHeight="1" x14ac:dyDescent="0.25">
      <c r="Y137" s="1">
        <f>IFERROR(VLOOKUP(R137,'Печать Заказа'!B:N,13,FALSE),"")</f>
        <v>0</v>
      </c>
    </row>
    <row r="138" spans="25:25" ht="15" customHeight="1" x14ac:dyDescent="0.25">
      <c r="Y138" s="1">
        <f>IFERROR(VLOOKUP(R138,'Печать Заказа'!B:N,13,FALSE),"")</f>
        <v>0</v>
      </c>
    </row>
    <row r="139" spans="25:25" ht="15" customHeight="1" x14ac:dyDescent="0.25">
      <c r="Y139" s="1">
        <f>IFERROR(VLOOKUP(R139,'Печать Заказа'!B:N,13,FALSE),"")</f>
        <v>0</v>
      </c>
    </row>
    <row r="140" spans="25:25" ht="15" customHeight="1" x14ac:dyDescent="0.25">
      <c r="Y140" s="1">
        <f>IFERROR(VLOOKUP(R140,'Печать Заказа'!B:N,13,FALSE),"")</f>
        <v>0</v>
      </c>
    </row>
    <row r="141" spans="25:25" ht="15" customHeight="1" x14ac:dyDescent="0.25">
      <c r="Y141" s="1">
        <f>IFERROR(VLOOKUP(R141,'Печать Заказа'!B:N,13,FALSE),"")</f>
        <v>0</v>
      </c>
    </row>
    <row r="142" spans="25:25" ht="15" customHeight="1" x14ac:dyDescent="0.25">
      <c r="Y142" s="1">
        <f>IFERROR(VLOOKUP(R142,'Печать Заказа'!B:N,13,FALSE),"")</f>
        <v>0</v>
      </c>
    </row>
    <row r="143" spans="25:25" ht="15" customHeight="1" x14ac:dyDescent="0.25">
      <c r="Y143" s="1">
        <f>IFERROR(VLOOKUP(R143,'Печать Заказа'!B:N,13,FALSE),"")</f>
        <v>0</v>
      </c>
    </row>
    <row r="144" spans="25:25" ht="15" customHeight="1" x14ac:dyDescent="0.25">
      <c r="Y144" s="1">
        <f>IFERROR(VLOOKUP(R144,'Печать Заказа'!B:N,13,FALSE),"")</f>
        <v>0</v>
      </c>
    </row>
    <row r="145" spans="25:25" ht="15" customHeight="1" x14ac:dyDescent="0.25">
      <c r="Y145" s="1">
        <f>IFERROR(VLOOKUP(R145,'Печать Заказа'!B:N,13,FALSE),"")</f>
        <v>0</v>
      </c>
    </row>
    <row r="146" spans="25:25" ht="15" customHeight="1" x14ac:dyDescent="0.25">
      <c r="Y146" s="1">
        <f>IFERROR(VLOOKUP(R146,'Печать Заказа'!B:N,13,FALSE),"")</f>
        <v>0</v>
      </c>
    </row>
    <row r="147" spans="25:25" ht="15" customHeight="1" x14ac:dyDescent="0.25">
      <c r="Y147" s="1">
        <f>IFERROR(VLOOKUP(R147,'Печать Заказа'!B:N,13,FALSE),"")</f>
        <v>0</v>
      </c>
    </row>
    <row r="148" spans="25:25" ht="15" customHeight="1" x14ac:dyDescent="0.25">
      <c r="Y148" s="1">
        <f>IFERROR(VLOOKUP(R148,'Печать Заказа'!B:N,13,FALSE),"")</f>
        <v>0</v>
      </c>
    </row>
    <row r="149" spans="25:25" ht="15" customHeight="1" x14ac:dyDescent="0.25">
      <c r="Y149" s="1">
        <f>IFERROR(VLOOKUP(R149,'Печать Заказа'!B:N,13,FALSE),"")</f>
        <v>0</v>
      </c>
    </row>
    <row r="150" spans="25:25" ht="15" customHeight="1" x14ac:dyDescent="0.25">
      <c r="Y150" s="1">
        <f>IFERROR(VLOOKUP(R150,'Печать Заказа'!B:N,13,FALSE),"")</f>
        <v>0</v>
      </c>
    </row>
    <row r="151" spans="25:25" ht="15" customHeight="1" x14ac:dyDescent="0.25">
      <c r="Y151" s="1">
        <f>IFERROR(VLOOKUP(R151,'Печать Заказа'!B:N,13,FALSE),"")</f>
        <v>0</v>
      </c>
    </row>
    <row r="152" spans="25:25" ht="15" customHeight="1" x14ac:dyDescent="0.25">
      <c r="Y152" s="1">
        <f>IFERROR(VLOOKUP(R152,'Печать Заказа'!B:N,13,FALSE),"")</f>
        <v>0</v>
      </c>
    </row>
    <row r="153" spans="25:25" ht="15" customHeight="1" x14ac:dyDescent="0.25">
      <c r="Y153" s="1">
        <f>IFERROR(VLOOKUP(R153,'Печать Заказа'!B:N,13,FALSE),"")</f>
        <v>0</v>
      </c>
    </row>
    <row r="154" spans="25:25" ht="15" customHeight="1" x14ac:dyDescent="0.25">
      <c r="Y154" s="1">
        <f>IFERROR(VLOOKUP(R154,'Печать Заказа'!B:N,13,FALSE),"")</f>
        <v>0</v>
      </c>
    </row>
    <row r="155" spans="25:25" ht="15" customHeight="1" x14ac:dyDescent="0.25">
      <c r="Y155" s="1">
        <f>IFERROR(VLOOKUP(R155,'Печать Заказа'!B:N,13,FALSE),"")</f>
        <v>0</v>
      </c>
    </row>
    <row r="156" spans="25:25" ht="15" customHeight="1" x14ac:dyDescent="0.25">
      <c r="Y156" s="1">
        <f>IFERROR(VLOOKUP(R156,'Печать Заказа'!B:N,13,FALSE),"")</f>
        <v>0</v>
      </c>
    </row>
    <row r="157" spans="25:25" ht="15" customHeight="1" x14ac:dyDescent="0.25">
      <c r="Y157" s="1">
        <f>IFERROR(VLOOKUP(R157,'Печать Заказа'!B:N,13,FALSE),"")</f>
        <v>0</v>
      </c>
    </row>
    <row r="158" spans="25:25" ht="15" customHeight="1" x14ac:dyDescent="0.25">
      <c r="Y158" s="1">
        <f>IFERROR(VLOOKUP(R158,'Печать Заказа'!B:N,13,FALSE),"")</f>
        <v>0</v>
      </c>
    </row>
    <row r="159" spans="25:25" ht="15" customHeight="1" x14ac:dyDescent="0.25">
      <c r="Y159" s="1">
        <f>IFERROR(VLOOKUP(R159,'Печать Заказа'!B:N,13,FALSE),"")</f>
        <v>0</v>
      </c>
    </row>
    <row r="160" spans="25:25" ht="15" customHeight="1" x14ac:dyDescent="0.25">
      <c r="Y160" s="1">
        <f>IFERROR(VLOOKUP(R160,'Печать Заказа'!B:N,13,FALSE),"")</f>
        <v>0</v>
      </c>
    </row>
    <row r="161" spans="25:25" ht="15" customHeight="1" x14ac:dyDescent="0.25">
      <c r="Y161" s="1">
        <f>IFERROR(VLOOKUP(R161,'Печать Заказа'!B:N,13,FALSE),"")</f>
        <v>0</v>
      </c>
    </row>
    <row r="162" spans="25:25" ht="15" customHeight="1" x14ac:dyDescent="0.25">
      <c r="Y162" s="1">
        <f>IFERROR(VLOOKUP(R162,'Печать Заказа'!B:N,13,FALSE),"")</f>
        <v>0</v>
      </c>
    </row>
    <row r="163" spans="25:25" ht="15" customHeight="1" x14ac:dyDescent="0.25">
      <c r="Y163" s="1">
        <f>IFERROR(VLOOKUP(R163,'Печать Заказа'!B:N,13,FALSE),"")</f>
        <v>0</v>
      </c>
    </row>
    <row r="164" spans="25:25" ht="15" customHeight="1" x14ac:dyDescent="0.25">
      <c r="Y164" s="1">
        <f>IFERROR(VLOOKUP(R164,'Печать Заказа'!B:N,13,FALSE),"")</f>
        <v>0</v>
      </c>
    </row>
    <row r="165" spans="25:25" ht="15" customHeight="1" x14ac:dyDescent="0.25">
      <c r="Y165" s="1">
        <f>IFERROR(VLOOKUP(R165,'Печать Заказа'!B:N,13,FALSE),"")</f>
        <v>0</v>
      </c>
    </row>
    <row r="166" spans="25:25" ht="15" customHeight="1" x14ac:dyDescent="0.25">
      <c r="Y166" s="1">
        <f>IFERROR(VLOOKUP(R166,'Печать Заказа'!B:N,13,FALSE),"")</f>
        <v>0</v>
      </c>
    </row>
    <row r="167" spans="25:25" ht="15" customHeight="1" x14ac:dyDescent="0.25">
      <c r="Y167" s="1">
        <f>IFERROR(VLOOKUP(R167,'Печать Заказа'!B:N,13,FALSE),"")</f>
        <v>0</v>
      </c>
    </row>
    <row r="168" spans="25:25" ht="15" customHeight="1" x14ac:dyDescent="0.25">
      <c r="Y168" s="1">
        <f>IFERROR(VLOOKUP(R168,'Печать Заказа'!B:N,13,FALSE),"")</f>
        <v>0</v>
      </c>
    </row>
    <row r="169" spans="25:25" ht="15" customHeight="1" x14ac:dyDescent="0.25">
      <c r="Y169" s="1">
        <f>IFERROR(VLOOKUP(R169,'Печать Заказа'!B:N,13,FALSE),"")</f>
        <v>0</v>
      </c>
    </row>
    <row r="170" spans="25:25" ht="15" customHeight="1" x14ac:dyDescent="0.25">
      <c r="Y170" s="1">
        <f>IFERROR(VLOOKUP(R170,'Печать Заказа'!B:N,13,FALSE),"")</f>
        <v>0</v>
      </c>
    </row>
    <row r="171" spans="25:25" ht="15" customHeight="1" x14ac:dyDescent="0.25">
      <c r="Y171" s="1">
        <f>IFERROR(VLOOKUP(R171,'Печать Заказа'!B:N,13,FALSE),"")</f>
        <v>0</v>
      </c>
    </row>
    <row r="172" spans="25:25" ht="15" customHeight="1" x14ac:dyDescent="0.25">
      <c r="Y172" s="1">
        <f>IFERROR(VLOOKUP(R172,'Печать Заказа'!B:N,13,FALSE),"")</f>
        <v>0</v>
      </c>
    </row>
    <row r="173" spans="25:25" ht="15" customHeight="1" x14ac:dyDescent="0.25">
      <c r="Y173" s="1">
        <f>IFERROR(VLOOKUP(R173,'Печать Заказа'!B:N,13,FALSE),"")</f>
        <v>0</v>
      </c>
    </row>
    <row r="174" spans="25:25" ht="15" customHeight="1" x14ac:dyDescent="0.25">
      <c r="Y174" s="1">
        <f>IFERROR(VLOOKUP(R174,'Печать Заказа'!B:N,13,FALSE),"")</f>
        <v>0</v>
      </c>
    </row>
    <row r="175" spans="25:25" ht="15" customHeight="1" x14ac:dyDescent="0.25">
      <c r="Y175" s="1">
        <f>IFERROR(VLOOKUP(R175,'Печать Заказа'!B:N,13,FALSE),"")</f>
        <v>0</v>
      </c>
    </row>
    <row r="176" spans="25:25" ht="15" customHeight="1" x14ac:dyDescent="0.25">
      <c r="Y176" s="1">
        <f>IFERROR(VLOOKUP(R176,'Печать Заказа'!B:N,13,FALSE),"")</f>
        <v>0</v>
      </c>
    </row>
    <row r="177" spans="25:25" ht="15" customHeight="1" x14ac:dyDescent="0.25">
      <c r="Y177" s="1">
        <f>IFERROR(VLOOKUP(R177,'Печать Заказа'!B:N,13,FALSE),"")</f>
        <v>0</v>
      </c>
    </row>
    <row r="178" spans="25:25" ht="15" customHeight="1" x14ac:dyDescent="0.25">
      <c r="Y178" s="1">
        <f>IFERROR(VLOOKUP(R178,'Печать Заказа'!B:N,13,FALSE),"")</f>
        <v>0</v>
      </c>
    </row>
    <row r="179" spans="25:25" ht="15" customHeight="1" x14ac:dyDescent="0.25">
      <c r="Y179" s="1">
        <f>IFERROR(VLOOKUP(R179,'Печать Заказа'!B:N,13,FALSE),"")</f>
        <v>0</v>
      </c>
    </row>
    <row r="180" spans="25:25" ht="15" customHeight="1" x14ac:dyDescent="0.25">
      <c r="Y180" s="1">
        <f>IFERROR(VLOOKUP(R180,'Печать Заказа'!B:N,13,FALSE),"")</f>
        <v>0</v>
      </c>
    </row>
    <row r="181" spans="25:25" ht="15" customHeight="1" x14ac:dyDescent="0.25">
      <c r="Y181" s="1">
        <f>IFERROR(VLOOKUP(R181,'Печать Заказа'!B:N,13,FALSE),"")</f>
        <v>0</v>
      </c>
    </row>
    <row r="182" spans="25:25" ht="15" customHeight="1" x14ac:dyDescent="0.25">
      <c r="Y182" s="1">
        <f>IFERROR(VLOOKUP(R182,'Печать Заказа'!B:N,13,FALSE),"")</f>
        <v>0</v>
      </c>
    </row>
    <row r="183" spans="25:25" ht="15" customHeight="1" x14ac:dyDescent="0.25">
      <c r="Y183" s="1">
        <f>IFERROR(VLOOKUP(R183,'Печать Заказа'!B:N,13,FALSE),"")</f>
        <v>0</v>
      </c>
    </row>
    <row r="184" spans="25:25" ht="15" customHeight="1" x14ac:dyDescent="0.25">
      <c r="Y184" s="1">
        <f>IFERROR(VLOOKUP(R184,'Печать Заказа'!B:N,13,FALSE),"")</f>
        <v>0</v>
      </c>
    </row>
    <row r="185" spans="25:25" ht="15" customHeight="1" x14ac:dyDescent="0.25">
      <c r="Y185" s="1">
        <f>IFERROR(VLOOKUP(R185,'Печать Заказа'!B:N,13,FALSE),"")</f>
        <v>0</v>
      </c>
    </row>
    <row r="186" spans="25:25" ht="15" customHeight="1" x14ac:dyDescent="0.25">
      <c r="Y186" s="1">
        <f>IFERROR(VLOOKUP(R186,'Печать Заказа'!B:N,13,FALSE),"")</f>
        <v>0</v>
      </c>
    </row>
    <row r="187" spans="25:25" ht="15" customHeight="1" x14ac:dyDescent="0.25">
      <c r="Y187" s="1">
        <f>IFERROR(VLOOKUP(R187,'Печать Заказа'!B:N,13,FALSE),"")</f>
        <v>0</v>
      </c>
    </row>
    <row r="188" spans="25:25" ht="15" customHeight="1" x14ac:dyDescent="0.25">
      <c r="Y188" s="1">
        <f>IFERROR(VLOOKUP(R188,'Печать Заказа'!B:N,13,FALSE),"")</f>
        <v>0</v>
      </c>
    </row>
    <row r="189" spans="25:25" ht="15" customHeight="1" x14ac:dyDescent="0.25">
      <c r="Y189" s="1">
        <f>IFERROR(VLOOKUP(R189,'Печать Заказа'!B:N,13,FALSE),"")</f>
        <v>0</v>
      </c>
    </row>
    <row r="190" spans="25:25" ht="15" customHeight="1" x14ac:dyDescent="0.25">
      <c r="Y190" s="1">
        <f>IFERROR(VLOOKUP(R190,'Печать Заказа'!B:N,13,FALSE),"")</f>
        <v>0</v>
      </c>
    </row>
    <row r="191" spans="25:25" ht="15" customHeight="1" x14ac:dyDescent="0.25">
      <c r="Y191" s="1">
        <f>IFERROR(VLOOKUP(R191,'Печать Заказа'!B:N,13,FALSE),"")</f>
        <v>0</v>
      </c>
    </row>
    <row r="192" spans="25:25" ht="15" customHeight="1" x14ac:dyDescent="0.25">
      <c r="Y192" s="1">
        <f>IFERROR(VLOOKUP(R192,'Печать Заказа'!B:N,13,FALSE),"")</f>
        <v>0</v>
      </c>
    </row>
    <row r="193" spans="25:25" ht="15" customHeight="1" x14ac:dyDescent="0.25">
      <c r="Y193" s="1">
        <f>IFERROR(VLOOKUP(R193,'Печать Заказа'!B:N,13,FALSE),"")</f>
        <v>0</v>
      </c>
    </row>
    <row r="194" spans="25:25" ht="15" customHeight="1" x14ac:dyDescent="0.25">
      <c r="Y194" s="1">
        <f>IFERROR(VLOOKUP(R194,'Печать Заказа'!B:N,13,FALSE),"")</f>
        <v>0</v>
      </c>
    </row>
    <row r="195" spans="25:25" ht="15" customHeight="1" x14ac:dyDescent="0.25">
      <c r="Y195" s="1">
        <f>IFERROR(VLOOKUP(R195,'Печать Заказа'!B:N,13,FALSE),"")</f>
        <v>0</v>
      </c>
    </row>
    <row r="196" spans="25:25" ht="15" customHeight="1" x14ac:dyDescent="0.25">
      <c r="Y196" s="1">
        <f>IFERROR(VLOOKUP(R196,'Печать Заказа'!B:N,13,FALSE),"")</f>
        <v>0</v>
      </c>
    </row>
    <row r="197" spans="25:25" ht="15" customHeight="1" x14ac:dyDescent="0.25">
      <c r="Y197" s="1">
        <f>IFERROR(VLOOKUP(R197,'Печать Заказа'!B:N,13,FALSE),"")</f>
        <v>0</v>
      </c>
    </row>
    <row r="198" spans="25:25" ht="15" customHeight="1" x14ac:dyDescent="0.25">
      <c r="Y198" s="1">
        <f>IFERROR(VLOOKUP(R198,'Печать Заказа'!B:N,13,FALSE),"")</f>
        <v>0</v>
      </c>
    </row>
    <row r="199" spans="25:25" ht="15" customHeight="1" x14ac:dyDescent="0.25">
      <c r="Y199" s="1">
        <f>IFERROR(VLOOKUP(R199,'Печать Заказа'!B:N,13,FALSE),"")</f>
        <v>0</v>
      </c>
    </row>
    <row r="200" spans="25:25" ht="15" customHeight="1" x14ac:dyDescent="0.25">
      <c r="Y200" s="1">
        <f>IFERROR(VLOOKUP(R200,'Печать Заказа'!B:N,13,FALSE),"")</f>
        <v>0</v>
      </c>
    </row>
    <row r="201" spans="25:25" ht="15" customHeight="1" x14ac:dyDescent="0.25">
      <c r="Y201" s="1">
        <f>IFERROR(VLOOKUP(R201,'Печать Заказа'!B:N,13,FALSE),"")</f>
        <v>0</v>
      </c>
    </row>
    <row r="202" spans="25:25" ht="15" customHeight="1" x14ac:dyDescent="0.25">
      <c r="Y202" s="1">
        <f>IFERROR(VLOOKUP(R202,'Печать Заказа'!B:N,13,FALSE),"")</f>
        <v>0</v>
      </c>
    </row>
    <row r="203" spans="25:25" ht="15" customHeight="1" x14ac:dyDescent="0.25">
      <c r="Y203" s="1">
        <f>IFERROR(VLOOKUP(R203,'Печать Заказа'!B:N,13,FALSE),"")</f>
        <v>0</v>
      </c>
    </row>
    <row r="204" spans="25:25" ht="15" customHeight="1" x14ac:dyDescent="0.25">
      <c r="Y204" s="1">
        <f>IFERROR(VLOOKUP(R204,'Печать Заказа'!B:N,13,FALSE),"")</f>
        <v>0</v>
      </c>
    </row>
    <row r="205" spans="25:25" ht="15" customHeight="1" x14ac:dyDescent="0.25">
      <c r="Y205" s="1">
        <f>IFERROR(VLOOKUP(R205,'Печать Заказа'!B:N,13,FALSE),"")</f>
        <v>0</v>
      </c>
    </row>
    <row r="206" spans="25:25" ht="15" customHeight="1" x14ac:dyDescent="0.25">
      <c r="Y206" s="1">
        <f>IFERROR(VLOOKUP(R206,'Печать Заказа'!B:N,13,FALSE),"")</f>
        <v>0</v>
      </c>
    </row>
    <row r="207" spans="25:25" ht="15" customHeight="1" x14ac:dyDescent="0.25">
      <c r="Y207" s="1">
        <f>IFERROR(VLOOKUP(R207,'Печать Заказа'!B:N,13,FALSE),"")</f>
        <v>0</v>
      </c>
    </row>
    <row r="208" spans="25:25" ht="15" customHeight="1" x14ac:dyDescent="0.25">
      <c r="Y208" s="1">
        <f>IFERROR(VLOOKUP(R208,'Печать Заказа'!B:N,13,FALSE),"")</f>
        <v>0</v>
      </c>
    </row>
    <row r="209" spans="25:25" ht="15" customHeight="1" x14ac:dyDescent="0.25">
      <c r="Y209" s="1">
        <f>IFERROR(VLOOKUP(R209,'Печать Заказа'!B:N,13,FALSE),"")</f>
        <v>0</v>
      </c>
    </row>
    <row r="210" spans="25:25" ht="15" customHeight="1" x14ac:dyDescent="0.25">
      <c r="Y210" s="1">
        <f>IFERROR(VLOOKUP(R210,'Печать Заказа'!B:N,13,FALSE),"")</f>
        <v>0</v>
      </c>
    </row>
    <row r="211" spans="25:25" ht="15" customHeight="1" x14ac:dyDescent="0.25">
      <c r="Y211" s="1">
        <f>IFERROR(VLOOKUP(R211,'Печать Заказа'!B:N,13,FALSE),"")</f>
        <v>0</v>
      </c>
    </row>
    <row r="212" spans="25:25" ht="15" customHeight="1" x14ac:dyDescent="0.25">
      <c r="Y212" s="1">
        <f>IFERROR(VLOOKUP(R212,'Печать Заказа'!B:N,13,FALSE),"")</f>
        <v>0</v>
      </c>
    </row>
    <row r="213" spans="25:25" ht="15" customHeight="1" x14ac:dyDescent="0.25">
      <c r="Y213" s="1">
        <f>IFERROR(VLOOKUP(R213,'Печать Заказа'!B:N,13,FALSE),"")</f>
        <v>0</v>
      </c>
    </row>
    <row r="214" spans="25:25" ht="15" customHeight="1" x14ac:dyDescent="0.25">
      <c r="Y214" s="1">
        <f>IFERROR(VLOOKUP(R214,'Печать Заказа'!B:N,13,FALSE),"")</f>
        <v>0</v>
      </c>
    </row>
    <row r="215" spans="25:25" ht="15" customHeight="1" x14ac:dyDescent="0.25">
      <c r="Y215" s="1">
        <f>IFERROR(VLOOKUP(R215,'Печать Заказа'!B:N,13,FALSE),"")</f>
        <v>0</v>
      </c>
    </row>
    <row r="216" spans="25:25" ht="15" customHeight="1" x14ac:dyDescent="0.25">
      <c r="Y216" s="1">
        <f>IFERROR(VLOOKUP(R216,'Печать Заказа'!B:N,13,FALSE),"")</f>
        <v>0</v>
      </c>
    </row>
  </sheetData>
  <protectedRanges>
    <protectedRange sqref="G3 L21:L22 J3 L5 L7:L10 L12:L14 L16:L19" name="Диапазон1"/>
    <protectedRange sqref="L6 L11 L15" name="Диапазон1_4"/>
    <protectedRange sqref="L20" name="Диапазон1_5"/>
  </protectedRanges>
  <mergeCells count="21">
    <mergeCell ref="H21:I21"/>
    <mergeCell ref="H22:I22"/>
    <mergeCell ref="B1:B3"/>
    <mergeCell ref="G2:H2"/>
    <mergeCell ref="G3:H3"/>
    <mergeCell ref="H8:I8"/>
    <mergeCell ref="H7:I7"/>
    <mergeCell ref="H20:I20"/>
    <mergeCell ref="H13:I13"/>
    <mergeCell ref="L6:P6"/>
    <mergeCell ref="H6:I6"/>
    <mergeCell ref="L20:P20"/>
    <mergeCell ref="H9:I9"/>
    <mergeCell ref="L11:P11"/>
    <mergeCell ref="H12:I12"/>
    <mergeCell ref="H11:I11"/>
    <mergeCell ref="H15:I15"/>
    <mergeCell ref="L15:P15"/>
    <mergeCell ref="H16:I16"/>
    <mergeCell ref="H17:I17"/>
    <mergeCell ref="H18:I18"/>
  </mergeCells>
  <printOptions horizontalCentered="1"/>
  <pageMargins left="0.23622047244094491" right="0.23622047244094491" top="0.23622047244094491" bottom="0.23622047244094491" header="0.11811023622047245" footer="0.11811023622047245"/>
  <pageSetup paperSize="9" scale="47" fitToHeight="0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B217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J3" sqref="J3"/>
    </sheetView>
  </sheetViews>
  <sheetFormatPr defaultColWidth="10.5703125" defaultRowHeight="15" customHeight="1" outlineLevelCol="1" x14ac:dyDescent="0.25"/>
  <cols>
    <col min="1" max="1" width="0.140625" style="4" customWidth="1"/>
    <col min="2" max="2" width="22.7109375" style="4" customWidth="1"/>
    <col min="3" max="3" width="41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6.28515625" style="5" customWidth="1"/>
    <col min="10" max="10" width="14.140625" style="5" bestFit="1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28" s="39" customFormat="1" ht="44.25" customHeight="1" x14ac:dyDescent="0.25">
      <c r="A1" s="34"/>
      <c r="B1" s="617"/>
      <c r="C1" s="102" t="s">
        <v>729</v>
      </c>
      <c r="D1" s="103"/>
      <c r="E1" s="103"/>
      <c r="F1" s="104"/>
      <c r="G1" s="105">
        <f>Title!E5</f>
        <v>45313</v>
      </c>
      <c r="H1" s="35"/>
      <c r="I1" s="35"/>
      <c r="J1" s="35"/>
      <c r="K1" s="35"/>
      <c r="L1" s="42"/>
      <c r="M1" s="36"/>
      <c r="N1" s="36"/>
      <c r="O1" s="56"/>
      <c r="P1" s="36"/>
      <c r="Q1" s="37"/>
      <c r="R1" s="38"/>
      <c r="S1" s="38"/>
      <c r="T1" s="268"/>
      <c r="U1" s="38"/>
      <c r="V1" s="38"/>
      <c r="W1" s="38"/>
    </row>
    <row r="2" spans="1:28" s="46" customFormat="1" ht="30" customHeight="1" thickBot="1" x14ac:dyDescent="0.3">
      <c r="A2" s="43"/>
      <c r="B2" s="617"/>
      <c r="C2" s="303" t="s">
        <v>151</v>
      </c>
      <c r="D2" s="303"/>
      <c r="E2" s="303"/>
      <c r="F2" s="303"/>
      <c r="G2" s="634"/>
      <c r="H2" s="634"/>
      <c r="I2" s="47"/>
      <c r="J2" s="302" t="s">
        <v>144</v>
      </c>
      <c r="K2" s="47"/>
      <c r="L2" s="49" t="s">
        <v>145</v>
      </c>
      <c r="M2" s="49" t="s">
        <v>146</v>
      </c>
      <c r="N2" s="49"/>
      <c r="O2" s="48"/>
      <c r="P2" s="50"/>
      <c r="Q2" s="44"/>
      <c r="R2" s="45"/>
      <c r="S2" s="45"/>
      <c r="T2" s="269"/>
      <c r="U2" s="45"/>
      <c r="V2" s="45"/>
      <c r="W2" s="45"/>
    </row>
    <row r="3" spans="1:28" ht="34.5" customHeight="1" thickBot="1" x14ac:dyDescent="0.55000000000000004">
      <c r="A3" s="2"/>
      <c r="B3" s="617"/>
      <c r="C3" s="122" t="s">
        <v>152</v>
      </c>
      <c r="D3" s="122"/>
      <c r="E3" s="101"/>
      <c r="G3" s="633"/>
      <c r="H3" s="633"/>
      <c r="I3" s="7"/>
      <c r="J3" s="133">
        <f>Title!E6</f>
        <v>0</v>
      </c>
      <c r="K3" s="54" t="s">
        <v>147</v>
      </c>
      <c r="L3" s="52">
        <f>SUM(L4:L9998)</f>
        <v>0</v>
      </c>
      <c r="M3" s="52">
        <f>SUM(M4:M9998)</f>
        <v>0</v>
      </c>
      <c r="N3" s="55"/>
      <c r="O3" s="53" t="s">
        <v>153</v>
      </c>
      <c r="P3" s="53" t="s">
        <v>155</v>
      </c>
      <c r="Q3" s="301" t="s">
        <v>55</v>
      </c>
      <c r="R3" s="301" t="s">
        <v>56</v>
      </c>
      <c r="S3" s="301" t="s">
        <v>140</v>
      </c>
      <c r="T3" s="276" t="s">
        <v>71</v>
      </c>
      <c r="U3" s="22"/>
      <c r="V3" s="301" t="s">
        <v>119</v>
      </c>
      <c r="W3" s="301" t="s">
        <v>57</v>
      </c>
    </row>
    <row r="4" spans="1:28" s="29" customFormat="1" ht="38.25" customHeight="1" thickBot="1" x14ac:dyDescent="0.3">
      <c r="A4" s="3"/>
      <c r="B4" s="78" t="s">
        <v>291</v>
      </c>
      <c r="C4" s="65"/>
      <c r="D4" s="65"/>
      <c r="E4" s="114"/>
      <c r="F4" s="65"/>
      <c r="G4" s="65"/>
      <c r="H4" s="65"/>
      <c r="I4" s="65"/>
      <c r="J4" s="65"/>
      <c r="K4" s="65"/>
      <c r="L4" s="78"/>
      <c r="M4" s="78"/>
      <c r="N4" s="78"/>
      <c r="O4" s="78"/>
      <c r="P4" s="78"/>
      <c r="Q4" s="32"/>
      <c r="R4" s="33"/>
      <c r="S4" s="33"/>
      <c r="T4" s="33"/>
      <c r="U4" s="40"/>
      <c r="V4" s="33"/>
      <c r="W4" s="33"/>
      <c r="X4" s="64"/>
      <c r="Y4" s="1"/>
      <c r="Z4" s="64"/>
      <c r="AA4" s="64"/>
      <c r="AB4" s="64"/>
    </row>
    <row r="5" spans="1:28" ht="74.25" customHeight="1" thickTop="1" x14ac:dyDescent="0.25">
      <c r="B5" s="57"/>
      <c r="C5" s="90" t="s">
        <v>662</v>
      </c>
      <c r="D5" s="87"/>
      <c r="E5" s="87"/>
      <c r="F5" s="87"/>
      <c r="G5" s="87"/>
      <c r="H5" s="87"/>
      <c r="I5" s="87"/>
      <c r="J5" s="87"/>
      <c r="K5" s="87"/>
      <c r="L5" s="76"/>
      <c r="M5" s="76"/>
      <c r="N5" s="76"/>
      <c r="O5" s="76"/>
      <c r="P5" s="76"/>
      <c r="Q5" s="23"/>
      <c r="R5" s="26"/>
      <c r="S5" s="26"/>
      <c r="T5" s="26"/>
      <c r="U5" s="26"/>
      <c r="V5" s="26"/>
      <c r="W5" s="26"/>
      <c r="X5" s="29"/>
      <c r="Z5" s="29"/>
      <c r="AA5" s="29"/>
      <c r="AB5" s="29"/>
    </row>
    <row r="6" spans="1:28" ht="65.25" customHeight="1" x14ac:dyDescent="0.25">
      <c r="B6" s="79"/>
      <c r="C6" s="86" t="s">
        <v>45</v>
      </c>
      <c r="D6" s="86"/>
      <c r="E6" s="152" t="s">
        <v>292</v>
      </c>
      <c r="F6" s="86" t="s">
        <v>140</v>
      </c>
      <c r="G6" s="300" t="s">
        <v>148</v>
      </c>
      <c r="H6" s="621" t="s">
        <v>523</v>
      </c>
      <c r="I6" s="621"/>
      <c r="J6" s="300" t="s">
        <v>149</v>
      </c>
      <c r="K6" s="300" t="s">
        <v>156</v>
      </c>
      <c r="L6" s="632" t="s">
        <v>1168</v>
      </c>
      <c r="M6" s="632"/>
      <c r="N6" s="632"/>
      <c r="O6" s="632"/>
      <c r="P6" s="632"/>
      <c r="Q6" s="24"/>
      <c r="R6" s="25"/>
      <c r="S6" s="25"/>
      <c r="T6" s="25"/>
      <c r="U6" s="25"/>
      <c r="V6" s="25"/>
      <c r="W6" s="25"/>
    </row>
    <row r="7" spans="1:28" ht="23.1" customHeight="1" x14ac:dyDescent="0.25">
      <c r="B7" s="28"/>
      <c r="C7" s="153" t="str">
        <f>Q7</f>
        <v>THERMEX IRP 200 V (combi) PRO</v>
      </c>
      <c r="D7" s="153"/>
      <c r="E7" s="160" t="s">
        <v>293</v>
      </c>
      <c r="F7" s="60">
        <f>S7</f>
        <v>151160</v>
      </c>
      <c r="G7" s="301">
        <v>200</v>
      </c>
      <c r="H7" s="636" t="s">
        <v>661</v>
      </c>
      <c r="I7" s="636"/>
      <c r="J7" s="227" t="s">
        <v>522</v>
      </c>
      <c r="K7" s="301" t="s">
        <v>180</v>
      </c>
      <c r="L7" s="92">
        <v>0</v>
      </c>
      <c r="M7" s="92">
        <f>L7*O7</f>
        <v>0</v>
      </c>
      <c r="N7" s="92"/>
      <c r="O7" s="93">
        <f>P7*(1-$J$3)</f>
        <v>88390</v>
      </c>
      <c r="P7" s="406">
        <f>V7</f>
        <v>88390</v>
      </c>
      <c r="Q7" s="301" t="s">
        <v>659</v>
      </c>
      <c r="R7" s="301" t="s">
        <v>660</v>
      </c>
      <c r="S7" s="84">
        <v>151160</v>
      </c>
      <c r="T7" s="270">
        <v>4670033311860</v>
      </c>
      <c r="U7" s="278" t="s">
        <v>658</v>
      </c>
      <c r="V7" s="301">
        <f>VLOOKUP(R7,'Печать Заказа'!$B$4:$H$544,5,FALSE)</f>
        <v>88390</v>
      </c>
      <c r="W7" s="301" t="str">
        <f>IF(V7="фикс.цена",VLOOKUP(R7,'Печать Заказа'!B:F,4,FALSE),"")</f>
        <v/>
      </c>
      <c r="X7" s="277"/>
      <c r="Y7" s="1" t="str">
        <f>IFERROR(VLOOKUP(R7,'Печать Заказа'!B:N,13,FALSE),"")</f>
        <v/>
      </c>
    </row>
    <row r="8" spans="1:28" ht="23.1" customHeight="1" thickBot="1" x14ac:dyDescent="0.3">
      <c r="B8" s="279" t="s">
        <v>658</v>
      </c>
      <c r="C8" s="153" t="str">
        <f>Q8</f>
        <v>THERMEX IRP 300 V (combi) PRO</v>
      </c>
      <c r="D8" s="153"/>
      <c r="E8" s="160" t="s">
        <v>293</v>
      </c>
      <c r="F8" s="60">
        <f>S8</f>
        <v>151236</v>
      </c>
      <c r="G8" s="463">
        <v>300</v>
      </c>
      <c r="H8" s="636" t="s">
        <v>661</v>
      </c>
      <c r="I8" s="636"/>
      <c r="J8" s="227" t="s">
        <v>522</v>
      </c>
      <c r="K8" s="463" t="s">
        <v>946</v>
      </c>
      <c r="L8" s="92">
        <v>0</v>
      </c>
      <c r="M8" s="92">
        <f>L8*O8</f>
        <v>0</v>
      </c>
      <c r="N8" s="92"/>
      <c r="O8" s="93">
        <f>P8*(1-$J$3)</f>
        <v>103090</v>
      </c>
      <c r="P8" s="406">
        <f>V8</f>
        <v>103090</v>
      </c>
      <c r="Q8" s="463" t="s">
        <v>943</v>
      </c>
      <c r="R8" s="463" t="s">
        <v>944</v>
      </c>
      <c r="S8" s="84">
        <v>151236</v>
      </c>
      <c r="T8" s="270">
        <v>4670033316773</v>
      </c>
      <c r="U8" s="278" t="s">
        <v>658</v>
      </c>
      <c r="V8" s="463">
        <f>VLOOKUP(R8,'Печать Заказа'!B:F,5,FALSE)</f>
        <v>103090</v>
      </c>
      <c r="W8" s="463" t="str">
        <f>IF(V8="фикс.цена",VLOOKUP(R8,'Печать Заказа'!B:F,4,FALSE),"")</f>
        <v/>
      </c>
      <c r="X8" s="277"/>
      <c r="Y8" s="1" t="str">
        <f>IFERROR(VLOOKUP(R8,'Печать Заказа'!B:N,13,FALSE),"")</f>
        <v/>
      </c>
    </row>
    <row r="9" spans="1:28" s="29" customFormat="1" ht="66" customHeight="1" thickTop="1" x14ac:dyDescent="0.25">
      <c r="A9" s="3"/>
      <c r="B9" s="57"/>
      <c r="C9" s="90" t="s">
        <v>290</v>
      </c>
      <c r="D9" s="87"/>
      <c r="E9" s="87"/>
      <c r="F9" s="87"/>
      <c r="G9" s="87"/>
      <c r="H9" s="87"/>
      <c r="I9" s="87"/>
      <c r="J9" s="87"/>
      <c r="K9" s="87"/>
      <c r="L9" s="76"/>
      <c r="M9" s="76"/>
      <c r="N9" s="76"/>
      <c r="O9" s="76"/>
      <c r="P9" s="76"/>
      <c r="Q9" s="23"/>
      <c r="R9" s="26"/>
      <c r="S9" s="26"/>
      <c r="T9" s="26"/>
      <c r="U9" s="26"/>
      <c r="V9" s="26"/>
      <c r="W9" s="26"/>
      <c r="Y9" s="1"/>
    </row>
    <row r="10" spans="1:28" ht="45" customHeight="1" x14ac:dyDescent="0.25">
      <c r="B10" s="79"/>
      <c r="C10" s="86" t="s">
        <v>45</v>
      </c>
      <c r="D10" s="86"/>
      <c r="E10" s="152" t="s">
        <v>292</v>
      </c>
      <c r="F10" s="86" t="s">
        <v>140</v>
      </c>
      <c r="G10" s="300" t="s">
        <v>148</v>
      </c>
      <c r="H10" s="621" t="s">
        <v>523</v>
      </c>
      <c r="I10" s="621"/>
      <c r="J10" s="300" t="s">
        <v>149</v>
      </c>
      <c r="K10" s="300" t="s">
        <v>156</v>
      </c>
      <c r="L10" s="632" t="s">
        <v>1167</v>
      </c>
      <c r="M10" s="632"/>
      <c r="N10" s="632"/>
      <c r="O10" s="632"/>
      <c r="P10" s="632"/>
      <c r="Q10" s="24"/>
      <c r="R10" s="25"/>
      <c r="S10" s="25"/>
      <c r="T10" s="25"/>
      <c r="U10" s="25"/>
      <c r="V10" s="25"/>
      <c r="W10" s="25"/>
    </row>
    <row r="11" spans="1:28" ht="23.1" customHeight="1" x14ac:dyDescent="0.25">
      <c r="B11" s="28"/>
      <c r="C11" s="153" t="str">
        <f>Q11</f>
        <v>THERMEX IRP 150 V (combi)</v>
      </c>
      <c r="D11" s="153"/>
      <c r="E11" s="160" t="s">
        <v>293</v>
      </c>
      <c r="F11" s="60">
        <f>S11</f>
        <v>151082</v>
      </c>
      <c r="G11" s="301">
        <v>150</v>
      </c>
      <c r="H11" s="636" t="s">
        <v>524</v>
      </c>
      <c r="I11" s="636"/>
      <c r="J11" s="227" t="s">
        <v>522</v>
      </c>
      <c r="K11" s="301" t="s">
        <v>289</v>
      </c>
      <c r="L11" s="92">
        <v>0</v>
      </c>
      <c r="M11" s="92">
        <f>L11*O11</f>
        <v>0</v>
      </c>
      <c r="N11" s="92"/>
      <c r="O11" s="93">
        <f>P11*(1-$J$3)</f>
        <v>65890</v>
      </c>
      <c r="P11" s="406">
        <f>V11</f>
        <v>65890</v>
      </c>
      <c r="Q11" s="301" t="s">
        <v>285</v>
      </c>
      <c r="R11" s="301" t="s">
        <v>286</v>
      </c>
      <c r="S11" s="84">
        <v>151082</v>
      </c>
      <c r="T11" s="270">
        <v>4670007718350</v>
      </c>
      <c r="U11" s="27"/>
      <c r="V11" s="301">
        <f>VLOOKUP(R11,'Печать Заказа'!B:F,5,FALSE)</f>
        <v>65890</v>
      </c>
      <c r="W11" s="301" t="str">
        <f>IF(V11="фикс.цена",VLOOKUP(R11,'Печать Заказа'!B:F,4,FALSE),"")</f>
        <v/>
      </c>
      <c r="Y11" s="1" t="str">
        <f>IFERROR(VLOOKUP(R11,'Печать Заказа'!B:N,13,FALSE),"")</f>
        <v/>
      </c>
    </row>
    <row r="12" spans="1:28" ht="23.1" customHeight="1" x14ac:dyDescent="0.25">
      <c r="B12" s="28"/>
      <c r="C12" s="153" t="str">
        <f>Q12</f>
        <v>THERMEX IRP 200 V (combi)</v>
      </c>
      <c r="D12" s="153"/>
      <c r="E12" s="160" t="s">
        <v>293</v>
      </c>
      <c r="F12" s="60">
        <f>S12</f>
        <v>151083</v>
      </c>
      <c r="G12" s="301">
        <v>200</v>
      </c>
      <c r="H12" s="636" t="s">
        <v>524</v>
      </c>
      <c r="I12" s="636"/>
      <c r="J12" s="227" t="s">
        <v>522</v>
      </c>
      <c r="K12" s="301" t="s">
        <v>180</v>
      </c>
      <c r="L12" s="92">
        <v>0</v>
      </c>
      <c r="M12" s="92">
        <f>L12*O12</f>
        <v>0</v>
      </c>
      <c r="N12" s="92"/>
      <c r="O12" s="93">
        <f>P12*(1-$J$3)</f>
        <v>69290</v>
      </c>
      <c r="P12" s="406">
        <f>V12</f>
        <v>69290</v>
      </c>
      <c r="Q12" s="301" t="s">
        <v>287</v>
      </c>
      <c r="R12" s="301" t="s">
        <v>288</v>
      </c>
      <c r="S12" s="84">
        <v>151083</v>
      </c>
      <c r="T12" s="270">
        <v>4670007718251</v>
      </c>
      <c r="U12" s="27"/>
      <c r="V12" s="301">
        <f>VLOOKUP(R12,'Печать Заказа'!B:F,5,FALSE)</f>
        <v>69290</v>
      </c>
      <c r="W12" s="301" t="str">
        <f>IF(V12="фикс.цена",VLOOKUP(R12,'Печать Заказа'!B:F,4,FALSE),"")</f>
        <v/>
      </c>
      <c r="Y12" s="1" t="str">
        <f>IFERROR(VLOOKUP(R12,'Печать Заказа'!B:N,13,FALSE),"")</f>
        <v/>
      </c>
    </row>
    <row r="13" spans="1:28" ht="23.1" customHeight="1" thickBot="1" x14ac:dyDescent="0.3">
      <c r="B13" s="28"/>
      <c r="C13" s="153" t="str">
        <f>Q13</f>
        <v>THERMEX IRP 300 V (combi)</v>
      </c>
      <c r="D13" s="153"/>
      <c r="E13" s="160" t="s">
        <v>293</v>
      </c>
      <c r="F13" s="60">
        <f>S13</f>
        <v>151104</v>
      </c>
      <c r="G13" s="480">
        <v>300</v>
      </c>
      <c r="H13" s="636" t="s">
        <v>524</v>
      </c>
      <c r="I13" s="636"/>
      <c r="J13" s="227" t="s">
        <v>522</v>
      </c>
      <c r="K13" s="480" t="s">
        <v>960</v>
      </c>
      <c r="L13" s="92">
        <v>0</v>
      </c>
      <c r="M13" s="92">
        <f>L13*O13</f>
        <v>0</v>
      </c>
      <c r="N13" s="92"/>
      <c r="O13" s="93">
        <f>P13*(1-$J$3)</f>
        <v>84390</v>
      </c>
      <c r="P13" s="406">
        <f>V13</f>
        <v>84390</v>
      </c>
      <c r="Q13" s="480" t="s">
        <v>961</v>
      </c>
      <c r="R13" s="480" t="s">
        <v>962</v>
      </c>
      <c r="S13" s="84">
        <v>151104</v>
      </c>
      <c r="T13" s="270">
        <v>4670007718244</v>
      </c>
      <c r="U13" s="27"/>
      <c r="V13" s="480">
        <f>VLOOKUP(R13,'Печать Заказа'!B:F,5,FALSE)</f>
        <v>84390</v>
      </c>
      <c r="W13" s="480" t="str">
        <f>IF(V13="фикс.цена",VLOOKUP(R13,'Печать Заказа'!B:F,4,FALSE),"")</f>
        <v/>
      </c>
      <c r="Y13" s="1">
        <f>IFERROR(VLOOKUP(R13,'Печать Заказа'!B:N,13,FALSE),"")</f>
        <v>0</v>
      </c>
    </row>
    <row r="14" spans="1:28" ht="57.75" customHeight="1" thickTop="1" x14ac:dyDescent="0.25">
      <c r="B14" s="57"/>
      <c r="C14" s="90" t="s">
        <v>196</v>
      </c>
      <c r="D14" s="87"/>
      <c r="E14" s="87"/>
      <c r="F14" s="87"/>
      <c r="G14" s="87"/>
      <c r="H14" s="87"/>
      <c r="I14" s="87"/>
      <c r="J14" s="87"/>
      <c r="K14" s="87"/>
      <c r="L14" s="76"/>
      <c r="M14" s="76"/>
      <c r="N14" s="76"/>
      <c r="O14" s="76"/>
      <c r="P14" s="76"/>
      <c r="Q14" s="23"/>
      <c r="R14" s="26"/>
      <c r="S14" s="26"/>
      <c r="T14" s="26"/>
      <c r="U14" s="26"/>
      <c r="V14" s="26"/>
      <c r="W14" s="26"/>
      <c r="X14" s="29"/>
      <c r="Z14" s="29"/>
      <c r="AA14" s="29"/>
      <c r="AB14" s="29"/>
    </row>
    <row r="15" spans="1:28" ht="49.5" customHeight="1" x14ac:dyDescent="0.25">
      <c r="B15" s="79"/>
      <c r="C15" s="86" t="s">
        <v>45</v>
      </c>
      <c r="D15" s="86"/>
      <c r="E15" s="152" t="s">
        <v>292</v>
      </c>
      <c r="F15" s="86" t="s">
        <v>140</v>
      </c>
      <c r="G15" s="300" t="s">
        <v>148</v>
      </c>
      <c r="H15" s="621" t="s">
        <v>523</v>
      </c>
      <c r="I15" s="621"/>
      <c r="J15" s="300" t="s">
        <v>149</v>
      </c>
      <c r="K15" s="300" t="s">
        <v>156</v>
      </c>
      <c r="L15" s="632" t="s">
        <v>529</v>
      </c>
      <c r="M15" s="632"/>
      <c r="N15" s="632"/>
      <c r="O15" s="632"/>
      <c r="P15" s="632"/>
      <c r="Q15" s="24"/>
      <c r="R15" s="25"/>
      <c r="S15" s="25"/>
      <c r="T15" s="25"/>
      <c r="U15" s="25"/>
      <c r="V15" s="25"/>
      <c r="W15" s="25"/>
    </row>
    <row r="16" spans="1:28" ht="23.1" customHeight="1" x14ac:dyDescent="0.25">
      <c r="A16" s="70"/>
      <c r="B16" s="28"/>
      <c r="C16" s="153" t="str">
        <f t="shared" ref="C16:C21" si="0">Q16</f>
        <v>THERMEX ER 80 V (combi)</v>
      </c>
      <c r="D16" s="153"/>
      <c r="E16" s="153" t="s">
        <v>294</v>
      </c>
      <c r="F16" s="60">
        <f t="shared" ref="F16:F21" si="1">S16</f>
        <v>111042</v>
      </c>
      <c r="G16" s="301">
        <v>80</v>
      </c>
      <c r="H16" s="625" t="s">
        <v>59</v>
      </c>
      <c r="I16" s="625"/>
      <c r="J16" s="227" t="s">
        <v>522</v>
      </c>
      <c r="K16" s="301" t="s">
        <v>181</v>
      </c>
      <c r="L16" s="92">
        <v>0</v>
      </c>
      <c r="M16" s="92">
        <f t="shared" ref="M16:M21" si="2">L16*O16</f>
        <v>0</v>
      </c>
      <c r="N16" s="92"/>
      <c r="O16" s="93">
        <f t="shared" ref="O16:O21" si="3">P16*(1-$J$3)</f>
        <v>38790</v>
      </c>
      <c r="P16" s="406">
        <f t="shared" ref="P16:P21" si="4">V16</f>
        <v>38790</v>
      </c>
      <c r="Q16" s="301" t="s">
        <v>7</v>
      </c>
      <c r="R16" s="301" t="s">
        <v>21</v>
      </c>
      <c r="S16" s="301">
        <v>111042</v>
      </c>
      <c r="T16" s="270">
        <v>4670007711900</v>
      </c>
      <c r="U16" s="27"/>
      <c r="V16" s="301">
        <f>VLOOKUP(R16,'Печать Заказа'!B:F,5,FALSE)</f>
        <v>38790</v>
      </c>
      <c r="W16" s="301" t="str">
        <f>IF(V16="фикс.цена",VLOOKUP(R16,'Печать Заказа'!B:F,4,FALSE),"")</f>
        <v/>
      </c>
      <c r="Y16" s="1" t="str">
        <f>IFERROR(VLOOKUP(R16,'Печать Заказа'!B:N,13,FALSE),"")</f>
        <v/>
      </c>
    </row>
    <row r="17" spans="1:28" s="29" customFormat="1" ht="23.1" customHeight="1" x14ac:dyDescent="0.25">
      <c r="A17" s="3"/>
      <c r="B17" s="28"/>
      <c r="C17" s="153" t="str">
        <f t="shared" si="0"/>
        <v>THERMEX ER 100 V (combi)</v>
      </c>
      <c r="D17" s="153"/>
      <c r="E17" s="153" t="s">
        <v>294</v>
      </c>
      <c r="F17" s="60">
        <f t="shared" si="1"/>
        <v>111043</v>
      </c>
      <c r="G17" s="301">
        <v>100</v>
      </c>
      <c r="H17" s="625" t="s">
        <v>60</v>
      </c>
      <c r="I17" s="625"/>
      <c r="J17" s="227" t="s">
        <v>522</v>
      </c>
      <c r="K17" s="301" t="s">
        <v>182</v>
      </c>
      <c r="L17" s="92">
        <v>0</v>
      </c>
      <c r="M17" s="92">
        <f t="shared" si="2"/>
        <v>0</v>
      </c>
      <c r="N17" s="92"/>
      <c r="O17" s="93">
        <f t="shared" si="3"/>
        <v>40890</v>
      </c>
      <c r="P17" s="406">
        <f t="shared" si="4"/>
        <v>40890</v>
      </c>
      <c r="Q17" s="301" t="s">
        <v>8</v>
      </c>
      <c r="R17" s="301" t="s">
        <v>22</v>
      </c>
      <c r="S17" s="301">
        <v>111043</v>
      </c>
      <c r="T17" s="270">
        <v>4670007711917</v>
      </c>
      <c r="U17" s="27"/>
      <c r="V17" s="301">
        <f>VLOOKUP(R17,'Печать Заказа'!B:F,5,FALSE)</f>
        <v>40890</v>
      </c>
      <c r="W17" s="301" t="str">
        <f>IF(V17="фикс.цена",VLOOKUP(R17,'Печать Заказа'!B:F,4,FALSE),"")</f>
        <v/>
      </c>
      <c r="X17" s="1"/>
      <c r="Y17" s="1" t="str">
        <f>IFERROR(VLOOKUP(R17,'Печать Заказа'!B:N,13,FALSE),"")</f>
        <v/>
      </c>
      <c r="Z17" s="1"/>
      <c r="AA17" s="1"/>
      <c r="AB17" s="1"/>
    </row>
    <row r="18" spans="1:28" ht="23.1" customHeight="1" x14ac:dyDescent="0.25">
      <c r="B18" s="28"/>
      <c r="C18" s="153" t="str">
        <f t="shared" si="0"/>
        <v>THERMEX ER 120 V (combi)</v>
      </c>
      <c r="D18" s="153"/>
      <c r="E18" s="153" t="s">
        <v>294</v>
      </c>
      <c r="F18" s="60">
        <f t="shared" si="1"/>
        <v>111044</v>
      </c>
      <c r="G18" s="301">
        <v>120</v>
      </c>
      <c r="H18" s="625" t="s">
        <v>60</v>
      </c>
      <c r="I18" s="625"/>
      <c r="J18" s="227" t="s">
        <v>522</v>
      </c>
      <c r="K18" s="301" t="s">
        <v>183</v>
      </c>
      <c r="L18" s="92">
        <v>0</v>
      </c>
      <c r="M18" s="92">
        <f t="shared" si="2"/>
        <v>0</v>
      </c>
      <c r="N18" s="92"/>
      <c r="O18" s="93">
        <f t="shared" si="3"/>
        <v>44590</v>
      </c>
      <c r="P18" s="406">
        <f t="shared" si="4"/>
        <v>44590</v>
      </c>
      <c r="Q18" s="301" t="s">
        <v>9</v>
      </c>
      <c r="R18" s="301" t="s">
        <v>23</v>
      </c>
      <c r="S18" s="301">
        <v>111044</v>
      </c>
      <c r="T18" s="270">
        <v>4670007711924</v>
      </c>
      <c r="U18" s="27"/>
      <c r="V18" s="301">
        <f>VLOOKUP(R18,'Печать Заказа'!B:F,5,FALSE)</f>
        <v>44590</v>
      </c>
      <c r="W18" s="301" t="str">
        <f>IF(V18="фикс.цена",VLOOKUP(R18,'Печать Заказа'!B:F,4,FALSE),"")</f>
        <v/>
      </c>
      <c r="Y18" s="1" t="str">
        <f>IFERROR(VLOOKUP(R18,'Печать Заказа'!B:N,13,FALSE),"")</f>
        <v/>
      </c>
    </row>
    <row r="19" spans="1:28" ht="23.1" customHeight="1" x14ac:dyDescent="0.25">
      <c r="B19" s="28"/>
      <c r="C19" s="153" t="str">
        <f t="shared" si="0"/>
        <v>THERMEX ER 150 V (combi)</v>
      </c>
      <c r="D19" s="153"/>
      <c r="E19" s="160" t="s">
        <v>293</v>
      </c>
      <c r="F19" s="60">
        <f t="shared" si="1"/>
        <v>111045</v>
      </c>
      <c r="G19" s="301">
        <v>150</v>
      </c>
      <c r="H19" s="625" t="s">
        <v>61</v>
      </c>
      <c r="I19" s="625"/>
      <c r="J19" s="227" t="s">
        <v>522</v>
      </c>
      <c r="K19" s="301" t="s">
        <v>184</v>
      </c>
      <c r="L19" s="92">
        <v>0</v>
      </c>
      <c r="M19" s="92">
        <f t="shared" si="2"/>
        <v>0</v>
      </c>
      <c r="N19" s="92"/>
      <c r="O19" s="93">
        <f t="shared" si="3"/>
        <v>51890</v>
      </c>
      <c r="P19" s="406">
        <f t="shared" si="4"/>
        <v>51890</v>
      </c>
      <c r="Q19" s="301" t="s">
        <v>10</v>
      </c>
      <c r="R19" s="301" t="s">
        <v>24</v>
      </c>
      <c r="S19" s="301">
        <v>111045</v>
      </c>
      <c r="T19" s="270">
        <v>4670007711931</v>
      </c>
      <c r="U19" s="27"/>
      <c r="V19" s="301">
        <f>VLOOKUP(R19,'Печать Заказа'!B:F,5,FALSE)</f>
        <v>51890</v>
      </c>
      <c r="W19" s="301" t="str">
        <f>IF(V19="фикс.цена",VLOOKUP(R19,'Печать Заказа'!B:F,4,FALSE),"")</f>
        <v/>
      </c>
      <c r="Y19" s="1" t="str">
        <f>IFERROR(VLOOKUP(R19,'Печать Заказа'!B:N,13,FALSE),"")</f>
        <v/>
      </c>
    </row>
    <row r="20" spans="1:28" ht="23.1" customHeight="1" x14ac:dyDescent="0.25">
      <c r="A20" s="70"/>
      <c r="B20" s="28"/>
      <c r="C20" s="153" t="str">
        <f t="shared" si="0"/>
        <v>THERMEX ER 200 V (combi)</v>
      </c>
      <c r="D20" s="153"/>
      <c r="E20" s="160" t="s">
        <v>293</v>
      </c>
      <c r="F20" s="60">
        <f t="shared" si="1"/>
        <v>111046</v>
      </c>
      <c r="G20" s="301">
        <v>200</v>
      </c>
      <c r="H20" s="625" t="s">
        <v>62</v>
      </c>
      <c r="I20" s="625"/>
      <c r="J20" s="227" t="s">
        <v>522</v>
      </c>
      <c r="K20" s="301" t="s">
        <v>185</v>
      </c>
      <c r="L20" s="92">
        <v>0</v>
      </c>
      <c r="M20" s="92">
        <f t="shared" si="2"/>
        <v>0</v>
      </c>
      <c r="N20" s="92"/>
      <c r="O20" s="93">
        <f t="shared" si="3"/>
        <v>59790</v>
      </c>
      <c r="P20" s="406">
        <f t="shared" si="4"/>
        <v>59790</v>
      </c>
      <c r="Q20" s="301" t="s">
        <v>11</v>
      </c>
      <c r="R20" s="301" t="s">
        <v>25</v>
      </c>
      <c r="S20" s="301">
        <v>111046</v>
      </c>
      <c r="T20" s="270">
        <v>4670007711948</v>
      </c>
      <c r="U20" s="27"/>
      <c r="V20" s="301">
        <f>VLOOKUP(R20,'Печать Заказа'!B:F,5,FALSE)</f>
        <v>59790</v>
      </c>
      <c r="W20" s="301" t="str">
        <f>IF(V20="фикс.цена",VLOOKUP(R20,'Печать Заказа'!B:F,4,FALSE),"")</f>
        <v/>
      </c>
      <c r="Y20" s="1" t="str">
        <f>IFERROR(VLOOKUP(R20,'Печать Заказа'!B:N,13,FALSE),"")</f>
        <v/>
      </c>
    </row>
    <row r="21" spans="1:28" s="64" customFormat="1" ht="23.1" customHeight="1" thickBot="1" x14ac:dyDescent="0.3">
      <c r="A21" s="63"/>
      <c r="B21" s="234"/>
      <c r="C21" s="161" t="str">
        <f t="shared" si="0"/>
        <v>THERMEX ER 300 V (combi)</v>
      </c>
      <c r="D21" s="161"/>
      <c r="E21" s="161" t="s">
        <v>294</v>
      </c>
      <c r="F21" s="73">
        <f t="shared" si="1"/>
        <v>111047</v>
      </c>
      <c r="G21" s="363">
        <v>300</v>
      </c>
      <c r="H21" s="630" t="s">
        <v>63</v>
      </c>
      <c r="I21" s="630"/>
      <c r="J21" s="355" t="s">
        <v>522</v>
      </c>
      <c r="K21" s="363" t="s">
        <v>793</v>
      </c>
      <c r="L21" s="94">
        <v>0</v>
      </c>
      <c r="M21" s="94">
        <f t="shared" si="2"/>
        <v>0</v>
      </c>
      <c r="N21" s="94"/>
      <c r="O21" s="95">
        <f t="shared" si="3"/>
        <v>79990</v>
      </c>
      <c r="P21" s="407">
        <f t="shared" si="4"/>
        <v>79990</v>
      </c>
      <c r="Q21" s="304" t="s">
        <v>12</v>
      </c>
      <c r="R21" s="304" t="s">
        <v>26</v>
      </c>
      <c r="S21" s="304">
        <v>111047</v>
      </c>
      <c r="T21" s="305">
        <v>4670007711955</v>
      </c>
      <c r="U21" s="27"/>
      <c r="V21" s="304">
        <f>VLOOKUP(R21,'Печать Заказа'!B:F,5,FALSE)</f>
        <v>79990</v>
      </c>
      <c r="W21" s="304" t="str">
        <f>IF(V21="фикс.цена",VLOOKUP(R21,'Печать Заказа'!B:F,4,FALSE),"")</f>
        <v/>
      </c>
      <c r="X21" s="1"/>
      <c r="Y21" s="1" t="str">
        <f>IFERROR(VLOOKUP(R21,'Печать Заказа'!B:N,13,FALSE),"")</f>
        <v/>
      </c>
      <c r="Z21" s="1"/>
      <c r="AA21" s="1"/>
      <c r="AB21" s="1"/>
    </row>
    <row r="22" spans="1:28" ht="57" customHeight="1" thickTop="1" x14ac:dyDescent="0.25">
      <c r="B22" s="57"/>
      <c r="C22" s="90" t="s">
        <v>925</v>
      </c>
      <c r="D22" s="87"/>
      <c r="E22" s="87"/>
      <c r="F22" s="87"/>
      <c r="G22" s="87"/>
      <c r="H22" s="87"/>
      <c r="I22" s="87"/>
      <c r="J22" s="87"/>
      <c r="K22" s="87"/>
      <c r="L22" s="76"/>
      <c r="M22" s="76"/>
      <c r="N22" s="76"/>
      <c r="O22" s="76"/>
      <c r="P22" s="76"/>
      <c r="Q22" s="23"/>
      <c r="R22" s="26"/>
      <c r="S22" s="26"/>
      <c r="T22" s="272"/>
      <c r="U22" s="26"/>
      <c r="V22" s="26"/>
      <c r="W22" s="26"/>
    </row>
    <row r="23" spans="1:28" ht="39.75" customHeight="1" x14ac:dyDescent="0.25">
      <c r="B23" s="79"/>
      <c r="C23" s="86" t="s">
        <v>45</v>
      </c>
      <c r="D23" s="86"/>
      <c r="E23" s="457" t="s">
        <v>292</v>
      </c>
      <c r="F23" s="86" t="s">
        <v>140</v>
      </c>
      <c r="G23" s="455" t="s">
        <v>148</v>
      </c>
      <c r="H23" s="621" t="s">
        <v>523</v>
      </c>
      <c r="I23" s="621"/>
      <c r="J23" s="455" t="s">
        <v>149</v>
      </c>
      <c r="K23" s="455" t="s">
        <v>156</v>
      </c>
      <c r="L23" s="618" t="s">
        <v>937</v>
      </c>
      <c r="M23" s="619"/>
      <c r="N23" s="619"/>
      <c r="O23" s="619"/>
      <c r="P23" s="620"/>
      <c r="Q23" s="24"/>
      <c r="R23" s="25"/>
      <c r="S23" s="25"/>
      <c r="T23" s="273"/>
      <c r="U23" s="25"/>
      <c r="V23" s="25"/>
      <c r="W23" s="25"/>
      <c r="X23"/>
    </row>
    <row r="24" spans="1:28" ht="23.1" customHeight="1" x14ac:dyDescent="0.25">
      <c r="B24" s="10"/>
      <c r="C24" s="154" t="str">
        <f>Q24</f>
        <v>THERMEX Nixen 150 F (combi)</v>
      </c>
      <c r="D24" s="154"/>
      <c r="E24" s="154" t="s">
        <v>294</v>
      </c>
      <c r="F24" s="60">
        <f>S24</f>
        <v>151221</v>
      </c>
      <c r="G24" s="454">
        <v>150</v>
      </c>
      <c r="H24" s="625">
        <v>17</v>
      </c>
      <c r="I24" s="625"/>
      <c r="J24" s="454" t="s">
        <v>522</v>
      </c>
      <c r="K24" s="460" t="s">
        <v>939</v>
      </c>
      <c r="L24" s="92">
        <v>0</v>
      </c>
      <c r="M24" s="92">
        <f>L24*O24</f>
        <v>0</v>
      </c>
      <c r="N24" s="92"/>
      <c r="O24" s="93">
        <f>P24*(1-$J$3)</f>
        <v>46490</v>
      </c>
      <c r="P24" s="406">
        <f>V24</f>
        <v>46490</v>
      </c>
      <c r="Q24" s="456" t="s">
        <v>933</v>
      </c>
      <c r="R24" s="219" t="s">
        <v>926</v>
      </c>
      <c r="S24" s="446">
        <v>151221</v>
      </c>
      <c r="T24" s="274">
        <v>4670033316643</v>
      </c>
      <c r="U24" s="27"/>
      <c r="V24" s="456">
        <f>VLOOKUP(R24,'Печать Заказа'!B:F,5,FALSE)</f>
        <v>46490</v>
      </c>
      <c r="W24" s="456" t="str">
        <f>IF(V24="фикс.цена",VLOOKUP(R26,'Печать Заказа'!B:F,4,FALSE),"")</f>
        <v/>
      </c>
      <c r="Y24" s="1" t="str">
        <f>IFERROR(VLOOKUP(R24,'Печать Заказа'!B:N,13,FALSE),"")</f>
        <v/>
      </c>
    </row>
    <row r="25" spans="1:28" ht="23.1" customHeight="1" x14ac:dyDescent="0.25">
      <c r="B25" s="10"/>
      <c r="C25" s="154" t="str">
        <f t="shared" ref="C25:C27" si="5">Q25</f>
        <v>THERMEX Nixen 200 F (combi)</v>
      </c>
      <c r="D25" s="154"/>
      <c r="E25" s="154" t="s">
        <v>294</v>
      </c>
      <c r="F25" s="60">
        <f>S25</f>
        <v>151222</v>
      </c>
      <c r="G25" s="454">
        <v>200</v>
      </c>
      <c r="H25" s="625">
        <v>17</v>
      </c>
      <c r="I25" s="625"/>
      <c r="J25" s="459" t="s">
        <v>522</v>
      </c>
      <c r="K25" s="458" t="s">
        <v>940</v>
      </c>
      <c r="L25" s="92">
        <v>0</v>
      </c>
      <c r="M25" s="92">
        <f>L25*O25</f>
        <v>0</v>
      </c>
      <c r="N25" s="92"/>
      <c r="O25" s="93">
        <f>P25*(1-$J$3)</f>
        <v>50890</v>
      </c>
      <c r="P25" s="406">
        <f>V25</f>
        <v>50890</v>
      </c>
      <c r="Q25" s="456" t="s">
        <v>934</v>
      </c>
      <c r="R25" s="219" t="s">
        <v>927</v>
      </c>
      <c r="S25" s="446">
        <v>151222</v>
      </c>
      <c r="T25" s="274">
        <v>4670033316650</v>
      </c>
      <c r="U25" s="27"/>
      <c r="V25" s="456">
        <f>VLOOKUP(R25,'Печать Заказа'!B:F,5,FALSE)</f>
        <v>50890</v>
      </c>
      <c r="W25" s="456" t="str">
        <f>IF(V25="фикс.цена",VLOOKUP(R27,'Печать Заказа'!B:F,4,FALSE),"")</f>
        <v/>
      </c>
      <c r="Y25" s="1" t="str">
        <f>IFERROR(VLOOKUP(R25,'Печать Заказа'!B:N,13,FALSE),"")</f>
        <v/>
      </c>
    </row>
    <row r="26" spans="1:28" ht="23.1" customHeight="1" x14ac:dyDescent="0.25">
      <c r="B26" s="10"/>
      <c r="C26" s="154" t="str">
        <f t="shared" si="5"/>
        <v>THERMEX Nixen 250 F (combi)</v>
      </c>
      <c r="D26" s="154"/>
      <c r="E26" s="154" t="s">
        <v>294</v>
      </c>
      <c r="F26" s="60">
        <f>S26</f>
        <v>151223</v>
      </c>
      <c r="G26" s="454">
        <v>250</v>
      </c>
      <c r="H26" s="625">
        <v>19</v>
      </c>
      <c r="I26" s="625"/>
      <c r="J26" s="459" t="s">
        <v>522</v>
      </c>
      <c r="K26" s="460" t="s">
        <v>941</v>
      </c>
      <c r="L26" s="92">
        <v>0</v>
      </c>
      <c r="M26" s="92">
        <f>L26*O26</f>
        <v>0</v>
      </c>
      <c r="N26" s="92"/>
      <c r="O26" s="93">
        <f>P26*(1-$J$3)</f>
        <v>61690</v>
      </c>
      <c r="P26" s="406">
        <f>V26</f>
        <v>61690</v>
      </c>
      <c r="Q26" s="456" t="s">
        <v>935</v>
      </c>
      <c r="R26" s="219" t="s">
        <v>928</v>
      </c>
      <c r="S26" s="446">
        <v>151223</v>
      </c>
      <c r="T26" s="274">
        <v>4670033316667</v>
      </c>
      <c r="U26" s="27"/>
      <c r="V26" s="456">
        <f>VLOOKUP(R26,'Печать Заказа'!B:F,5,FALSE)</f>
        <v>61690</v>
      </c>
      <c r="W26" s="456" t="str">
        <f>IF(V26="фикс.цена",VLOOKUP(R24,'Печать Заказа'!B:F,4,FALSE),"")</f>
        <v/>
      </c>
      <c r="Y26" s="1" t="str">
        <f>IFERROR(VLOOKUP(R26,'Печать Заказа'!B:N,13,FALSE),"")</f>
        <v/>
      </c>
    </row>
    <row r="27" spans="1:28" ht="23.1" customHeight="1" thickBot="1" x14ac:dyDescent="0.3">
      <c r="A27" s="115"/>
      <c r="B27" s="234"/>
      <c r="C27" s="155" t="str">
        <f t="shared" si="5"/>
        <v>THERMEX Nixen 300 F (combi)</v>
      </c>
      <c r="D27" s="154"/>
      <c r="E27" s="154" t="s">
        <v>294</v>
      </c>
      <c r="F27" s="60">
        <f>S27</f>
        <v>151224</v>
      </c>
      <c r="G27" s="454">
        <v>300</v>
      </c>
      <c r="H27" s="625">
        <v>24</v>
      </c>
      <c r="I27" s="625"/>
      <c r="J27" s="459" t="s">
        <v>522</v>
      </c>
      <c r="K27" s="460" t="s">
        <v>942</v>
      </c>
      <c r="L27" s="92">
        <v>0</v>
      </c>
      <c r="M27" s="92">
        <f>L27*O27</f>
        <v>0</v>
      </c>
      <c r="N27" s="92"/>
      <c r="O27" s="93">
        <f>P27*(1-$J$3)</f>
        <v>64690</v>
      </c>
      <c r="P27" s="406">
        <f>V27</f>
        <v>64690</v>
      </c>
      <c r="Q27" s="456" t="s">
        <v>936</v>
      </c>
      <c r="R27" s="219" t="s">
        <v>929</v>
      </c>
      <c r="S27" s="446">
        <v>151224</v>
      </c>
      <c r="T27" s="274">
        <v>4670033316674</v>
      </c>
      <c r="U27" s="27"/>
      <c r="V27" s="456">
        <f>VLOOKUP(R27,'Печать Заказа'!B:F,5,FALSE)</f>
        <v>64690</v>
      </c>
      <c r="W27" s="456" t="str">
        <f>IF(V27="фикс.цена",VLOOKUP(R25,'Печать Заказа'!B:F,4,FALSE),"")</f>
        <v/>
      </c>
      <c r="Y27" s="1" t="str">
        <f>IFERROR(VLOOKUP(R27,'Печать Заказа'!B:N,13,FALSE),"")</f>
        <v/>
      </c>
    </row>
    <row r="28" spans="1:28" ht="45" customHeight="1" thickBot="1" x14ac:dyDescent="0.3">
      <c r="B28" s="77" t="s">
        <v>718</v>
      </c>
      <c r="C28" s="100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78"/>
      <c r="R28" s="78"/>
      <c r="S28" s="78"/>
      <c r="T28" s="78"/>
      <c r="U28" s="78"/>
      <c r="V28" s="78"/>
      <c r="W28" s="78"/>
    </row>
    <row r="29" spans="1:28" s="29" customFormat="1" ht="71.25" customHeight="1" thickTop="1" x14ac:dyDescent="0.25">
      <c r="A29" s="3"/>
      <c r="B29" s="308"/>
      <c r="C29" s="90" t="s">
        <v>843</v>
      </c>
      <c r="D29" s="87"/>
      <c r="E29" s="87"/>
      <c r="F29" s="87"/>
      <c r="G29" s="87"/>
      <c r="H29" s="87"/>
      <c r="I29" s="87"/>
      <c r="J29" s="87"/>
      <c r="K29" s="87"/>
      <c r="L29" s="229"/>
      <c r="M29" s="76"/>
      <c r="N29" s="76"/>
      <c r="O29" s="76"/>
      <c r="P29" s="228"/>
      <c r="Q29" s="146"/>
      <c r="R29" s="146"/>
      <c r="S29" s="146"/>
      <c r="T29" s="267"/>
      <c r="U29" s="27"/>
      <c r="V29" s="146"/>
      <c r="W29" s="146"/>
      <c r="X29" s="1"/>
      <c r="Y29" s="1"/>
      <c r="Z29" s="1"/>
      <c r="AA29" s="1"/>
      <c r="AB29" s="1"/>
    </row>
    <row r="30" spans="1:28" ht="54.75" customHeight="1" x14ac:dyDescent="0.25">
      <c r="B30" s="79"/>
      <c r="C30" s="86" t="s">
        <v>45</v>
      </c>
      <c r="D30" s="86"/>
      <c r="E30" s="152" t="s">
        <v>292</v>
      </c>
      <c r="F30" s="86" t="s">
        <v>140</v>
      </c>
      <c r="G30" s="290" t="s">
        <v>148</v>
      </c>
      <c r="H30" s="631" t="s">
        <v>150</v>
      </c>
      <c r="I30" s="631"/>
      <c r="J30" s="290" t="s">
        <v>149</v>
      </c>
      <c r="K30" s="290" t="s">
        <v>156</v>
      </c>
      <c r="L30" s="618" t="s">
        <v>692</v>
      </c>
      <c r="M30" s="619"/>
      <c r="N30" s="619"/>
      <c r="O30" s="619"/>
      <c r="P30" s="620"/>
      <c r="Q30" s="146"/>
      <c r="R30" s="146"/>
      <c r="S30" s="146"/>
      <c r="T30" s="267"/>
      <c r="U30" s="27"/>
      <c r="V30" s="146"/>
    </row>
    <row r="31" spans="1:28" ht="18" x14ac:dyDescent="0.25">
      <c r="B31" s="10"/>
      <c r="C31" s="154" t="s">
        <v>688</v>
      </c>
      <c r="D31" s="154"/>
      <c r="E31" s="154" t="s">
        <v>293</v>
      </c>
      <c r="F31" s="60">
        <f>S31</f>
        <v>151184</v>
      </c>
      <c r="G31" s="291">
        <v>80</v>
      </c>
      <c r="H31" s="625" t="s">
        <v>241</v>
      </c>
      <c r="I31" s="625"/>
      <c r="J31" s="333" t="s">
        <v>756</v>
      </c>
      <c r="K31" s="62" t="s">
        <v>693</v>
      </c>
      <c r="L31" s="92">
        <v>0</v>
      </c>
      <c r="M31" s="92">
        <f>L31*O31</f>
        <v>0</v>
      </c>
      <c r="N31" s="92"/>
      <c r="O31" s="93">
        <f>P31*(1-НЭВН!$J$3)</f>
        <v>32390</v>
      </c>
      <c r="P31" s="406">
        <f>V31</f>
        <v>32390</v>
      </c>
      <c r="Q31" s="292" t="s">
        <v>688</v>
      </c>
      <c r="R31" s="289" t="s">
        <v>689</v>
      </c>
      <c r="S31" s="84">
        <v>151184</v>
      </c>
      <c r="T31" s="270">
        <v>4670033314410</v>
      </c>
      <c r="U31" s="27"/>
      <c r="V31" s="289">
        <f>VLOOKUP(R31,'Печать Заказа'!$B$4:$I$544,5,FALSE)</f>
        <v>32390</v>
      </c>
      <c r="W31" s="347" t="str">
        <f>IF(V31="фикс.цена",VLOOKUP(R31,'Печать Заказа'!B:F,4,FALSE),"")</f>
        <v/>
      </c>
      <c r="Y31" s="1" t="str">
        <f>IFERROR(VLOOKUP(R31,'Печать Заказа'!B:N,13,FALSE),"")</f>
        <v/>
      </c>
    </row>
    <row r="32" spans="1:28" s="29" customFormat="1" ht="18.75" thickBot="1" x14ac:dyDescent="0.3">
      <c r="A32" s="3"/>
      <c r="B32" s="234"/>
      <c r="C32" s="155" t="s">
        <v>690</v>
      </c>
      <c r="D32" s="155"/>
      <c r="E32" s="155" t="s">
        <v>293</v>
      </c>
      <c r="F32" s="73">
        <f>S32</f>
        <v>151185</v>
      </c>
      <c r="G32" s="511">
        <v>100</v>
      </c>
      <c r="H32" s="630" t="s">
        <v>241</v>
      </c>
      <c r="I32" s="630"/>
      <c r="J32" s="511" t="s">
        <v>756</v>
      </c>
      <c r="K32" s="71" t="s">
        <v>694</v>
      </c>
      <c r="L32" s="94">
        <v>0</v>
      </c>
      <c r="M32" s="94">
        <f>L32*O32</f>
        <v>0</v>
      </c>
      <c r="N32" s="94"/>
      <c r="O32" s="95">
        <f>P32*(1-НЭВН!$J$3)</f>
        <v>36090</v>
      </c>
      <c r="P32" s="407">
        <f>V32</f>
        <v>36090</v>
      </c>
      <c r="Q32" s="292" t="s">
        <v>690</v>
      </c>
      <c r="R32" s="289" t="s">
        <v>691</v>
      </c>
      <c r="S32" s="84">
        <v>151185</v>
      </c>
      <c r="T32" s="270">
        <v>4670033314434</v>
      </c>
      <c r="U32" s="27"/>
      <c r="V32" s="298">
        <f>VLOOKUP(R32,'Печать Заказа'!$B$4:$I$544,5,FALSE)</f>
        <v>36090</v>
      </c>
      <c r="W32" s="347" t="str">
        <f>IF(V32="фикс.цена",VLOOKUP(R32,'Печать Заказа'!B:F,4,FALSE),"")</f>
        <v/>
      </c>
      <c r="X32" s="1"/>
      <c r="Y32" s="1" t="str">
        <f>IFERROR(VLOOKUP(R32,'Печать Заказа'!B:N,13,FALSE),"")</f>
        <v/>
      </c>
      <c r="Z32" s="1"/>
      <c r="AA32" s="1"/>
      <c r="AB32" s="1"/>
    </row>
    <row r="33" spans="1:28" s="29" customFormat="1" ht="66" customHeight="1" x14ac:dyDescent="0.25">
      <c r="A33" s="3"/>
      <c r="B33" s="4"/>
      <c r="C33" s="6"/>
      <c r="D33" s="6"/>
      <c r="E33" s="6"/>
      <c r="F33" s="7"/>
      <c r="G33" s="5"/>
      <c r="H33" s="5"/>
      <c r="I33" s="5"/>
      <c r="J33" s="5"/>
      <c r="K33" s="5"/>
      <c r="L33" s="8"/>
      <c r="M33" s="8"/>
      <c r="N33" s="8"/>
      <c r="O33" s="8"/>
      <c r="P33" s="8"/>
      <c r="Q33" s="9"/>
      <c r="R33" s="11"/>
      <c r="S33" s="11"/>
      <c r="T33" s="11"/>
      <c r="U33" s="11"/>
      <c r="V33" s="11"/>
      <c r="W33" s="11"/>
      <c r="X33" s="1"/>
      <c r="Y33" s="1">
        <f>IFERROR(VLOOKUP(R33,'Печать Заказа'!B:N,13,FALSE),"")</f>
        <v>0</v>
      </c>
      <c r="Z33" s="1"/>
      <c r="AA33" s="1"/>
      <c r="AB33" s="1"/>
    </row>
    <row r="34" spans="1:28" ht="45" customHeight="1" x14ac:dyDescent="0.25">
      <c r="Y34" s="1">
        <f>IFERROR(VLOOKUP(R34,'Печать Заказа'!B:N,13,FALSE),"")</f>
        <v>0</v>
      </c>
    </row>
    <row r="35" spans="1:28" ht="25.5" customHeight="1" x14ac:dyDescent="0.25">
      <c r="Y35" s="1">
        <f>IFERROR(VLOOKUP(R35,'Печать Заказа'!B:N,13,FALSE),"")</f>
        <v>0</v>
      </c>
    </row>
    <row r="36" spans="1:28" ht="25.5" customHeight="1" x14ac:dyDescent="0.25">
      <c r="Y36" s="1">
        <f>IFERROR(VLOOKUP(R36,'Печать Заказа'!B:N,13,FALSE),"")</f>
        <v>0</v>
      </c>
    </row>
    <row r="37" spans="1:28" ht="25.5" customHeight="1" x14ac:dyDescent="0.25">
      <c r="J37" s="364"/>
      <c r="Y37" s="1">
        <f>IFERROR(VLOOKUP(R37,'Печать Заказа'!B:N,13,FALSE),"")</f>
        <v>0</v>
      </c>
    </row>
    <row r="38" spans="1:28" ht="25.5" customHeight="1" x14ac:dyDescent="0.25">
      <c r="Y38" s="1">
        <f>IFERROR(VLOOKUP(R38,'Печать Заказа'!B:N,13,FALSE),"")</f>
        <v>0</v>
      </c>
    </row>
    <row r="39" spans="1:28" ht="25.5" customHeight="1" x14ac:dyDescent="0.25">
      <c r="Y39" s="1">
        <f>IFERROR(VLOOKUP(R39,'Печать Заказа'!B:N,13,FALSE),"")</f>
        <v>0</v>
      </c>
    </row>
    <row r="40" spans="1:28" ht="25.5" customHeight="1" x14ac:dyDescent="0.25">
      <c r="Y40" s="1">
        <f>IFERROR(VLOOKUP(R40,'Печать Заказа'!B:N,13,FALSE),"")</f>
        <v>0</v>
      </c>
    </row>
    <row r="41" spans="1:28" ht="15" customHeight="1" x14ac:dyDescent="0.25">
      <c r="Y41" s="1">
        <f>IFERROR(VLOOKUP(R41,'Печать Заказа'!B:N,13,FALSE),"")</f>
        <v>0</v>
      </c>
    </row>
    <row r="42" spans="1:28" ht="15" customHeight="1" x14ac:dyDescent="0.25">
      <c r="Y42" s="1">
        <f>IFERROR(VLOOKUP(R42,'Печать Заказа'!B:N,13,FALSE),"")</f>
        <v>0</v>
      </c>
    </row>
    <row r="43" spans="1:28" ht="15" customHeight="1" x14ac:dyDescent="0.25">
      <c r="Y43" s="1">
        <f>IFERROR(VLOOKUP(R43,'Печать Заказа'!B:N,13,FALSE),"")</f>
        <v>0</v>
      </c>
    </row>
    <row r="44" spans="1:28" ht="15" customHeight="1" x14ac:dyDescent="0.25">
      <c r="Y44" s="1">
        <f>IFERROR(VLOOKUP(R44,'Печать Заказа'!B:N,13,FALSE),"")</f>
        <v>0</v>
      </c>
    </row>
    <row r="45" spans="1:28" ht="15" customHeight="1" x14ac:dyDescent="0.25">
      <c r="Y45" s="1">
        <f>IFERROR(VLOOKUP(R45,'Печать Заказа'!B:N,13,FALSE),"")</f>
        <v>0</v>
      </c>
    </row>
    <row r="46" spans="1:28" ht="15" customHeight="1" x14ac:dyDescent="0.25">
      <c r="Y46" s="1">
        <f>IFERROR(VLOOKUP(R46,'Печать Заказа'!B:N,13,FALSE),"")</f>
        <v>0</v>
      </c>
    </row>
    <row r="47" spans="1:28" ht="15" customHeight="1" x14ac:dyDescent="0.25">
      <c r="Y47" s="1">
        <f>IFERROR(VLOOKUP(R47,'Печать Заказа'!B:N,13,FALSE),"")</f>
        <v>0</v>
      </c>
    </row>
    <row r="48" spans="1:28" ht="15" customHeight="1" x14ac:dyDescent="0.25">
      <c r="Y48" s="1">
        <f>IFERROR(VLOOKUP(R48,'Печать Заказа'!B:N,13,FALSE),"")</f>
        <v>0</v>
      </c>
    </row>
    <row r="49" spans="25:25" ht="15" customHeight="1" x14ac:dyDescent="0.25">
      <c r="Y49" s="1">
        <f>IFERROR(VLOOKUP(R49,'Печать Заказа'!B:N,13,FALSE),"")</f>
        <v>0</v>
      </c>
    </row>
    <row r="50" spans="25:25" ht="15" customHeight="1" x14ac:dyDescent="0.25">
      <c r="Y50" s="1">
        <f>IFERROR(VLOOKUP(R50,'Печать Заказа'!B:N,13,FALSE),"")</f>
        <v>0</v>
      </c>
    </row>
    <row r="51" spans="25:25" ht="15" customHeight="1" x14ac:dyDescent="0.25">
      <c r="Y51" s="1">
        <f>IFERROR(VLOOKUP(R51,'Печать Заказа'!B:N,13,FALSE),"")</f>
        <v>0</v>
      </c>
    </row>
    <row r="52" spans="25:25" ht="15" customHeight="1" x14ac:dyDescent="0.25">
      <c r="Y52" s="1">
        <f>IFERROR(VLOOKUP(R52,'Печать Заказа'!B:N,13,FALSE),"")</f>
        <v>0</v>
      </c>
    </row>
    <row r="53" spans="25:25" ht="15" customHeight="1" x14ac:dyDescent="0.25">
      <c r="Y53" s="1">
        <f>IFERROR(VLOOKUP(R53,'Печать Заказа'!B:N,13,FALSE),"")</f>
        <v>0</v>
      </c>
    </row>
    <row r="54" spans="25:25" ht="15" customHeight="1" x14ac:dyDescent="0.25">
      <c r="Y54" s="1">
        <f>IFERROR(VLOOKUP(R54,'Печать Заказа'!B:N,13,FALSE),"")</f>
        <v>0</v>
      </c>
    </row>
    <row r="55" spans="25:25" ht="15" customHeight="1" x14ac:dyDescent="0.25">
      <c r="Y55" s="1">
        <f>IFERROR(VLOOKUP(R55,'Печать Заказа'!B:N,13,FALSE),"")</f>
        <v>0</v>
      </c>
    </row>
    <row r="56" spans="25:25" ht="15" customHeight="1" x14ac:dyDescent="0.25">
      <c r="Y56" s="1">
        <f>IFERROR(VLOOKUP(R56,'Печать Заказа'!B:N,13,FALSE),"")</f>
        <v>0</v>
      </c>
    </row>
    <row r="57" spans="25:25" ht="15" customHeight="1" x14ac:dyDescent="0.25">
      <c r="Y57" s="1">
        <f>IFERROR(VLOOKUP(R57,'Печать Заказа'!B:N,13,FALSE),"")</f>
        <v>0</v>
      </c>
    </row>
    <row r="58" spans="25:25" ht="15" customHeight="1" x14ac:dyDescent="0.25">
      <c r="Y58" s="1">
        <f>IFERROR(VLOOKUP(R58,'Печать Заказа'!B:N,13,FALSE),"")</f>
        <v>0</v>
      </c>
    </row>
    <row r="59" spans="25:25" ht="15" customHeight="1" x14ac:dyDescent="0.25">
      <c r="Y59" s="1">
        <f>IFERROR(VLOOKUP(R59,'Печать Заказа'!B:N,13,FALSE),"")</f>
        <v>0</v>
      </c>
    </row>
    <row r="60" spans="25:25" ht="15" customHeight="1" x14ac:dyDescent="0.25">
      <c r="Y60" s="1">
        <f>IFERROR(VLOOKUP(R60,'Печать Заказа'!B:N,13,FALSE),"")</f>
        <v>0</v>
      </c>
    </row>
    <row r="61" spans="25:25" ht="15" customHeight="1" x14ac:dyDescent="0.25">
      <c r="Y61" s="1">
        <f>IFERROR(VLOOKUP(R61,'Печать Заказа'!B:N,13,FALSE),"")</f>
        <v>0</v>
      </c>
    </row>
    <row r="62" spans="25:25" ht="15" customHeight="1" x14ac:dyDescent="0.25">
      <c r="Y62" s="1">
        <f>IFERROR(VLOOKUP(R62,'Печать Заказа'!B:N,13,FALSE),"")</f>
        <v>0</v>
      </c>
    </row>
    <row r="63" spans="25:25" ht="15" customHeight="1" x14ac:dyDescent="0.25">
      <c r="Y63" s="1">
        <f>IFERROR(VLOOKUP(R63,'Печать Заказа'!B:N,13,FALSE),"")</f>
        <v>0</v>
      </c>
    </row>
    <row r="64" spans="25:25" ht="15" customHeight="1" x14ac:dyDescent="0.25">
      <c r="Y64" s="1">
        <f>IFERROR(VLOOKUP(R64,'Печать Заказа'!B:N,13,FALSE),"")</f>
        <v>0</v>
      </c>
    </row>
    <row r="65" spans="25:25" ht="15" customHeight="1" x14ac:dyDescent="0.25">
      <c r="Y65" s="1">
        <f>IFERROR(VLOOKUP(R65,'Печать Заказа'!B:N,13,FALSE),"")</f>
        <v>0</v>
      </c>
    </row>
    <row r="66" spans="25:25" ht="15" customHeight="1" x14ac:dyDescent="0.25">
      <c r="Y66" s="1">
        <f>IFERROR(VLOOKUP(R66,'Печать Заказа'!B:N,13,FALSE),"")</f>
        <v>0</v>
      </c>
    </row>
    <row r="67" spans="25:25" ht="15" customHeight="1" x14ac:dyDescent="0.25">
      <c r="Y67" s="1">
        <f>IFERROR(VLOOKUP(R67,'Печать Заказа'!B:N,13,FALSE),"")</f>
        <v>0</v>
      </c>
    </row>
    <row r="68" spans="25:25" ht="15" customHeight="1" x14ac:dyDescent="0.25">
      <c r="Y68" s="1">
        <f>IFERROR(VLOOKUP(R68,'Печать Заказа'!B:N,13,FALSE),"")</f>
        <v>0</v>
      </c>
    </row>
    <row r="69" spans="25:25" ht="15" customHeight="1" x14ac:dyDescent="0.25">
      <c r="Y69" s="1">
        <f>IFERROR(VLOOKUP(R69,'Печать Заказа'!B:N,13,FALSE),"")</f>
        <v>0</v>
      </c>
    </row>
    <row r="70" spans="25:25" ht="15" customHeight="1" x14ac:dyDescent="0.25">
      <c r="Y70" s="1">
        <f>IFERROR(VLOOKUP(R70,'Печать Заказа'!B:N,13,FALSE),"")</f>
        <v>0</v>
      </c>
    </row>
    <row r="71" spans="25:25" ht="15" customHeight="1" x14ac:dyDescent="0.25">
      <c r="Y71" s="1">
        <f>IFERROR(VLOOKUP(R71,'Печать Заказа'!B:N,13,FALSE),"")</f>
        <v>0</v>
      </c>
    </row>
    <row r="72" spans="25:25" ht="15" customHeight="1" x14ac:dyDescent="0.25">
      <c r="Y72" s="1">
        <f>IFERROR(VLOOKUP(R72,'Печать Заказа'!B:N,13,FALSE),"")</f>
        <v>0</v>
      </c>
    </row>
    <row r="73" spans="25:25" ht="15" customHeight="1" x14ac:dyDescent="0.25">
      <c r="Y73" s="1">
        <f>IFERROR(VLOOKUP(R73,'Печать Заказа'!B:N,13,FALSE),"")</f>
        <v>0</v>
      </c>
    </row>
    <row r="74" spans="25:25" ht="15" customHeight="1" x14ac:dyDescent="0.25">
      <c r="Y74" s="1">
        <f>IFERROR(VLOOKUP(R74,'Печать Заказа'!B:N,13,FALSE),"")</f>
        <v>0</v>
      </c>
    </row>
    <row r="75" spans="25:25" ht="15" customHeight="1" x14ac:dyDescent="0.25">
      <c r="Y75" s="1">
        <f>IFERROR(VLOOKUP(R75,'Печать Заказа'!B:N,13,FALSE),"")</f>
        <v>0</v>
      </c>
    </row>
    <row r="76" spans="25:25" ht="15" customHeight="1" x14ac:dyDescent="0.25">
      <c r="Y76" s="1">
        <f>IFERROR(VLOOKUP(R76,'Печать Заказа'!B:N,13,FALSE),"")</f>
        <v>0</v>
      </c>
    </row>
    <row r="77" spans="25:25" ht="15" customHeight="1" x14ac:dyDescent="0.25">
      <c r="Y77" s="1">
        <f>IFERROR(VLOOKUP(R77,'Печать Заказа'!B:N,13,FALSE),"")</f>
        <v>0</v>
      </c>
    </row>
    <row r="78" spans="25:25" ht="15" customHeight="1" x14ac:dyDescent="0.25">
      <c r="Y78" s="1">
        <f>IFERROR(VLOOKUP(R78,'Печать Заказа'!B:N,13,FALSE),"")</f>
        <v>0</v>
      </c>
    </row>
    <row r="79" spans="25:25" ht="15" customHeight="1" x14ac:dyDescent="0.25">
      <c r="Y79" s="1">
        <f>IFERROR(VLOOKUP(R79,'Печать Заказа'!B:N,13,FALSE),"")</f>
        <v>0</v>
      </c>
    </row>
    <row r="80" spans="25:25" ht="15" customHeight="1" x14ac:dyDescent="0.25">
      <c r="Y80" s="1">
        <f>IFERROR(VLOOKUP(R80,'Печать Заказа'!B:N,13,FALSE),"")</f>
        <v>0</v>
      </c>
    </row>
    <row r="81" spans="25:25" ht="15" customHeight="1" x14ac:dyDescent="0.25">
      <c r="Y81" s="1">
        <f>IFERROR(VLOOKUP(R81,'Печать Заказа'!B:N,13,FALSE),"")</f>
        <v>0</v>
      </c>
    </row>
    <row r="82" spans="25:25" ht="15" customHeight="1" x14ac:dyDescent="0.25">
      <c r="Y82" s="1">
        <f>IFERROR(VLOOKUP(R82,'Печать Заказа'!B:N,13,FALSE),"")</f>
        <v>0</v>
      </c>
    </row>
    <row r="83" spans="25:25" ht="15" customHeight="1" x14ac:dyDescent="0.25">
      <c r="Y83" s="1">
        <f>IFERROR(VLOOKUP(R83,'Печать Заказа'!B:N,13,FALSE),"")</f>
        <v>0</v>
      </c>
    </row>
    <row r="84" spans="25:25" ht="15" customHeight="1" x14ac:dyDescent="0.25">
      <c r="Y84" s="1">
        <f>IFERROR(VLOOKUP(R84,'Печать Заказа'!B:N,13,FALSE),"")</f>
        <v>0</v>
      </c>
    </row>
    <row r="85" spans="25:25" ht="15" customHeight="1" x14ac:dyDescent="0.25">
      <c r="Y85" s="1">
        <f>IFERROR(VLOOKUP(R85,'Печать Заказа'!B:N,13,FALSE),"")</f>
        <v>0</v>
      </c>
    </row>
    <row r="86" spans="25:25" ht="15" customHeight="1" x14ac:dyDescent="0.25">
      <c r="Y86" s="1">
        <f>IFERROR(VLOOKUP(R86,'Печать Заказа'!B:N,13,FALSE),"")</f>
        <v>0</v>
      </c>
    </row>
    <row r="87" spans="25:25" ht="15" customHeight="1" x14ac:dyDescent="0.25">
      <c r="Y87" s="1">
        <f>IFERROR(VLOOKUP(R87,'Печать Заказа'!B:N,13,FALSE),"")</f>
        <v>0</v>
      </c>
    </row>
    <row r="88" spans="25:25" ht="15" customHeight="1" x14ac:dyDescent="0.25">
      <c r="Y88" s="1">
        <f>IFERROR(VLOOKUP(R88,'Печать Заказа'!B:N,13,FALSE),"")</f>
        <v>0</v>
      </c>
    </row>
    <row r="89" spans="25:25" ht="15" customHeight="1" x14ac:dyDescent="0.25">
      <c r="Y89" s="1">
        <f>IFERROR(VLOOKUP(R89,'Печать Заказа'!B:N,13,FALSE),"")</f>
        <v>0</v>
      </c>
    </row>
    <row r="90" spans="25:25" ht="15" customHeight="1" x14ac:dyDescent="0.25">
      <c r="Y90" s="1">
        <f>IFERROR(VLOOKUP(R90,'Печать Заказа'!B:N,13,FALSE),"")</f>
        <v>0</v>
      </c>
    </row>
    <row r="91" spans="25:25" ht="15" customHeight="1" x14ac:dyDescent="0.25">
      <c r="Y91" s="1">
        <f>IFERROR(VLOOKUP(R91,'Печать Заказа'!B:N,13,FALSE),"")</f>
        <v>0</v>
      </c>
    </row>
    <row r="92" spans="25:25" ht="15" customHeight="1" x14ac:dyDescent="0.25">
      <c r="Y92" s="1">
        <f>IFERROR(VLOOKUP(R92,'Печать Заказа'!B:N,13,FALSE),"")</f>
        <v>0</v>
      </c>
    </row>
    <row r="93" spans="25:25" ht="15" customHeight="1" x14ac:dyDescent="0.25">
      <c r="Y93" s="1">
        <f>IFERROR(VLOOKUP(R93,'Печать Заказа'!B:N,13,FALSE),"")</f>
        <v>0</v>
      </c>
    </row>
    <row r="94" spans="25:25" ht="15" customHeight="1" x14ac:dyDescent="0.25">
      <c r="Y94" s="1">
        <f>IFERROR(VLOOKUP(R94,'Печать Заказа'!B:N,13,FALSE),"")</f>
        <v>0</v>
      </c>
    </row>
    <row r="95" spans="25:25" ht="15" customHeight="1" x14ac:dyDescent="0.25">
      <c r="Y95" s="1">
        <f>IFERROR(VLOOKUP(R95,'Печать Заказа'!B:N,13,FALSE),"")</f>
        <v>0</v>
      </c>
    </row>
    <row r="96" spans="25:25" ht="15" customHeight="1" x14ac:dyDescent="0.25">
      <c r="Y96" s="1">
        <f>IFERROR(VLOOKUP(R96,'Печать Заказа'!B:N,13,FALSE),"")</f>
        <v>0</v>
      </c>
    </row>
    <row r="97" spans="25:25" ht="15" customHeight="1" x14ac:dyDescent="0.25">
      <c r="Y97" s="1">
        <f>IFERROR(VLOOKUP(R97,'Печать Заказа'!B:N,13,FALSE),"")</f>
        <v>0</v>
      </c>
    </row>
    <row r="98" spans="25:25" ht="15" customHeight="1" x14ac:dyDescent="0.25">
      <c r="Y98" s="1">
        <f>IFERROR(VLOOKUP(R98,'Печать Заказа'!B:N,13,FALSE),"")</f>
        <v>0</v>
      </c>
    </row>
    <row r="99" spans="25:25" ht="15" customHeight="1" x14ac:dyDescent="0.25">
      <c r="Y99" s="1">
        <f>IFERROR(VLOOKUP(R99,'Печать Заказа'!B:N,13,FALSE),"")</f>
        <v>0</v>
      </c>
    </row>
    <row r="100" spans="25:25" ht="15" customHeight="1" x14ac:dyDescent="0.25">
      <c r="Y100" s="1">
        <f>IFERROR(VLOOKUP(R100,'Печать Заказа'!B:N,13,FALSE),"")</f>
        <v>0</v>
      </c>
    </row>
    <row r="101" spans="25:25" ht="15" customHeight="1" x14ac:dyDescent="0.25">
      <c r="Y101" s="1">
        <f>IFERROR(VLOOKUP(R101,'Печать Заказа'!B:N,13,FALSE),"")</f>
        <v>0</v>
      </c>
    </row>
    <row r="102" spans="25:25" ht="15" customHeight="1" x14ac:dyDescent="0.25">
      <c r="Y102" s="1">
        <f>IFERROR(VLOOKUP(R102,'Печать Заказа'!B:N,13,FALSE),"")</f>
        <v>0</v>
      </c>
    </row>
    <row r="103" spans="25:25" ht="15" customHeight="1" x14ac:dyDescent="0.25">
      <c r="Y103" s="1">
        <f>IFERROR(VLOOKUP(R103,'Печать Заказа'!B:N,13,FALSE),"")</f>
        <v>0</v>
      </c>
    </row>
    <row r="104" spans="25:25" ht="15" customHeight="1" x14ac:dyDescent="0.25">
      <c r="Y104" s="1">
        <f>IFERROR(VLOOKUP(R104,'Печать Заказа'!B:N,13,FALSE),"")</f>
        <v>0</v>
      </c>
    </row>
    <row r="105" spans="25:25" ht="15" customHeight="1" x14ac:dyDescent="0.25">
      <c r="Y105" s="1">
        <f>IFERROR(VLOOKUP(R105,'Печать Заказа'!B:N,13,FALSE),"")</f>
        <v>0</v>
      </c>
    </row>
    <row r="106" spans="25:25" ht="15" customHeight="1" x14ac:dyDescent="0.25">
      <c r="Y106" s="1">
        <f>IFERROR(VLOOKUP(R106,'Печать Заказа'!B:N,13,FALSE),"")</f>
        <v>0</v>
      </c>
    </row>
    <row r="107" spans="25:25" ht="15" customHeight="1" x14ac:dyDescent="0.25">
      <c r="Y107" s="1">
        <f>IFERROR(VLOOKUP(R107,'Печать Заказа'!B:N,13,FALSE),"")</f>
        <v>0</v>
      </c>
    </row>
    <row r="108" spans="25:25" ht="15" customHeight="1" x14ac:dyDescent="0.25">
      <c r="Y108" s="1">
        <f>IFERROR(VLOOKUP(R108,'Печать Заказа'!B:N,13,FALSE),"")</f>
        <v>0</v>
      </c>
    </row>
    <row r="109" spans="25:25" ht="15" customHeight="1" x14ac:dyDescent="0.25">
      <c r="Y109" s="1">
        <f>IFERROR(VLOOKUP(R109,'Печать Заказа'!B:N,13,FALSE),"")</f>
        <v>0</v>
      </c>
    </row>
    <row r="110" spans="25:25" ht="15" customHeight="1" x14ac:dyDescent="0.25">
      <c r="Y110" s="1">
        <f>IFERROR(VLOOKUP(R110,'Печать Заказа'!B:N,13,FALSE),"")</f>
        <v>0</v>
      </c>
    </row>
    <row r="111" spans="25:25" ht="15" customHeight="1" x14ac:dyDescent="0.25">
      <c r="Y111" s="1">
        <f>IFERROR(VLOOKUP(R111,'Печать Заказа'!B:N,13,FALSE),"")</f>
        <v>0</v>
      </c>
    </row>
    <row r="112" spans="25:25" ht="15" customHeight="1" x14ac:dyDescent="0.25">
      <c r="Y112" s="1">
        <f>IFERROR(VLOOKUP(R112,'Печать Заказа'!B:N,13,FALSE),"")</f>
        <v>0</v>
      </c>
    </row>
    <row r="113" spans="25:25" ht="15" customHeight="1" x14ac:dyDescent="0.25">
      <c r="Y113" s="1">
        <f>IFERROR(VLOOKUP(R113,'Печать Заказа'!B:N,13,FALSE),"")</f>
        <v>0</v>
      </c>
    </row>
    <row r="114" spans="25:25" ht="15" customHeight="1" x14ac:dyDescent="0.25">
      <c r="Y114" s="1">
        <f>IFERROR(VLOOKUP(R114,'Печать Заказа'!B:N,13,FALSE),"")</f>
        <v>0</v>
      </c>
    </row>
    <row r="115" spans="25:25" ht="15" customHeight="1" x14ac:dyDescent="0.25">
      <c r="Y115" s="1">
        <f>IFERROR(VLOOKUP(R115,'Печать Заказа'!B:N,13,FALSE),"")</f>
        <v>0</v>
      </c>
    </row>
    <row r="116" spans="25:25" ht="15" customHeight="1" x14ac:dyDescent="0.25">
      <c r="Y116" s="1">
        <f>IFERROR(VLOOKUP(R116,'Печать Заказа'!B:N,13,FALSE),"")</f>
        <v>0</v>
      </c>
    </row>
    <row r="117" spans="25:25" ht="15" customHeight="1" x14ac:dyDescent="0.25">
      <c r="Y117" s="1">
        <f>IFERROR(VLOOKUP(R117,'Печать Заказа'!B:N,13,FALSE),"")</f>
        <v>0</v>
      </c>
    </row>
    <row r="118" spans="25:25" ht="15" customHeight="1" x14ac:dyDescent="0.25">
      <c r="Y118" s="1">
        <f>IFERROR(VLOOKUP(R118,'Печать Заказа'!B:N,13,FALSE),"")</f>
        <v>0</v>
      </c>
    </row>
    <row r="119" spans="25:25" ht="15" customHeight="1" x14ac:dyDescent="0.25">
      <c r="Y119" s="1">
        <f>IFERROR(VLOOKUP(R119,'Печать Заказа'!B:N,13,FALSE),"")</f>
        <v>0</v>
      </c>
    </row>
    <row r="120" spans="25:25" ht="15" customHeight="1" x14ac:dyDescent="0.25">
      <c r="Y120" s="1">
        <f>IFERROR(VLOOKUP(R120,'Печать Заказа'!B:N,13,FALSE),"")</f>
        <v>0</v>
      </c>
    </row>
    <row r="121" spans="25:25" ht="15" customHeight="1" x14ac:dyDescent="0.25">
      <c r="Y121" s="1">
        <f>IFERROR(VLOOKUP(R121,'Печать Заказа'!B:N,13,FALSE),"")</f>
        <v>0</v>
      </c>
    </row>
    <row r="122" spans="25:25" ht="15" customHeight="1" x14ac:dyDescent="0.25">
      <c r="Y122" s="1">
        <f>IFERROR(VLOOKUP(R122,'Печать Заказа'!B:N,13,FALSE),"")</f>
        <v>0</v>
      </c>
    </row>
    <row r="123" spans="25:25" ht="15" customHeight="1" x14ac:dyDescent="0.25">
      <c r="Y123" s="1">
        <f>IFERROR(VLOOKUP(R123,'Печать Заказа'!B:N,13,FALSE),"")</f>
        <v>0</v>
      </c>
    </row>
    <row r="124" spans="25:25" ht="15" customHeight="1" x14ac:dyDescent="0.25">
      <c r="Y124" s="1">
        <f>IFERROR(VLOOKUP(R124,'Печать Заказа'!B:N,13,FALSE),"")</f>
        <v>0</v>
      </c>
    </row>
    <row r="125" spans="25:25" ht="15" customHeight="1" x14ac:dyDescent="0.25">
      <c r="Y125" s="1">
        <f>IFERROR(VLOOKUP(R125,'Печать Заказа'!B:N,13,FALSE),"")</f>
        <v>0</v>
      </c>
    </row>
    <row r="126" spans="25:25" ht="15" customHeight="1" x14ac:dyDescent="0.25">
      <c r="Y126" s="1">
        <f>IFERROR(VLOOKUP(R126,'Печать Заказа'!B:N,13,FALSE),"")</f>
        <v>0</v>
      </c>
    </row>
    <row r="127" spans="25:25" ht="15" customHeight="1" x14ac:dyDescent="0.25">
      <c r="Y127" s="1">
        <f>IFERROR(VLOOKUP(R127,'Печать Заказа'!B:N,13,FALSE),"")</f>
        <v>0</v>
      </c>
    </row>
    <row r="128" spans="25:25" ht="15" customHeight="1" x14ac:dyDescent="0.25">
      <c r="Y128" s="1">
        <f>IFERROR(VLOOKUP(R128,'Печать Заказа'!B:N,13,FALSE),"")</f>
        <v>0</v>
      </c>
    </row>
    <row r="129" spans="25:25" ht="15" customHeight="1" x14ac:dyDescent="0.25">
      <c r="Y129" s="1">
        <f>IFERROR(VLOOKUP(R129,'Печать Заказа'!B:N,13,FALSE),"")</f>
        <v>0</v>
      </c>
    </row>
    <row r="130" spans="25:25" ht="15" customHeight="1" x14ac:dyDescent="0.25">
      <c r="Y130" s="1">
        <f>IFERROR(VLOOKUP(R130,'Печать Заказа'!B:N,13,FALSE),"")</f>
        <v>0</v>
      </c>
    </row>
    <row r="131" spans="25:25" ht="15" customHeight="1" x14ac:dyDescent="0.25">
      <c r="Y131" s="1">
        <f>IFERROR(VLOOKUP(R131,'Печать Заказа'!B:N,13,FALSE),"")</f>
        <v>0</v>
      </c>
    </row>
    <row r="132" spans="25:25" ht="15" customHeight="1" x14ac:dyDescent="0.25">
      <c r="Y132" s="1">
        <f>IFERROR(VLOOKUP(R132,'Печать Заказа'!B:N,13,FALSE),"")</f>
        <v>0</v>
      </c>
    </row>
    <row r="133" spans="25:25" ht="15" customHeight="1" x14ac:dyDescent="0.25">
      <c r="Y133" s="1">
        <f>IFERROR(VLOOKUP(R133,'Печать Заказа'!B:N,13,FALSE),"")</f>
        <v>0</v>
      </c>
    </row>
    <row r="134" spans="25:25" ht="15" customHeight="1" x14ac:dyDescent="0.25">
      <c r="Y134" s="1">
        <f>IFERROR(VLOOKUP(R134,'Печать Заказа'!B:N,13,FALSE),"")</f>
        <v>0</v>
      </c>
    </row>
    <row r="135" spans="25:25" ht="15" customHeight="1" x14ac:dyDescent="0.25">
      <c r="Y135" s="1">
        <f>IFERROR(VLOOKUP(R135,'Печать Заказа'!B:N,13,FALSE),"")</f>
        <v>0</v>
      </c>
    </row>
    <row r="136" spans="25:25" ht="15" customHeight="1" x14ac:dyDescent="0.25">
      <c r="Y136" s="1">
        <f>IFERROR(VLOOKUP(R136,'Печать Заказа'!B:N,13,FALSE),"")</f>
        <v>0</v>
      </c>
    </row>
    <row r="137" spans="25:25" ht="15" customHeight="1" x14ac:dyDescent="0.25">
      <c r="Y137" s="1">
        <f>IFERROR(VLOOKUP(R137,'Печать Заказа'!B:N,13,FALSE),"")</f>
        <v>0</v>
      </c>
    </row>
    <row r="138" spans="25:25" ht="15" customHeight="1" x14ac:dyDescent="0.25">
      <c r="Y138" s="1">
        <f>IFERROR(VLOOKUP(R138,'Печать Заказа'!B:N,13,FALSE),"")</f>
        <v>0</v>
      </c>
    </row>
    <row r="139" spans="25:25" ht="15" customHeight="1" x14ac:dyDescent="0.25">
      <c r="Y139" s="1">
        <f>IFERROR(VLOOKUP(R139,'Печать Заказа'!B:N,13,FALSE),"")</f>
        <v>0</v>
      </c>
    </row>
    <row r="140" spans="25:25" ht="15" customHeight="1" x14ac:dyDescent="0.25">
      <c r="Y140" s="1">
        <f>IFERROR(VLOOKUP(R140,'Печать Заказа'!B:N,13,FALSE),"")</f>
        <v>0</v>
      </c>
    </row>
    <row r="141" spans="25:25" ht="15" customHeight="1" x14ac:dyDescent="0.25">
      <c r="Y141" s="1">
        <f>IFERROR(VLOOKUP(R141,'Печать Заказа'!B:N,13,FALSE),"")</f>
        <v>0</v>
      </c>
    </row>
    <row r="142" spans="25:25" ht="15" customHeight="1" x14ac:dyDescent="0.25">
      <c r="Y142" s="1">
        <f>IFERROR(VLOOKUP(R142,'Печать Заказа'!B:N,13,FALSE),"")</f>
        <v>0</v>
      </c>
    </row>
    <row r="143" spans="25:25" ht="15" customHeight="1" x14ac:dyDescent="0.25">
      <c r="Y143" s="1">
        <f>IFERROR(VLOOKUP(R143,'Печать Заказа'!B:N,13,FALSE),"")</f>
        <v>0</v>
      </c>
    </row>
    <row r="144" spans="25:25" ht="15" customHeight="1" x14ac:dyDescent="0.25">
      <c r="Y144" s="1">
        <f>IFERROR(VLOOKUP(R144,'Печать Заказа'!B:N,13,FALSE),"")</f>
        <v>0</v>
      </c>
    </row>
    <row r="145" spans="25:25" ht="15" customHeight="1" x14ac:dyDescent="0.25">
      <c r="Y145" s="1">
        <f>IFERROR(VLOOKUP(R145,'Печать Заказа'!B:N,13,FALSE),"")</f>
        <v>0</v>
      </c>
    </row>
    <row r="146" spans="25:25" ht="15" customHeight="1" x14ac:dyDescent="0.25">
      <c r="Y146" s="1">
        <f>IFERROR(VLOOKUP(R146,'Печать Заказа'!B:N,13,FALSE),"")</f>
        <v>0</v>
      </c>
    </row>
    <row r="147" spans="25:25" ht="15" customHeight="1" x14ac:dyDescent="0.25">
      <c r="Y147" s="1">
        <f>IFERROR(VLOOKUP(R147,'Печать Заказа'!B:N,13,FALSE),"")</f>
        <v>0</v>
      </c>
    </row>
    <row r="148" spans="25:25" ht="15" customHeight="1" x14ac:dyDescent="0.25">
      <c r="Y148" s="1">
        <f>IFERROR(VLOOKUP(R148,'Печать Заказа'!B:N,13,FALSE),"")</f>
        <v>0</v>
      </c>
    </row>
    <row r="149" spans="25:25" ht="15" customHeight="1" x14ac:dyDescent="0.25">
      <c r="Y149" s="1">
        <f>IFERROR(VLOOKUP(R149,'Печать Заказа'!B:N,13,FALSE),"")</f>
        <v>0</v>
      </c>
    </row>
    <row r="150" spans="25:25" ht="15" customHeight="1" x14ac:dyDescent="0.25">
      <c r="Y150" s="1">
        <f>IFERROR(VLOOKUP(R150,'Печать Заказа'!B:N,13,FALSE),"")</f>
        <v>0</v>
      </c>
    </row>
    <row r="151" spans="25:25" ht="15" customHeight="1" x14ac:dyDescent="0.25">
      <c r="Y151" s="1">
        <f>IFERROR(VLOOKUP(R151,'Печать Заказа'!B:N,13,FALSE),"")</f>
        <v>0</v>
      </c>
    </row>
    <row r="152" spans="25:25" ht="15" customHeight="1" x14ac:dyDescent="0.25">
      <c r="Y152" s="1">
        <f>IFERROR(VLOOKUP(R152,'Печать Заказа'!B:N,13,FALSE),"")</f>
        <v>0</v>
      </c>
    </row>
    <row r="153" spans="25:25" ht="15" customHeight="1" x14ac:dyDescent="0.25">
      <c r="Y153" s="1">
        <f>IFERROR(VLOOKUP(R153,'Печать Заказа'!B:N,13,FALSE),"")</f>
        <v>0</v>
      </c>
    </row>
    <row r="154" spans="25:25" ht="15" customHeight="1" x14ac:dyDescent="0.25">
      <c r="Y154" s="1">
        <f>IFERROR(VLOOKUP(R154,'Печать Заказа'!B:N,13,FALSE),"")</f>
        <v>0</v>
      </c>
    </row>
    <row r="155" spans="25:25" ht="15" customHeight="1" x14ac:dyDescent="0.25">
      <c r="Y155" s="1">
        <f>IFERROR(VLOOKUP(R155,'Печать Заказа'!B:N,13,FALSE),"")</f>
        <v>0</v>
      </c>
    </row>
    <row r="156" spans="25:25" ht="15" customHeight="1" x14ac:dyDescent="0.25">
      <c r="Y156" s="1">
        <f>IFERROR(VLOOKUP(R156,'Печать Заказа'!B:N,13,FALSE),"")</f>
        <v>0</v>
      </c>
    </row>
    <row r="157" spans="25:25" ht="15" customHeight="1" x14ac:dyDescent="0.25">
      <c r="Y157" s="1">
        <f>IFERROR(VLOOKUP(R157,'Печать Заказа'!B:N,13,FALSE),"")</f>
        <v>0</v>
      </c>
    </row>
    <row r="158" spans="25:25" ht="15" customHeight="1" x14ac:dyDescent="0.25">
      <c r="Y158" s="1">
        <f>IFERROR(VLOOKUP(R158,'Печать Заказа'!B:N,13,FALSE),"")</f>
        <v>0</v>
      </c>
    </row>
    <row r="159" spans="25:25" ht="15" customHeight="1" x14ac:dyDescent="0.25">
      <c r="Y159" s="1">
        <f>IFERROR(VLOOKUP(R159,'Печать Заказа'!B:N,13,FALSE),"")</f>
        <v>0</v>
      </c>
    </row>
    <row r="160" spans="25:25" ht="15" customHeight="1" x14ac:dyDescent="0.25">
      <c r="Y160" s="1">
        <f>IFERROR(VLOOKUP(R160,'Печать Заказа'!B:N,13,FALSE),"")</f>
        <v>0</v>
      </c>
    </row>
    <row r="161" spans="25:25" ht="15" customHeight="1" x14ac:dyDescent="0.25">
      <c r="Y161" s="1">
        <f>IFERROR(VLOOKUP(R161,'Печать Заказа'!B:N,13,FALSE),"")</f>
        <v>0</v>
      </c>
    </row>
    <row r="162" spans="25:25" ht="15" customHeight="1" x14ac:dyDescent="0.25">
      <c r="Y162" s="1">
        <f>IFERROR(VLOOKUP(R162,'Печать Заказа'!B:N,13,FALSE),"")</f>
        <v>0</v>
      </c>
    </row>
    <row r="163" spans="25:25" ht="15" customHeight="1" x14ac:dyDescent="0.25">
      <c r="Y163" s="1">
        <f>IFERROR(VLOOKUP(R163,'Печать Заказа'!B:N,13,FALSE),"")</f>
        <v>0</v>
      </c>
    </row>
    <row r="164" spans="25:25" ht="15" customHeight="1" x14ac:dyDescent="0.25">
      <c r="Y164" s="1">
        <f>IFERROR(VLOOKUP(R164,'Печать Заказа'!B:N,13,FALSE),"")</f>
        <v>0</v>
      </c>
    </row>
    <row r="165" spans="25:25" ht="15" customHeight="1" x14ac:dyDescent="0.25">
      <c r="Y165" s="1">
        <f>IFERROR(VLOOKUP(R165,'Печать Заказа'!B:N,13,FALSE),"")</f>
        <v>0</v>
      </c>
    </row>
    <row r="166" spans="25:25" ht="15" customHeight="1" x14ac:dyDescent="0.25">
      <c r="Y166" s="1">
        <f>IFERROR(VLOOKUP(R166,'Печать Заказа'!B:N,13,FALSE),"")</f>
        <v>0</v>
      </c>
    </row>
    <row r="167" spans="25:25" ht="15" customHeight="1" x14ac:dyDescent="0.25">
      <c r="Y167" s="1">
        <f>IFERROR(VLOOKUP(R167,'Печать Заказа'!B:N,13,FALSE),"")</f>
        <v>0</v>
      </c>
    </row>
    <row r="168" spans="25:25" ht="15" customHeight="1" x14ac:dyDescent="0.25">
      <c r="Y168" s="1">
        <f>IFERROR(VLOOKUP(R168,'Печать Заказа'!B:N,13,FALSE),"")</f>
        <v>0</v>
      </c>
    </row>
    <row r="169" spans="25:25" ht="15" customHeight="1" x14ac:dyDescent="0.25">
      <c r="Y169" s="1">
        <f>IFERROR(VLOOKUP(R169,'Печать Заказа'!B:N,13,FALSE),"")</f>
        <v>0</v>
      </c>
    </row>
    <row r="170" spans="25:25" ht="15" customHeight="1" x14ac:dyDescent="0.25">
      <c r="Y170" s="1">
        <f>IFERROR(VLOOKUP(R170,'Печать Заказа'!B:N,13,FALSE),"")</f>
        <v>0</v>
      </c>
    </row>
    <row r="171" spans="25:25" ht="15" customHeight="1" x14ac:dyDescent="0.25">
      <c r="Y171" s="1">
        <f>IFERROR(VLOOKUP(R171,'Печать Заказа'!B:N,13,FALSE),"")</f>
        <v>0</v>
      </c>
    </row>
    <row r="172" spans="25:25" ht="15" customHeight="1" x14ac:dyDescent="0.25">
      <c r="Y172" s="1">
        <f>IFERROR(VLOOKUP(R172,'Печать Заказа'!B:N,13,FALSE),"")</f>
        <v>0</v>
      </c>
    </row>
    <row r="173" spans="25:25" ht="15" customHeight="1" x14ac:dyDescent="0.25">
      <c r="Y173" s="1">
        <f>IFERROR(VLOOKUP(R173,'Печать Заказа'!B:N,13,FALSE),"")</f>
        <v>0</v>
      </c>
    </row>
    <row r="174" spans="25:25" ht="15" customHeight="1" x14ac:dyDescent="0.25">
      <c r="Y174" s="1">
        <f>IFERROR(VLOOKUP(R174,'Печать Заказа'!B:N,13,FALSE),"")</f>
        <v>0</v>
      </c>
    </row>
    <row r="175" spans="25:25" ht="15" customHeight="1" x14ac:dyDescent="0.25">
      <c r="Y175" s="1">
        <f>IFERROR(VLOOKUP(R175,'Печать Заказа'!B:N,13,FALSE),"")</f>
        <v>0</v>
      </c>
    </row>
    <row r="176" spans="25:25" ht="15" customHeight="1" x14ac:dyDescent="0.25">
      <c r="Y176" s="1">
        <f>IFERROR(VLOOKUP(R176,'Печать Заказа'!B:N,13,FALSE),"")</f>
        <v>0</v>
      </c>
    </row>
    <row r="177" spans="25:25" ht="15" customHeight="1" x14ac:dyDescent="0.25">
      <c r="Y177" s="1">
        <f>IFERROR(VLOOKUP(R177,'Печать Заказа'!B:N,13,FALSE),"")</f>
        <v>0</v>
      </c>
    </row>
    <row r="178" spans="25:25" ht="15" customHeight="1" x14ac:dyDescent="0.25">
      <c r="Y178" s="1">
        <f>IFERROR(VLOOKUP(R178,'Печать Заказа'!B:N,13,FALSE),"")</f>
        <v>0</v>
      </c>
    </row>
    <row r="179" spans="25:25" ht="15" customHeight="1" x14ac:dyDescent="0.25">
      <c r="Y179" s="1">
        <f>IFERROR(VLOOKUP(R179,'Печать Заказа'!B:N,13,FALSE),"")</f>
        <v>0</v>
      </c>
    </row>
    <row r="180" spans="25:25" ht="15" customHeight="1" x14ac:dyDescent="0.25">
      <c r="Y180" s="1">
        <f>IFERROR(VLOOKUP(R180,'Печать Заказа'!B:N,13,FALSE),"")</f>
        <v>0</v>
      </c>
    </row>
    <row r="181" spans="25:25" ht="15" customHeight="1" x14ac:dyDescent="0.25">
      <c r="Y181" s="1">
        <f>IFERROR(VLOOKUP(R181,'Печать Заказа'!B:N,13,FALSE),"")</f>
        <v>0</v>
      </c>
    </row>
    <row r="182" spans="25:25" ht="15" customHeight="1" x14ac:dyDescent="0.25">
      <c r="Y182" s="1">
        <f>IFERROR(VLOOKUP(R182,'Печать Заказа'!B:N,13,FALSE),"")</f>
        <v>0</v>
      </c>
    </row>
    <row r="183" spans="25:25" ht="15" customHeight="1" x14ac:dyDescent="0.25">
      <c r="Y183" s="1">
        <f>IFERROR(VLOOKUP(R183,'Печать Заказа'!B:N,13,FALSE),"")</f>
        <v>0</v>
      </c>
    </row>
    <row r="184" spans="25:25" ht="15" customHeight="1" x14ac:dyDescent="0.25">
      <c r="Y184" s="1">
        <f>IFERROR(VLOOKUP(R184,'Печать Заказа'!B:N,13,FALSE),"")</f>
        <v>0</v>
      </c>
    </row>
    <row r="185" spans="25:25" ht="15" customHeight="1" x14ac:dyDescent="0.25">
      <c r="Y185" s="1">
        <f>IFERROR(VLOOKUP(R185,'Печать Заказа'!B:N,13,FALSE),"")</f>
        <v>0</v>
      </c>
    </row>
    <row r="186" spans="25:25" ht="15" customHeight="1" x14ac:dyDescent="0.25">
      <c r="Y186" s="1">
        <f>IFERROR(VLOOKUP(R186,'Печать Заказа'!B:N,13,FALSE),"")</f>
        <v>0</v>
      </c>
    </row>
    <row r="187" spans="25:25" ht="15" customHeight="1" x14ac:dyDescent="0.25">
      <c r="Y187" s="1">
        <f>IFERROR(VLOOKUP(R187,'Печать Заказа'!B:N,13,FALSE),"")</f>
        <v>0</v>
      </c>
    </row>
    <row r="188" spans="25:25" ht="15" customHeight="1" x14ac:dyDescent="0.25">
      <c r="Y188" s="1">
        <f>IFERROR(VLOOKUP(R188,'Печать Заказа'!B:N,13,FALSE),"")</f>
        <v>0</v>
      </c>
    </row>
    <row r="189" spans="25:25" ht="15" customHeight="1" x14ac:dyDescent="0.25">
      <c r="Y189" s="1">
        <f>IFERROR(VLOOKUP(R189,'Печать Заказа'!B:N,13,FALSE),"")</f>
        <v>0</v>
      </c>
    </row>
    <row r="190" spans="25:25" ht="15" customHeight="1" x14ac:dyDescent="0.25">
      <c r="Y190" s="1">
        <f>IFERROR(VLOOKUP(R190,'Печать Заказа'!B:N,13,FALSE),"")</f>
        <v>0</v>
      </c>
    </row>
    <row r="191" spans="25:25" ht="15" customHeight="1" x14ac:dyDescent="0.25">
      <c r="Y191" s="1">
        <f>IFERROR(VLOOKUP(R191,'Печать Заказа'!B:N,13,FALSE),"")</f>
        <v>0</v>
      </c>
    </row>
    <row r="192" spans="25:25" ht="15" customHeight="1" x14ac:dyDescent="0.25">
      <c r="Y192" s="1">
        <f>IFERROR(VLOOKUP(R192,'Печать Заказа'!B:N,13,FALSE),"")</f>
        <v>0</v>
      </c>
    </row>
    <row r="193" spans="25:25" ht="15" customHeight="1" x14ac:dyDescent="0.25">
      <c r="Y193" s="1">
        <f>IFERROR(VLOOKUP(R193,'Печать Заказа'!B:N,13,FALSE),"")</f>
        <v>0</v>
      </c>
    </row>
    <row r="194" spans="25:25" ht="15" customHeight="1" x14ac:dyDescent="0.25">
      <c r="Y194" s="1">
        <f>IFERROR(VLOOKUP(R194,'Печать Заказа'!B:N,13,FALSE),"")</f>
        <v>0</v>
      </c>
    </row>
    <row r="195" spans="25:25" ht="15" customHeight="1" x14ac:dyDescent="0.25">
      <c r="Y195" s="1">
        <f>IFERROR(VLOOKUP(R195,'Печать Заказа'!B:N,13,FALSE),"")</f>
        <v>0</v>
      </c>
    </row>
    <row r="196" spans="25:25" ht="15" customHeight="1" x14ac:dyDescent="0.25">
      <c r="Y196" s="1">
        <f>IFERROR(VLOOKUP(R196,'Печать Заказа'!B:N,13,FALSE),"")</f>
        <v>0</v>
      </c>
    </row>
    <row r="197" spans="25:25" ht="15" customHeight="1" x14ac:dyDescent="0.25">
      <c r="Y197" s="1">
        <f>IFERROR(VLOOKUP(R197,'Печать Заказа'!B:N,13,FALSE),"")</f>
        <v>0</v>
      </c>
    </row>
    <row r="198" spans="25:25" ht="15" customHeight="1" x14ac:dyDescent="0.25">
      <c r="Y198" s="1">
        <f>IFERROR(VLOOKUP(R198,'Печать Заказа'!B:N,13,FALSE),"")</f>
        <v>0</v>
      </c>
    </row>
    <row r="199" spans="25:25" ht="15" customHeight="1" x14ac:dyDescent="0.25">
      <c r="Y199" s="1">
        <f>IFERROR(VLOOKUP(R199,'Печать Заказа'!B:N,13,FALSE),"")</f>
        <v>0</v>
      </c>
    </row>
    <row r="200" spans="25:25" ht="15" customHeight="1" x14ac:dyDescent="0.25">
      <c r="Y200" s="1">
        <f>IFERROR(VLOOKUP(R200,'Печать Заказа'!B:N,13,FALSE),"")</f>
        <v>0</v>
      </c>
    </row>
    <row r="201" spans="25:25" ht="15" customHeight="1" x14ac:dyDescent="0.25">
      <c r="Y201" s="1">
        <f>IFERROR(VLOOKUP(R201,'Печать Заказа'!B:N,13,FALSE),"")</f>
        <v>0</v>
      </c>
    </row>
    <row r="202" spans="25:25" ht="15" customHeight="1" x14ac:dyDescent="0.25">
      <c r="Y202" s="1">
        <f>IFERROR(VLOOKUP(R202,'Печать Заказа'!B:N,13,FALSE),"")</f>
        <v>0</v>
      </c>
    </row>
    <row r="203" spans="25:25" ht="15" customHeight="1" x14ac:dyDescent="0.25">
      <c r="Y203" s="1">
        <f>IFERROR(VLOOKUP(R203,'Печать Заказа'!B:N,13,FALSE),"")</f>
        <v>0</v>
      </c>
    </row>
    <row r="204" spans="25:25" ht="15" customHeight="1" x14ac:dyDescent="0.25">
      <c r="Y204" s="1">
        <f>IFERROR(VLOOKUP(R204,'Печать Заказа'!B:N,13,FALSE),"")</f>
        <v>0</v>
      </c>
    </row>
    <row r="205" spans="25:25" ht="15" customHeight="1" x14ac:dyDescent="0.25">
      <c r="Y205" s="1">
        <f>IFERROR(VLOOKUP(R205,'Печать Заказа'!B:N,13,FALSE),"")</f>
        <v>0</v>
      </c>
    </row>
    <row r="206" spans="25:25" ht="15" customHeight="1" x14ac:dyDescent="0.25">
      <c r="Y206" s="1">
        <f>IFERROR(VLOOKUP(R206,'Печать Заказа'!B:N,13,FALSE),"")</f>
        <v>0</v>
      </c>
    </row>
    <row r="207" spans="25:25" ht="15" customHeight="1" x14ac:dyDescent="0.25">
      <c r="Y207" s="1">
        <f>IFERROR(VLOOKUP(R207,'Печать Заказа'!B:N,13,FALSE),"")</f>
        <v>0</v>
      </c>
    </row>
    <row r="208" spans="25:25" ht="15" customHeight="1" x14ac:dyDescent="0.25">
      <c r="Y208" s="1">
        <f>IFERROR(VLOOKUP(R208,'Печать Заказа'!B:N,13,FALSE),"")</f>
        <v>0</v>
      </c>
    </row>
    <row r="209" spans="25:25" ht="15" customHeight="1" x14ac:dyDescent="0.25">
      <c r="Y209" s="1">
        <f>IFERROR(VLOOKUP(R209,'Печать Заказа'!B:N,13,FALSE),"")</f>
        <v>0</v>
      </c>
    </row>
    <row r="210" spans="25:25" ht="15" customHeight="1" x14ac:dyDescent="0.25">
      <c r="Y210" s="1">
        <f>IFERROR(VLOOKUP(R210,'Печать Заказа'!B:N,13,FALSE),"")</f>
        <v>0</v>
      </c>
    </row>
    <row r="211" spans="25:25" ht="15" customHeight="1" x14ac:dyDescent="0.25">
      <c r="Y211" s="1">
        <f>IFERROR(VLOOKUP(R211,'Печать Заказа'!B:N,13,FALSE),"")</f>
        <v>0</v>
      </c>
    </row>
    <row r="212" spans="25:25" ht="15" customHeight="1" x14ac:dyDescent="0.25">
      <c r="Y212" s="1">
        <f>IFERROR(VLOOKUP(R212,'Печать Заказа'!B:N,13,FALSE),"")</f>
        <v>0</v>
      </c>
    </row>
    <row r="213" spans="25:25" ht="15" customHeight="1" x14ac:dyDescent="0.25">
      <c r="Y213" s="1">
        <f>IFERROR(VLOOKUP(R213,'Печать Заказа'!B:N,13,FALSE),"")</f>
        <v>0</v>
      </c>
    </row>
    <row r="214" spans="25:25" ht="15" customHeight="1" x14ac:dyDescent="0.25">
      <c r="Y214" s="1">
        <f>IFERROR(VLOOKUP(R214,'Печать Заказа'!B:N,13,FALSE),"")</f>
        <v>0</v>
      </c>
    </row>
    <row r="215" spans="25:25" ht="15" customHeight="1" x14ac:dyDescent="0.25">
      <c r="Y215" s="1">
        <f>IFERROR(VLOOKUP(R215,'Печать Заказа'!B:N,13,FALSE),"")</f>
        <v>0</v>
      </c>
    </row>
    <row r="216" spans="25:25" ht="15" customHeight="1" x14ac:dyDescent="0.25">
      <c r="Y216" s="1">
        <f>IFERROR(VLOOKUP(R216,'Печать Заказа'!B:N,13,FALSE),"")</f>
        <v>0</v>
      </c>
    </row>
    <row r="217" spans="25:25" ht="15" customHeight="1" x14ac:dyDescent="0.25">
      <c r="Y217" s="1">
        <f>IFERROR(VLOOKUP(R217,'Печать Заказа'!B:N,13,FALSE),"")</f>
        <v>0</v>
      </c>
    </row>
  </sheetData>
  <protectedRanges>
    <protectedRange sqref="G3 L5 J3 L16:L21 L7:L9 L11:L14" name="Диапазон1"/>
    <protectedRange sqref="L6 L15 L10" name="Диапазон1_5"/>
    <protectedRange sqref="L30:L32" name="Диапазон1_1_1"/>
    <protectedRange sqref="L23:L27" name="Диапазон1_1"/>
  </protectedRanges>
  <mergeCells count="30">
    <mergeCell ref="B1:B3"/>
    <mergeCell ref="G2:H2"/>
    <mergeCell ref="G3:H3"/>
    <mergeCell ref="H15:I15"/>
    <mergeCell ref="L15:P15"/>
    <mergeCell ref="H6:I6"/>
    <mergeCell ref="L6:P6"/>
    <mergeCell ref="H7:I7"/>
    <mergeCell ref="H10:I10"/>
    <mergeCell ref="L10:P10"/>
    <mergeCell ref="H11:I11"/>
    <mergeCell ref="H12:I12"/>
    <mergeCell ref="H13:I13"/>
    <mergeCell ref="H8:I8"/>
    <mergeCell ref="L30:P30"/>
    <mergeCell ref="H31:I31"/>
    <mergeCell ref="H32:I32"/>
    <mergeCell ref="H16:I16"/>
    <mergeCell ref="H17:I17"/>
    <mergeCell ref="H18:I18"/>
    <mergeCell ref="H19:I19"/>
    <mergeCell ref="H20:I20"/>
    <mergeCell ref="H21:I21"/>
    <mergeCell ref="H30:I30"/>
    <mergeCell ref="H26:I26"/>
    <mergeCell ref="H27:I27"/>
    <mergeCell ref="H23:I23"/>
    <mergeCell ref="L23:P23"/>
    <mergeCell ref="H24:I24"/>
    <mergeCell ref="H25:I25"/>
  </mergeCells>
  <printOptions horizontalCentered="1"/>
  <pageMargins left="0.23622047244094491" right="0.23622047244094491" top="0.23622047244094491" bottom="0.23622047244094491" header="0.11811023622047245" footer="0.11811023622047245"/>
  <pageSetup paperSize="9" scale="47" fitToHeight="0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D226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J3" sqref="J3"/>
    </sheetView>
  </sheetViews>
  <sheetFormatPr defaultColWidth="10.5703125" defaultRowHeight="15" customHeight="1" outlineLevelCol="1" x14ac:dyDescent="0.25"/>
  <cols>
    <col min="1" max="1" width="14.7109375" style="4" hidden="1" customWidth="1"/>
    <col min="2" max="2" width="22.7109375" style="4" customWidth="1"/>
    <col min="3" max="3" width="37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6.2851562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27" s="39" customFormat="1" ht="44.25" customHeight="1" x14ac:dyDescent="0.25">
      <c r="A1" s="34"/>
      <c r="B1" s="617"/>
      <c r="C1" s="102" t="s">
        <v>729</v>
      </c>
      <c r="D1" s="103"/>
      <c r="E1" s="103"/>
      <c r="F1" s="104"/>
      <c r="G1" s="105">
        <f>Title!E5</f>
        <v>45313</v>
      </c>
      <c r="H1" s="35"/>
      <c r="I1" s="35"/>
      <c r="J1" s="35"/>
      <c r="K1" s="35"/>
      <c r="L1" s="42"/>
      <c r="M1" s="36"/>
      <c r="N1" s="36"/>
      <c r="O1" s="56"/>
      <c r="P1" s="36"/>
      <c r="Q1" s="37"/>
      <c r="R1" s="38"/>
      <c r="S1" s="38"/>
      <c r="T1" s="38"/>
      <c r="U1" s="38"/>
      <c r="V1" s="38"/>
      <c r="W1" s="38"/>
    </row>
    <row r="2" spans="1:27" s="46" customFormat="1" ht="30" customHeight="1" thickBot="1" x14ac:dyDescent="0.3">
      <c r="A2" s="43"/>
      <c r="B2" s="617"/>
      <c r="C2" s="151" t="s">
        <v>151</v>
      </c>
      <c r="D2" s="151"/>
      <c r="E2" s="151"/>
      <c r="F2" s="151"/>
      <c r="G2" s="634"/>
      <c r="H2" s="634"/>
      <c r="I2" s="47"/>
      <c r="J2" s="68" t="s">
        <v>144</v>
      </c>
      <c r="K2" s="47"/>
      <c r="L2" s="49" t="s">
        <v>145</v>
      </c>
      <c r="M2" s="49" t="s">
        <v>146</v>
      </c>
      <c r="N2" s="49"/>
      <c r="O2" s="48"/>
      <c r="P2" s="50"/>
      <c r="Q2" s="44"/>
      <c r="R2" s="45"/>
      <c r="S2" s="45"/>
      <c r="T2" s="45"/>
      <c r="U2" s="45"/>
      <c r="V2" s="45"/>
      <c r="W2" s="45"/>
    </row>
    <row r="3" spans="1:27" ht="34.5" customHeight="1" thickBot="1" x14ac:dyDescent="0.55000000000000004">
      <c r="A3" s="2"/>
      <c r="B3" s="617"/>
      <c r="C3" s="122" t="s">
        <v>152</v>
      </c>
      <c r="D3" s="122"/>
      <c r="E3" s="122"/>
      <c r="G3" s="633"/>
      <c r="H3" s="633"/>
      <c r="I3" s="7"/>
      <c r="J3" s="133">
        <f>Title!E6</f>
        <v>0</v>
      </c>
      <c r="K3" s="54" t="s">
        <v>147</v>
      </c>
      <c r="L3" s="52">
        <f>SUM(L4:L9983)</f>
        <v>0</v>
      </c>
      <c r="M3" s="52">
        <f>SUM(M4:M9983)</f>
        <v>0</v>
      </c>
      <c r="N3" s="55"/>
      <c r="O3" s="53" t="s">
        <v>153</v>
      </c>
      <c r="P3" s="53" t="s">
        <v>155</v>
      </c>
      <c r="Q3" s="67" t="s">
        <v>55</v>
      </c>
      <c r="R3" s="67" t="s">
        <v>56</v>
      </c>
      <c r="S3" s="67" t="s">
        <v>140</v>
      </c>
      <c r="T3" s="276" t="s">
        <v>71</v>
      </c>
      <c r="U3" s="22"/>
      <c r="V3" s="67" t="s">
        <v>119</v>
      </c>
      <c r="W3" s="67" t="s">
        <v>57</v>
      </c>
    </row>
    <row r="4" spans="1:27" s="64" customFormat="1" ht="39.75" customHeight="1" thickBot="1" x14ac:dyDescent="0.3">
      <c r="A4" s="63"/>
      <c r="B4" s="77" t="s">
        <v>187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32"/>
      <c r="R4" s="33"/>
      <c r="S4" s="33"/>
      <c r="T4" s="271"/>
      <c r="U4" s="40"/>
      <c r="V4" s="33"/>
      <c r="W4" s="33"/>
    </row>
    <row r="5" spans="1:27" s="29" customFormat="1" ht="57" customHeight="1" thickTop="1" x14ac:dyDescent="0.25">
      <c r="A5" s="3"/>
      <c r="B5" s="57"/>
      <c r="C5" s="87" t="s">
        <v>230</v>
      </c>
      <c r="D5" s="87"/>
      <c r="E5" s="87"/>
      <c r="F5" s="87"/>
      <c r="G5" s="87"/>
      <c r="H5" s="87"/>
      <c r="I5" s="87"/>
      <c r="J5" s="87"/>
      <c r="K5" s="87"/>
      <c r="L5" s="76"/>
      <c r="M5" s="76"/>
      <c r="N5" s="76"/>
      <c r="O5" s="76"/>
      <c r="P5" s="76"/>
      <c r="Q5" s="23"/>
      <c r="R5" s="26"/>
      <c r="S5" s="26"/>
      <c r="T5" s="272"/>
      <c r="U5" s="26"/>
      <c r="V5" s="26"/>
      <c r="W5" s="26"/>
    </row>
    <row r="6" spans="1:27" ht="45" customHeight="1" x14ac:dyDescent="0.25">
      <c r="B6" s="79"/>
      <c r="C6" s="86" t="s">
        <v>45</v>
      </c>
      <c r="D6" s="86"/>
      <c r="E6" s="152" t="s">
        <v>292</v>
      </c>
      <c r="F6" s="86" t="s">
        <v>140</v>
      </c>
      <c r="G6" s="66" t="s">
        <v>186</v>
      </c>
      <c r="H6" s="631" t="s">
        <v>150</v>
      </c>
      <c r="I6" s="631"/>
      <c r="J6" s="66" t="s">
        <v>214</v>
      </c>
      <c r="K6" s="66" t="s">
        <v>156</v>
      </c>
      <c r="L6" s="618" t="s">
        <v>335</v>
      </c>
      <c r="M6" s="619"/>
      <c r="N6" s="619"/>
      <c r="O6" s="619"/>
      <c r="P6" s="620"/>
      <c r="Q6" s="24"/>
      <c r="R6" s="25"/>
      <c r="S6" s="25"/>
      <c r="T6" s="273"/>
      <c r="U6" s="25"/>
      <c r="V6" s="25"/>
      <c r="W6" s="25"/>
    </row>
    <row r="7" spans="1:27" ht="31.5" customHeight="1" x14ac:dyDescent="0.25">
      <c r="B7" s="10"/>
      <c r="C7" s="154" t="str">
        <f>Q7</f>
        <v>THERMEX Topflow Pro 21000</v>
      </c>
      <c r="D7" s="154"/>
      <c r="E7" s="154" t="s">
        <v>293</v>
      </c>
      <c r="F7" s="60">
        <f>S7</f>
        <v>211022</v>
      </c>
      <c r="G7" s="180" t="s">
        <v>18</v>
      </c>
      <c r="H7" s="627">
        <v>21</v>
      </c>
      <c r="I7" s="627"/>
      <c r="J7" s="180">
        <v>11.8</v>
      </c>
      <c r="K7" s="62" t="s">
        <v>213</v>
      </c>
      <c r="L7" s="92">
        <v>0</v>
      </c>
      <c r="M7" s="92">
        <f>L7*O7</f>
        <v>0</v>
      </c>
      <c r="N7" s="92"/>
      <c r="O7" s="93">
        <f>P7*(1-$J$3)</f>
        <v>15090</v>
      </c>
      <c r="P7" s="406">
        <f>V7</f>
        <v>15090</v>
      </c>
      <c r="Q7" s="179" t="s">
        <v>197</v>
      </c>
      <c r="R7" s="179" t="s">
        <v>212</v>
      </c>
      <c r="S7" s="179">
        <v>211022</v>
      </c>
      <c r="T7" s="270">
        <v>4670007716134</v>
      </c>
      <c r="U7" s="27"/>
      <c r="V7" s="179">
        <f>VLOOKUP(R7,'Печать Заказа'!B:F,5,FALSE)</f>
        <v>15090</v>
      </c>
      <c r="W7" s="179" t="str">
        <f>IF(V7="фикс.цена",VLOOKUP(R7,'Печать Заказа'!B:F,4,FALSE),"")</f>
        <v/>
      </c>
      <c r="Y7" s="1" t="str">
        <f>IFERROR(VLOOKUP(R7,'Печать Заказа'!B:N,13,FALSE),"")</f>
        <v/>
      </c>
    </row>
    <row r="8" spans="1:27" ht="31.5" customHeight="1" thickBot="1" x14ac:dyDescent="0.3">
      <c r="B8" s="10"/>
      <c r="C8" s="154" t="str">
        <f>Q8</f>
        <v>THERMEX Topflow Pro 24000</v>
      </c>
      <c r="D8" s="154"/>
      <c r="E8" s="159" t="s">
        <v>293</v>
      </c>
      <c r="F8" s="60">
        <f>S8</f>
        <v>211023</v>
      </c>
      <c r="G8" s="180" t="s">
        <v>18</v>
      </c>
      <c r="H8" s="627">
        <v>24</v>
      </c>
      <c r="I8" s="627"/>
      <c r="J8" s="180">
        <v>13.8</v>
      </c>
      <c r="K8" s="62" t="s">
        <v>213</v>
      </c>
      <c r="L8" s="92">
        <v>0</v>
      </c>
      <c r="M8" s="92">
        <f>L8*O8</f>
        <v>0</v>
      </c>
      <c r="N8" s="92"/>
      <c r="O8" s="93">
        <f>P8*(1-$J$3)</f>
        <v>15590</v>
      </c>
      <c r="P8" s="406">
        <f>V8</f>
        <v>15590</v>
      </c>
      <c r="Q8" s="179" t="s">
        <v>326</v>
      </c>
      <c r="R8" s="179" t="s">
        <v>327</v>
      </c>
      <c r="S8" s="179">
        <v>211023</v>
      </c>
      <c r="T8" s="270">
        <v>4670007719715</v>
      </c>
      <c r="U8" s="27"/>
      <c r="V8" s="179">
        <f>VLOOKUP(R8,'Печать Заказа'!B:F,5,FALSE)</f>
        <v>15590</v>
      </c>
      <c r="W8" s="179" t="str">
        <f>IF(V8="фикс.цена",VLOOKUP(R8,'Печать Заказа'!B:F,4,FALSE),"")</f>
        <v/>
      </c>
      <c r="Y8" s="1" t="str">
        <f>IFERROR(VLOOKUP(R8,'Печать Заказа'!B:N,13,FALSE),"")</f>
        <v/>
      </c>
    </row>
    <row r="9" spans="1:27" s="29" customFormat="1" ht="52.5" customHeight="1" thickTop="1" x14ac:dyDescent="0.25">
      <c r="A9" s="3"/>
      <c r="B9" s="57"/>
      <c r="C9" s="87" t="s">
        <v>964</v>
      </c>
      <c r="D9" s="87"/>
      <c r="E9" s="87"/>
      <c r="F9" s="87"/>
      <c r="G9" s="87"/>
      <c r="H9" s="87"/>
      <c r="I9" s="87"/>
      <c r="J9" s="87"/>
      <c r="K9" s="87"/>
      <c r="L9" s="76"/>
      <c r="M9" s="76"/>
      <c r="N9" s="76"/>
      <c r="O9" s="76"/>
      <c r="P9" s="76"/>
      <c r="Q9" s="23"/>
      <c r="R9" s="26"/>
      <c r="S9" s="26"/>
      <c r="T9" s="26"/>
      <c r="U9" s="26"/>
      <c r="V9" s="26"/>
      <c r="W9" s="26"/>
      <c r="Y9" s="1"/>
    </row>
    <row r="10" spans="1:27" ht="45" customHeight="1" x14ac:dyDescent="0.25">
      <c r="B10" s="79"/>
      <c r="C10" s="86" t="s">
        <v>45</v>
      </c>
      <c r="D10" s="86"/>
      <c r="E10" s="484" t="s">
        <v>292</v>
      </c>
      <c r="F10" s="86" t="s">
        <v>140</v>
      </c>
      <c r="G10" s="482" t="s">
        <v>186</v>
      </c>
      <c r="H10" s="631" t="s">
        <v>150</v>
      </c>
      <c r="I10" s="631"/>
      <c r="J10" s="482" t="s">
        <v>214</v>
      </c>
      <c r="K10" s="482" t="s">
        <v>156</v>
      </c>
      <c r="L10" s="632" t="s">
        <v>965</v>
      </c>
      <c r="M10" s="632"/>
      <c r="N10" s="632"/>
      <c r="O10" s="632"/>
      <c r="P10" s="632"/>
      <c r="Q10" s="24"/>
      <c r="R10" s="25"/>
      <c r="S10" s="25"/>
      <c r="T10" s="25"/>
      <c r="U10" s="25"/>
      <c r="V10" s="25"/>
      <c r="W10" s="25"/>
    </row>
    <row r="11" spans="1:27" ht="24" customHeight="1" x14ac:dyDescent="0.25">
      <c r="B11" s="10"/>
      <c r="C11" s="154" t="str">
        <f>Q11</f>
        <v>Thermex Hudson 7000</v>
      </c>
      <c r="D11" s="154"/>
      <c r="E11" s="159" t="s">
        <v>293</v>
      </c>
      <c r="F11" s="60">
        <f>S11</f>
        <v>211110</v>
      </c>
      <c r="G11" s="481" t="s">
        <v>18</v>
      </c>
      <c r="H11" s="627">
        <v>7</v>
      </c>
      <c r="I11" s="627"/>
      <c r="J11" s="481">
        <v>4</v>
      </c>
      <c r="K11" s="485" t="s">
        <v>427</v>
      </c>
      <c r="L11" s="92">
        <v>0</v>
      </c>
      <c r="M11" s="92">
        <f>L11*O11</f>
        <v>0</v>
      </c>
      <c r="N11" s="92"/>
      <c r="O11" s="93">
        <f>P11*(1-$J$3)</f>
        <v>11390</v>
      </c>
      <c r="P11" s="406">
        <f>V11</f>
        <v>11390</v>
      </c>
      <c r="Q11" s="483" t="s">
        <v>966</v>
      </c>
      <c r="R11" s="483" t="s">
        <v>967</v>
      </c>
      <c r="S11" s="483">
        <v>211110</v>
      </c>
      <c r="T11" s="270">
        <v>4670033316759</v>
      </c>
      <c r="U11" s="27"/>
      <c r="V11" s="483">
        <f>VLOOKUP(R11,'Печать Заказа'!B:F,5,FALSE)</f>
        <v>11390</v>
      </c>
      <c r="W11" s="483" t="str">
        <f>IF(V11="фикс.цена",VLOOKUP(R11,'Печать Заказа'!B:F,4,FALSE),"")</f>
        <v/>
      </c>
      <c r="Y11" s="1">
        <f>IFERROR(VLOOKUP(R11,'Печать Заказа'!B:N,13,FALSE),"")</f>
        <v>0</v>
      </c>
      <c r="AA11" s="163"/>
    </row>
    <row r="12" spans="1:27" ht="24" customHeight="1" thickBot="1" x14ac:dyDescent="0.3">
      <c r="B12" s="10"/>
      <c r="C12" s="154" t="str">
        <f>Q12</f>
        <v>Thermex Hudson 8500</v>
      </c>
      <c r="D12" s="154"/>
      <c r="E12" s="160" t="s">
        <v>293</v>
      </c>
      <c r="F12" s="60">
        <f>S12</f>
        <v>211111</v>
      </c>
      <c r="G12" s="481" t="s">
        <v>18</v>
      </c>
      <c r="H12" s="627">
        <v>8.5</v>
      </c>
      <c r="I12" s="627"/>
      <c r="J12" s="481">
        <v>4.9000000000000004</v>
      </c>
      <c r="K12" s="485" t="s">
        <v>427</v>
      </c>
      <c r="L12" s="92">
        <v>0</v>
      </c>
      <c r="M12" s="92">
        <f>L12*O12</f>
        <v>0</v>
      </c>
      <c r="N12" s="92"/>
      <c r="O12" s="93">
        <f>P12*(1-$J$3)</f>
        <v>12190</v>
      </c>
      <c r="P12" s="406">
        <f>V12</f>
        <v>12190</v>
      </c>
      <c r="Q12" s="483" t="s">
        <v>968</v>
      </c>
      <c r="R12" s="483" t="s">
        <v>969</v>
      </c>
      <c r="S12" s="483">
        <v>211111</v>
      </c>
      <c r="T12" s="270">
        <v>4670033316766</v>
      </c>
      <c r="U12" s="27"/>
      <c r="V12" s="483">
        <f>VLOOKUP(R12,'Печать Заказа'!B:F,5,FALSE)</f>
        <v>12190</v>
      </c>
      <c r="W12" s="483" t="str">
        <f>IF(V12="фикс.цена",VLOOKUP(R12,'Печать Заказа'!B:F,4,FALSE),"")</f>
        <v/>
      </c>
      <c r="Y12" s="1">
        <f>IFERROR(VLOOKUP(R12,'Печать Заказа'!B:N,13,FALSE),"")</f>
        <v>0</v>
      </c>
      <c r="AA12" s="163"/>
    </row>
    <row r="13" spans="1:27" s="29" customFormat="1" ht="49.5" customHeight="1" thickTop="1" x14ac:dyDescent="0.25">
      <c r="A13" s="3"/>
      <c r="B13" s="57"/>
      <c r="C13" s="87" t="s">
        <v>231</v>
      </c>
      <c r="D13" s="87"/>
      <c r="E13" s="87"/>
      <c r="F13" s="87"/>
      <c r="G13" s="87"/>
      <c r="H13" s="87"/>
      <c r="I13" s="87"/>
      <c r="J13" s="87"/>
      <c r="K13" s="87"/>
      <c r="L13" s="76"/>
      <c r="M13" s="76"/>
      <c r="N13" s="76"/>
      <c r="O13" s="76"/>
      <c r="P13" s="76"/>
      <c r="Q13" s="23"/>
      <c r="R13" s="26"/>
      <c r="S13" s="26"/>
      <c r="T13" s="26"/>
      <c r="U13" s="26"/>
      <c r="V13" s="26"/>
      <c r="W13" s="26"/>
      <c r="Y13" s="1"/>
    </row>
    <row r="14" spans="1:27" ht="45" customHeight="1" x14ac:dyDescent="0.25">
      <c r="B14" s="79"/>
      <c r="C14" s="86" t="s">
        <v>45</v>
      </c>
      <c r="D14" s="86"/>
      <c r="E14" s="152" t="s">
        <v>292</v>
      </c>
      <c r="F14" s="86" t="s">
        <v>140</v>
      </c>
      <c r="G14" s="66" t="s">
        <v>186</v>
      </c>
      <c r="H14" s="631" t="s">
        <v>150</v>
      </c>
      <c r="I14" s="631"/>
      <c r="J14" s="66" t="s">
        <v>214</v>
      </c>
      <c r="K14" s="66" t="s">
        <v>156</v>
      </c>
      <c r="L14" s="632" t="s">
        <v>334</v>
      </c>
      <c r="M14" s="632"/>
      <c r="N14" s="632"/>
      <c r="O14" s="632"/>
      <c r="P14" s="632"/>
      <c r="Q14" s="24"/>
      <c r="R14" s="25"/>
      <c r="S14" s="25"/>
      <c r="T14" s="25"/>
      <c r="U14" s="25"/>
      <c r="V14" s="25"/>
      <c r="W14" s="25"/>
    </row>
    <row r="15" spans="1:27" ht="22.5" customHeight="1" x14ac:dyDescent="0.25">
      <c r="B15" s="10"/>
      <c r="C15" s="154" t="str">
        <f>Q15</f>
        <v>THERMEX Topflow 6000</v>
      </c>
      <c r="D15" s="154"/>
      <c r="E15" s="159" t="s">
        <v>293</v>
      </c>
      <c r="F15" s="60">
        <f>S15</f>
        <v>211018</v>
      </c>
      <c r="G15" s="69" t="s">
        <v>18</v>
      </c>
      <c r="H15" s="627">
        <v>6</v>
      </c>
      <c r="I15" s="627"/>
      <c r="J15" s="69">
        <v>3.4</v>
      </c>
      <c r="K15" s="62" t="s">
        <v>257</v>
      </c>
      <c r="L15" s="92">
        <v>0</v>
      </c>
      <c r="M15" s="92">
        <f>L15*O15</f>
        <v>0</v>
      </c>
      <c r="N15" s="92"/>
      <c r="O15" s="93">
        <f>P15*(1-$J$3)</f>
        <v>11090</v>
      </c>
      <c r="P15" s="406">
        <f>V15</f>
        <v>11090</v>
      </c>
      <c r="Q15" s="67" t="s">
        <v>208</v>
      </c>
      <c r="R15" s="67" t="s">
        <v>209</v>
      </c>
      <c r="S15" s="67">
        <v>211018</v>
      </c>
      <c r="T15" s="270">
        <v>4670007716097</v>
      </c>
      <c r="U15" s="27"/>
      <c r="V15" s="67">
        <f>VLOOKUP(R15,'Печать Заказа'!B:F,5,FALSE)</f>
        <v>11090</v>
      </c>
      <c r="W15" s="67" t="str">
        <f>IF(V15="фикс.цена",VLOOKUP(R15,'Печать Заказа'!B:F,4,FALSE),"")</f>
        <v/>
      </c>
      <c r="Y15" s="1" t="str">
        <f>IFERROR(VLOOKUP(R15,'Печать Заказа'!B:N,13,FALSE),"")</f>
        <v/>
      </c>
    </row>
    <row r="16" spans="1:27" ht="22.5" customHeight="1" x14ac:dyDescent="0.25">
      <c r="B16" s="10"/>
      <c r="C16" s="154" t="str">
        <f>Q16</f>
        <v>THERMEX Topflow 8000</v>
      </c>
      <c r="D16" s="154"/>
      <c r="E16" s="160" t="s">
        <v>293</v>
      </c>
      <c r="F16" s="60">
        <f>S16</f>
        <v>211019</v>
      </c>
      <c r="G16" s="69" t="s">
        <v>18</v>
      </c>
      <c r="H16" s="627">
        <v>8</v>
      </c>
      <c r="I16" s="627"/>
      <c r="J16" s="69">
        <v>4.5999999999999996</v>
      </c>
      <c r="K16" s="62" t="s">
        <v>257</v>
      </c>
      <c r="L16" s="92">
        <v>0</v>
      </c>
      <c r="M16" s="92">
        <f>L16*O16</f>
        <v>0</v>
      </c>
      <c r="N16" s="92"/>
      <c r="O16" s="93">
        <f>P16*(1-$J$3)</f>
        <v>11890</v>
      </c>
      <c r="P16" s="406">
        <f>V16</f>
        <v>11890</v>
      </c>
      <c r="Q16" s="67" t="s">
        <v>210</v>
      </c>
      <c r="R16" s="67" t="s">
        <v>211</v>
      </c>
      <c r="S16" s="67">
        <v>211019</v>
      </c>
      <c r="T16" s="270">
        <v>4670007716103</v>
      </c>
      <c r="U16" s="27"/>
      <c r="V16" s="67">
        <f>VLOOKUP(R16,'Печать Заказа'!B:F,5,FALSE)</f>
        <v>11890</v>
      </c>
      <c r="W16" s="67" t="str">
        <f>IF(V16="фикс.цена",VLOOKUP(R16,'Печать Заказа'!B:F,4,FALSE),"")</f>
        <v/>
      </c>
      <c r="Y16" s="1" t="str">
        <f>IFERROR(VLOOKUP(R16,'Печать Заказа'!B:N,13,FALSE),"")</f>
        <v/>
      </c>
    </row>
    <row r="17" spans="1:28" ht="22.5" customHeight="1" x14ac:dyDescent="0.25">
      <c r="B17" s="10"/>
      <c r="C17" s="154" t="str">
        <f>Q17</f>
        <v>THERMEX Topflow 10000</v>
      </c>
      <c r="D17" s="154"/>
      <c r="E17" s="159" t="s">
        <v>293</v>
      </c>
      <c r="F17" s="60">
        <f>S17</f>
        <v>211020</v>
      </c>
      <c r="G17" s="69" t="s">
        <v>18</v>
      </c>
      <c r="H17" s="627">
        <v>10</v>
      </c>
      <c r="I17" s="627"/>
      <c r="J17" s="69">
        <v>5.7</v>
      </c>
      <c r="K17" s="62" t="s">
        <v>257</v>
      </c>
      <c r="L17" s="92">
        <v>0</v>
      </c>
      <c r="M17" s="92">
        <f>L17*O17</f>
        <v>0</v>
      </c>
      <c r="N17" s="92"/>
      <c r="O17" s="93">
        <f>P17*(1-$J$3)</f>
        <v>12390</v>
      </c>
      <c r="P17" s="406">
        <f>V17</f>
        <v>12390</v>
      </c>
      <c r="Q17" s="67" t="s">
        <v>204</v>
      </c>
      <c r="R17" s="67" t="s">
        <v>205</v>
      </c>
      <c r="S17" s="67">
        <v>211020</v>
      </c>
      <c r="T17" s="270">
        <v>4670007716110</v>
      </c>
      <c r="U17" s="27"/>
      <c r="V17" s="67">
        <f>VLOOKUP(R17,'Печать Заказа'!B:F,5,FALSE)</f>
        <v>12390</v>
      </c>
      <c r="W17" s="67" t="str">
        <f>IF(V17="фикс.цена",VLOOKUP(R17,'Печать Заказа'!B:F,4,FALSE),"")</f>
        <v/>
      </c>
      <c r="Y17" s="1" t="str">
        <f>IFERROR(VLOOKUP(R17,'Печать Заказа'!B:N,13,FALSE),"")</f>
        <v/>
      </c>
    </row>
    <row r="18" spans="1:28" ht="22.5" customHeight="1" thickBot="1" x14ac:dyDescent="0.3">
      <c r="B18" s="10"/>
      <c r="C18" s="154" t="str">
        <f>Q18</f>
        <v>THERMEX Topflow 15000</v>
      </c>
      <c r="D18" s="154"/>
      <c r="E18" s="160" t="s">
        <v>293</v>
      </c>
      <c r="F18" s="60">
        <f>S18</f>
        <v>211021</v>
      </c>
      <c r="G18" s="69" t="s">
        <v>18</v>
      </c>
      <c r="H18" s="627">
        <v>15</v>
      </c>
      <c r="I18" s="627"/>
      <c r="J18" s="69">
        <v>8.5</v>
      </c>
      <c r="K18" s="62" t="s">
        <v>257</v>
      </c>
      <c r="L18" s="92">
        <v>0</v>
      </c>
      <c r="M18" s="92">
        <f>L18*O18</f>
        <v>0</v>
      </c>
      <c r="N18" s="92"/>
      <c r="O18" s="93">
        <f>P18*(1-$J$3)</f>
        <v>14090</v>
      </c>
      <c r="P18" s="406">
        <f>V18</f>
        <v>14090</v>
      </c>
      <c r="Q18" s="67" t="s">
        <v>206</v>
      </c>
      <c r="R18" s="67" t="s">
        <v>207</v>
      </c>
      <c r="S18" s="67">
        <v>211021</v>
      </c>
      <c r="T18" s="270">
        <v>4670007716660</v>
      </c>
      <c r="U18" s="27"/>
      <c r="V18" s="67">
        <f>VLOOKUP(R18,'Печать Заказа'!B:F,5,FALSE)</f>
        <v>14090</v>
      </c>
      <c r="W18" s="67" t="str">
        <f>IF(V18="фикс.цена",VLOOKUP(R18,'Печать Заказа'!B:F,4,FALSE),"")</f>
        <v/>
      </c>
      <c r="Y18" s="1" t="str">
        <f>IFERROR(VLOOKUP(R18,'Печать Заказа'!B:N,13,FALSE),"")</f>
        <v/>
      </c>
    </row>
    <row r="19" spans="1:28" s="29" customFormat="1" ht="51" customHeight="1" thickTop="1" x14ac:dyDescent="0.25">
      <c r="A19" s="3"/>
      <c r="B19" s="57"/>
      <c r="C19" s="87" t="s">
        <v>330</v>
      </c>
      <c r="D19" s="87"/>
      <c r="E19" s="87"/>
      <c r="F19" s="87"/>
      <c r="G19" s="87"/>
      <c r="H19" s="87"/>
      <c r="I19" s="87"/>
      <c r="J19" s="87"/>
      <c r="K19" s="87"/>
      <c r="L19" s="76"/>
      <c r="M19" s="76"/>
      <c r="N19" s="76"/>
      <c r="O19" s="76"/>
      <c r="P19" s="76"/>
      <c r="Q19" s="23"/>
      <c r="R19" s="26"/>
      <c r="S19" s="26"/>
      <c r="T19" s="26"/>
      <c r="U19" s="26"/>
      <c r="V19" s="26"/>
      <c r="W19" s="26"/>
      <c r="Y19" s="1"/>
    </row>
    <row r="20" spans="1:28" ht="61.5" customHeight="1" x14ac:dyDescent="0.25">
      <c r="B20" s="79"/>
      <c r="C20" s="86" t="s">
        <v>45</v>
      </c>
      <c r="D20" s="86"/>
      <c r="E20" s="152" t="s">
        <v>292</v>
      </c>
      <c r="F20" s="86" t="s">
        <v>140</v>
      </c>
      <c r="G20" s="185" t="s">
        <v>186</v>
      </c>
      <c r="H20" s="631" t="s">
        <v>150</v>
      </c>
      <c r="I20" s="631"/>
      <c r="J20" s="185" t="s">
        <v>214</v>
      </c>
      <c r="K20" s="185" t="s">
        <v>156</v>
      </c>
      <c r="L20" s="632" t="s">
        <v>391</v>
      </c>
      <c r="M20" s="632"/>
      <c r="N20" s="632"/>
      <c r="O20" s="632"/>
      <c r="P20" s="632"/>
      <c r="Q20" s="24"/>
      <c r="R20" s="25"/>
      <c r="S20" s="25"/>
      <c r="T20" s="25"/>
      <c r="U20" s="25"/>
      <c r="V20" s="25"/>
      <c r="W20" s="25"/>
      <c r="AB20" s="163"/>
    </row>
    <row r="21" spans="1:28" ht="24" customHeight="1" x14ac:dyDescent="0.25">
      <c r="B21" s="79"/>
      <c r="C21" s="235" t="str">
        <f>Q21</f>
        <v>THERMEX Trend 4500</v>
      </c>
      <c r="D21" s="154"/>
      <c r="E21" s="159" t="s">
        <v>293</v>
      </c>
      <c r="F21" s="60">
        <f>S21</f>
        <v>211029</v>
      </c>
      <c r="G21" s="230" t="s">
        <v>18</v>
      </c>
      <c r="H21" s="627">
        <v>4.5</v>
      </c>
      <c r="I21" s="627"/>
      <c r="J21" s="230">
        <v>2.6</v>
      </c>
      <c r="K21" s="62" t="s">
        <v>333</v>
      </c>
      <c r="L21" s="92">
        <v>0</v>
      </c>
      <c r="M21" s="92">
        <f>L21*O21</f>
        <v>0</v>
      </c>
      <c r="N21" s="92"/>
      <c r="O21" s="93">
        <f>P21*(1-$J$3)</f>
        <v>7890</v>
      </c>
      <c r="P21" s="406">
        <f>V21</f>
        <v>7890</v>
      </c>
      <c r="Q21" s="231" t="s">
        <v>544</v>
      </c>
      <c r="R21" s="231" t="s">
        <v>545</v>
      </c>
      <c r="S21" s="231">
        <v>211029</v>
      </c>
      <c r="T21" s="270">
        <v>4670033312102</v>
      </c>
      <c r="U21" s="25"/>
      <c r="V21" s="231">
        <f>VLOOKUP(R21,'Печать Заказа'!B:F,5,FALSE)</f>
        <v>7890</v>
      </c>
      <c r="W21" s="347" t="str">
        <f>IF(V21="фикс.цена",VLOOKUP(R21,'Печать Заказа'!B:F,4,FALSE),"")</f>
        <v/>
      </c>
      <c r="Y21" s="1" t="str">
        <f>IFERROR(VLOOKUP(R21,'Печать Заказа'!B:N,13,FALSE),"")</f>
        <v/>
      </c>
    </row>
    <row r="22" spans="1:28" ht="24" customHeight="1" thickBot="1" x14ac:dyDescent="0.3">
      <c r="B22" s="10"/>
      <c r="C22" s="154" t="str">
        <f>Q22</f>
        <v>THERMEX Trend 6000</v>
      </c>
      <c r="D22" s="154"/>
      <c r="E22" s="160" t="s">
        <v>293</v>
      </c>
      <c r="F22" s="60">
        <f>S22</f>
        <v>211024</v>
      </c>
      <c r="G22" s="184" t="s">
        <v>18</v>
      </c>
      <c r="H22" s="627">
        <v>6</v>
      </c>
      <c r="I22" s="627"/>
      <c r="J22" s="184">
        <v>3.4</v>
      </c>
      <c r="K22" s="62" t="s">
        <v>333</v>
      </c>
      <c r="L22" s="92">
        <v>0</v>
      </c>
      <c r="M22" s="92">
        <f>L22*O22</f>
        <v>0</v>
      </c>
      <c r="N22" s="92"/>
      <c r="O22" s="93">
        <f>P22*(1-$J$3)</f>
        <v>8090</v>
      </c>
      <c r="P22" s="406">
        <f>V22</f>
        <v>8090</v>
      </c>
      <c r="Q22" s="183" t="s">
        <v>332</v>
      </c>
      <c r="R22" s="183" t="s">
        <v>331</v>
      </c>
      <c r="S22" s="183">
        <v>211024</v>
      </c>
      <c r="T22" s="270">
        <v>4670007719951</v>
      </c>
      <c r="U22" s="27"/>
      <c r="V22" s="183">
        <f>VLOOKUP(R22,'Печать Заказа'!B:F,5,FALSE)</f>
        <v>8090</v>
      </c>
      <c r="W22" s="183" t="str">
        <f>IF(V22="фикс.цена",VLOOKUP(R22,'Печать Заказа'!B:F,4,FALSE),"")</f>
        <v/>
      </c>
      <c r="Y22" s="1" t="str">
        <f>IFERROR(VLOOKUP(R22,'Печать Заказа'!B:N,13,FALSE),"")</f>
        <v/>
      </c>
    </row>
    <row r="23" spans="1:28" s="29" customFormat="1" ht="49.5" customHeight="1" thickTop="1" x14ac:dyDescent="0.25">
      <c r="A23" s="3"/>
      <c r="B23" s="57"/>
      <c r="C23" s="87" t="s">
        <v>550</v>
      </c>
      <c r="D23" s="87"/>
      <c r="E23" s="87"/>
      <c r="F23" s="87"/>
      <c r="G23" s="87"/>
      <c r="H23" s="87"/>
      <c r="I23" s="87"/>
      <c r="J23" s="87"/>
      <c r="K23" s="87"/>
      <c r="L23" s="76"/>
      <c r="M23" s="76"/>
      <c r="N23" s="76"/>
      <c r="O23" s="76"/>
      <c r="P23" s="76"/>
      <c r="Q23" s="23"/>
      <c r="R23" s="26"/>
      <c r="S23" s="26"/>
      <c r="T23" s="26"/>
      <c r="U23" s="26"/>
      <c r="V23" s="26"/>
      <c r="W23" s="26"/>
      <c r="Y23" s="1"/>
    </row>
    <row r="24" spans="1:28" ht="45" customHeight="1" x14ac:dyDescent="0.25">
      <c r="B24" s="79"/>
      <c r="C24" s="86" t="s">
        <v>45</v>
      </c>
      <c r="D24" s="86"/>
      <c r="E24" s="152" t="s">
        <v>292</v>
      </c>
      <c r="F24" s="86" t="s">
        <v>140</v>
      </c>
      <c r="G24" s="232" t="s">
        <v>186</v>
      </c>
      <c r="H24" s="631" t="s">
        <v>150</v>
      </c>
      <c r="I24" s="631"/>
      <c r="J24" s="232" t="s">
        <v>214</v>
      </c>
      <c r="K24" s="232" t="s">
        <v>156</v>
      </c>
      <c r="L24" s="632" t="s">
        <v>551</v>
      </c>
      <c r="M24" s="632"/>
      <c r="N24" s="632"/>
      <c r="O24" s="632"/>
      <c r="P24" s="632"/>
      <c r="Q24" s="24"/>
      <c r="R24" s="25"/>
      <c r="S24" s="25"/>
      <c r="T24" s="25"/>
      <c r="U24" s="25"/>
      <c r="V24" s="25"/>
      <c r="W24" s="25"/>
    </row>
    <row r="25" spans="1:28" ht="24" customHeight="1" x14ac:dyDescent="0.25">
      <c r="B25" s="79"/>
      <c r="C25" s="235" t="str">
        <f>Q25</f>
        <v>THERMEX Balance 4500</v>
      </c>
      <c r="D25" s="154"/>
      <c r="E25" s="159" t="s">
        <v>293</v>
      </c>
      <c r="F25" s="60">
        <f>S25</f>
        <v>211030</v>
      </c>
      <c r="G25" s="230" t="s">
        <v>18</v>
      </c>
      <c r="H25" s="627">
        <v>4.5</v>
      </c>
      <c r="I25" s="627"/>
      <c r="J25" s="230">
        <v>2.6</v>
      </c>
      <c r="K25" s="62" t="s">
        <v>333</v>
      </c>
      <c r="L25" s="92">
        <v>0</v>
      </c>
      <c r="M25" s="92">
        <f>L25*O25</f>
        <v>0</v>
      </c>
      <c r="N25" s="92"/>
      <c r="O25" s="93">
        <f>P25*(1-$J$3)</f>
        <v>5590</v>
      </c>
      <c r="P25" s="406">
        <f>V25</f>
        <v>5590</v>
      </c>
      <c r="Q25" s="231" t="s">
        <v>546</v>
      </c>
      <c r="R25" s="231" t="s">
        <v>548</v>
      </c>
      <c r="S25" s="231">
        <v>211030</v>
      </c>
      <c r="T25" s="270">
        <v>4670033312119</v>
      </c>
      <c r="U25" s="25"/>
      <c r="V25" s="231">
        <f>VLOOKUP(R25,'Печать Заказа'!B:F,5,FALSE)</f>
        <v>5590</v>
      </c>
      <c r="W25" s="347" t="str">
        <f>IF(V25="фикс.цена",VLOOKUP(R25,'Печать Заказа'!B:F,4,FALSE),"")</f>
        <v/>
      </c>
      <c r="Y25" s="1" t="str">
        <f>IFERROR(VLOOKUP(R25,'Печать Заказа'!B:N,13,FALSE),"")</f>
        <v/>
      </c>
    </row>
    <row r="26" spans="1:28" ht="24" customHeight="1" thickBot="1" x14ac:dyDescent="0.3">
      <c r="B26" s="287"/>
      <c r="C26" s="285" t="str">
        <f>Q26</f>
        <v>THERMEX Balance 6000</v>
      </c>
      <c r="D26" s="155"/>
      <c r="E26" s="286" t="s">
        <v>293</v>
      </c>
      <c r="F26" s="73">
        <f>S26</f>
        <v>211031</v>
      </c>
      <c r="G26" s="284" t="s">
        <v>18</v>
      </c>
      <c r="H26" s="626">
        <v>6</v>
      </c>
      <c r="I26" s="626"/>
      <c r="J26" s="284">
        <v>3.4</v>
      </c>
      <c r="K26" s="71" t="s">
        <v>333</v>
      </c>
      <c r="L26" s="94">
        <v>0</v>
      </c>
      <c r="M26" s="94">
        <f>L26*O26</f>
        <v>0</v>
      </c>
      <c r="N26" s="94"/>
      <c r="O26" s="95">
        <f>P26*(1-$J$3)</f>
        <v>6090</v>
      </c>
      <c r="P26" s="407">
        <f>V26</f>
        <v>6090</v>
      </c>
      <c r="Q26" s="231" t="s">
        <v>547</v>
      </c>
      <c r="R26" s="231" t="s">
        <v>549</v>
      </c>
      <c r="S26" s="231">
        <v>211031</v>
      </c>
      <c r="T26" s="270">
        <v>4670033312126</v>
      </c>
      <c r="U26" s="25"/>
      <c r="V26" s="231">
        <f>VLOOKUP(R26,'Печать Заказа'!B:F,5,FALSE)</f>
        <v>6090</v>
      </c>
      <c r="W26" s="347" t="str">
        <f>IF(V26="фикс.цена",VLOOKUP(R26,'Печать Заказа'!B:F,4,FALSE),"")</f>
        <v/>
      </c>
      <c r="Y26" s="1" t="str">
        <f>IFERROR(VLOOKUP(R26,'Печать Заказа'!B:N,13,FALSE),"")</f>
        <v/>
      </c>
    </row>
    <row r="27" spans="1:28" s="29" customFormat="1" ht="51" customHeight="1" thickTop="1" x14ac:dyDescent="0.25">
      <c r="A27" s="3"/>
      <c r="B27" s="57"/>
      <c r="C27" s="87" t="s">
        <v>1120</v>
      </c>
      <c r="D27" s="87"/>
      <c r="E27" s="87"/>
      <c r="F27" s="87"/>
      <c r="G27" s="87"/>
      <c r="H27" s="87"/>
      <c r="I27" s="87"/>
      <c r="J27" s="87"/>
      <c r="K27" s="87"/>
      <c r="L27" s="76"/>
      <c r="M27" s="76"/>
      <c r="N27" s="76"/>
      <c r="O27" s="76"/>
      <c r="P27" s="76"/>
      <c r="Q27" s="23"/>
      <c r="R27" s="26"/>
      <c r="S27" s="26"/>
      <c r="T27" s="26"/>
      <c r="U27" s="26"/>
      <c r="V27" s="26"/>
      <c r="W27" s="26"/>
      <c r="Y27" s="1"/>
    </row>
    <row r="28" spans="1:28" ht="45" customHeight="1" x14ac:dyDescent="0.25">
      <c r="B28" s="79"/>
      <c r="C28" s="586" t="s">
        <v>45</v>
      </c>
      <c r="D28" s="586"/>
      <c r="E28" s="583" t="s">
        <v>292</v>
      </c>
      <c r="F28" s="586" t="s">
        <v>140</v>
      </c>
      <c r="G28" s="580" t="s">
        <v>186</v>
      </c>
      <c r="H28" s="631" t="s">
        <v>150</v>
      </c>
      <c r="I28" s="631"/>
      <c r="J28" s="580" t="s">
        <v>214</v>
      </c>
      <c r="K28" s="580" t="s">
        <v>156</v>
      </c>
      <c r="L28" s="632" t="s">
        <v>1121</v>
      </c>
      <c r="M28" s="632"/>
      <c r="N28" s="632"/>
      <c r="O28" s="632"/>
      <c r="P28" s="632"/>
      <c r="Q28" s="24"/>
      <c r="R28" s="25"/>
      <c r="S28" s="25"/>
      <c r="T28" s="25"/>
      <c r="U28" s="25"/>
      <c r="V28" s="25"/>
      <c r="W28" s="25"/>
    </row>
    <row r="29" spans="1:28" ht="22.5" customHeight="1" x14ac:dyDescent="0.25">
      <c r="B29" s="10"/>
      <c r="C29" s="154" t="str">
        <f>Q29</f>
        <v>THERMEX Artflow 6000</v>
      </c>
      <c r="D29" s="154"/>
      <c r="E29" s="159" t="s">
        <v>293</v>
      </c>
      <c r="F29" s="60">
        <f>S29</f>
        <v>211035</v>
      </c>
      <c r="G29" s="578" t="s">
        <v>18</v>
      </c>
      <c r="H29" s="627" t="s">
        <v>684</v>
      </c>
      <c r="I29" s="627"/>
      <c r="J29" s="577">
        <v>3.3</v>
      </c>
      <c r="K29" s="584" t="s">
        <v>681</v>
      </c>
      <c r="L29" s="92">
        <v>0</v>
      </c>
      <c r="M29" s="92">
        <f>L29*O29</f>
        <v>0</v>
      </c>
      <c r="N29" s="92"/>
      <c r="O29" s="93">
        <f>P29*(1-$J$3)</f>
        <v>5290</v>
      </c>
      <c r="P29" s="406">
        <f>V29</f>
        <v>5290</v>
      </c>
      <c r="Q29" s="581" t="s">
        <v>670</v>
      </c>
      <c r="R29" s="581" t="s">
        <v>671</v>
      </c>
      <c r="S29" s="581">
        <v>211035</v>
      </c>
      <c r="T29" s="270">
        <v>4670033314045</v>
      </c>
      <c r="U29" s="27"/>
      <c r="V29" s="581">
        <f>VLOOKUP(R29,'Печать Заказа'!B:F,5,FALSE)</f>
        <v>5290</v>
      </c>
      <c r="W29" s="581" t="str">
        <f>IF(V29="фикс.цена",VLOOKUP(R29,'Печать Заказа'!B:F,4,FALSE),"")</f>
        <v/>
      </c>
      <c r="Y29" s="1" t="str">
        <f>IFERROR(VLOOKUP(R29,'Печать Заказа'!B:N,13,FALSE),"")</f>
        <v/>
      </c>
    </row>
    <row r="30" spans="1:28" ht="22.5" customHeight="1" x14ac:dyDescent="0.25">
      <c r="B30" s="10"/>
      <c r="C30" s="154" t="str">
        <f>Q30</f>
        <v>THERMEX Artflow 8000</v>
      </c>
      <c r="D30" s="154"/>
      <c r="E30" s="160" t="s">
        <v>293</v>
      </c>
      <c r="F30" s="60">
        <f>S30</f>
        <v>211036</v>
      </c>
      <c r="G30" s="578" t="s">
        <v>18</v>
      </c>
      <c r="H30" s="627" t="s">
        <v>685</v>
      </c>
      <c r="I30" s="627"/>
      <c r="J30" s="577">
        <v>4.5</v>
      </c>
      <c r="K30" s="584" t="s">
        <v>681</v>
      </c>
      <c r="L30" s="92">
        <v>0</v>
      </c>
      <c r="M30" s="92">
        <f>L30*O30</f>
        <v>0</v>
      </c>
      <c r="N30" s="92"/>
      <c r="O30" s="93">
        <f>P30*(1-$J$3)</f>
        <v>5690</v>
      </c>
      <c r="P30" s="406">
        <f>V30</f>
        <v>5690</v>
      </c>
      <c r="Q30" s="581" t="s">
        <v>672</v>
      </c>
      <c r="R30" s="581" t="s">
        <v>673</v>
      </c>
      <c r="S30" s="581">
        <v>211036</v>
      </c>
      <c r="T30" s="270">
        <v>4670033314038</v>
      </c>
      <c r="U30" s="27"/>
      <c r="V30" s="581">
        <f>VLOOKUP(R30,'Печать Заказа'!B:F,5,FALSE)</f>
        <v>5690</v>
      </c>
      <c r="W30" s="581" t="str">
        <f>IF(V30="фикс.цена",VLOOKUP(R30,'Печать Заказа'!B:F,4,FALSE),"")</f>
        <v/>
      </c>
      <c r="Y30" s="1" t="str">
        <f>IFERROR(VLOOKUP(R30,'Печать Заказа'!B:N,13,FALSE),"")</f>
        <v/>
      </c>
    </row>
    <row r="31" spans="1:28" ht="22.5" customHeight="1" thickBot="1" x14ac:dyDescent="0.3">
      <c r="B31" s="74"/>
      <c r="C31" s="155" t="str">
        <f>Q31</f>
        <v>THERMEX Artflow 10500</v>
      </c>
      <c r="D31" s="155"/>
      <c r="E31" s="286" t="s">
        <v>293</v>
      </c>
      <c r="F31" s="73">
        <f>S31</f>
        <v>211037</v>
      </c>
      <c r="G31" s="582" t="s">
        <v>18</v>
      </c>
      <c r="H31" s="626" t="s">
        <v>683</v>
      </c>
      <c r="I31" s="626"/>
      <c r="J31" s="579">
        <v>6</v>
      </c>
      <c r="K31" s="585" t="s">
        <v>681</v>
      </c>
      <c r="L31" s="94">
        <v>0</v>
      </c>
      <c r="M31" s="94">
        <f>L31*O31</f>
        <v>0</v>
      </c>
      <c r="N31" s="94"/>
      <c r="O31" s="95">
        <f>P31*(1-$J$3)</f>
        <v>7690</v>
      </c>
      <c r="P31" s="407">
        <f>V31</f>
        <v>7690</v>
      </c>
      <c r="Q31" s="581" t="s">
        <v>668</v>
      </c>
      <c r="R31" s="581" t="s">
        <v>669</v>
      </c>
      <c r="S31" s="581">
        <v>211037</v>
      </c>
      <c r="T31" s="270">
        <v>4670033314052</v>
      </c>
      <c r="U31" s="27"/>
      <c r="V31" s="581">
        <f>VLOOKUP(R31,'Печать Заказа'!B:F,5,FALSE)</f>
        <v>7690</v>
      </c>
      <c r="W31" s="581" t="str">
        <f>IF(V31="фикс.цена",VLOOKUP(R31,'Печать Заказа'!B:F,4,FALSE),"")</f>
        <v/>
      </c>
      <c r="Y31" s="1" t="str">
        <f>IFERROR(VLOOKUP(R31,'Печать Заказа'!B:N,13,FALSE),"")</f>
        <v/>
      </c>
    </row>
    <row r="32" spans="1:28" s="29" customFormat="1" ht="51" customHeight="1" thickTop="1" x14ac:dyDescent="0.25">
      <c r="A32" s="3"/>
      <c r="B32" s="57"/>
      <c r="C32" s="87" t="s">
        <v>667</v>
      </c>
      <c r="D32" s="87"/>
      <c r="E32" s="87"/>
      <c r="F32" s="87"/>
      <c r="G32" s="87"/>
      <c r="H32" s="87"/>
      <c r="I32" s="87"/>
      <c r="J32" s="87"/>
      <c r="K32" s="87"/>
      <c r="L32" s="76"/>
      <c r="M32" s="76"/>
      <c r="N32" s="76"/>
      <c r="O32" s="76"/>
      <c r="P32" s="76"/>
      <c r="Q32" s="23"/>
      <c r="R32" s="26"/>
      <c r="S32" s="26"/>
      <c r="T32" s="26"/>
      <c r="U32" s="26"/>
      <c r="V32" s="26"/>
      <c r="W32" s="26"/>
      <c r="Y32" s="1"/>
    </row>
    <row r="33" spans="1:30" ht="45" customHeight="1" x14ac:dyDescent="0.25">
      <c r="B33" s="79"/>
      <c r="C33" s="86" t="s">
        <v>45</v>
      </c>
      <c r="D33" s="86"/>
      <c r="E33" s="152" t="s">
        <v>292</v>
      </c>
      <c r="F33" s="86" t="s">
        <v>140</v>
      </c>
      <c r="G33" s="281" t="s">
        <v>186</v>
      </c>
      <c r="H33" s="631" t="s">
        <v>150</v>
      </c>
      <c r="I33" s="631"/>
      <c r="J33" s="281" t="s">
        <v>214</v>
      </c>
      <c r="K33" s="281" t="s">
        <v>156</v>
      </c>
      <c r="L33" s="632" t="s">
        <v>682</v>
      </c>
      <c r="M33" s="632"/>
      <c r="N33" s="632"/>
      <c r="O33" s="632"/>
      <c r="P33" s="632"/>
      <c r="Q33" s="24"/>
      <c r="R33" s="25"/>
      <c r="S33" s="25"/>
      <c r="T33" s="25"/>
      <c r="U33" s="25"/>
      <c r="V33" s="25"/>
      <c r="W33" s="25"/>
    </row>
    <row r="34" spans="1:30" ht="22.5" customHeight="1" x14ac:dyDescent="0.25">
      <c r="B34" s="10"/>
      <c r="C34" s="154" t="str">
        <f>Q34</f>
        <v>THERMEX Onyx 6500</v>
      </c>
      <c r="D34" s="154"/>
      <c r="E34" s="159" t="s">
        <v>293</v>
      </c>
      <c r="F34" s="60">
        <f>S34</f>
        <v>211038</v>
      </c>
      <c r="G34" s="283" t="s">
        <v>18</v>
      </c>
      <c r="H34" s="627" t="s">
        <v>678</v>
      </c>
      <c r="I34" s="627"/>
      <c r="J34" s="282">
        <v>3.6</v>
      </c>
      <c r="K34" s="62" t="s">
        <v>680</v>
      </c>
      <c r="L34" s="92">
        <v>0</v>
      </c>
      <c r="M34" s="92">
        <f>L34*O34</f>
        <v>0</v>
      </c>
      <c r="N34" s="92"/>
      <c r="O34" s="93">
        <f>P34*(1-$J$3)</f>
        <v>5290</v>
      </c>
      <c r="P34" s="406">
        <f>V34</f>
        <v>5290</v>
      </c>
      <c r="Q34" s="280" t="s">
        <v>674</v>
      </c>
      <c r="R34" s="280" t="s">
        <v>675</v>
      </c>
      <c r="S34" s="280">
        <v>211038</v>
      </c>
      <c r="T34" s="270">
        <v>4670033314212</v>
      </c>
      <c r="U34" s="27"/>
      <c r="V34" s="280">
        <f>VLOOKUP(R34,'Печать Заказа'!B:F,5,FALSE)</f>
        <v>5290</v>
      </c>
      <c r="W34" s="280" t="str">
        <f>IF(V34="фикс.цена",VLOOKUP(R34,'Печать Заказа'!B:F,4,FALSE),"")</f>
        <v/>
      </c>
      <c r="Y34" s="1" t="str">
        <f>IFERROR(VLOOKUP(R34,'Печать Заказа'!B:N,13,FALSE),"")</f>
        <v/>
      </c>
    </row>
    <row r="35" spans="1:30" ht="22.5" customHeight="1" thickBot="1" x14ac:dyDescent="0.3">
      <c r="B35" s="10"/>
      <c r="C35" s="154" t="str">
        <f>Q35</f>
        <v>THERMEX Onyx 8000</v>
      </c>
      <c r="D35" s="154"/>
      <c r="E35" s="160" t="s">
        <v>293</v>
      </c>
      <c r="F35" s="60">
        <f>S35</f>
        <v>211039</v>
      </c>
      <c r="G35" s="283" t="s">
        <v>18</v>
      </c>
      <c r="H35" s="627" t="s">
        <v>679</v>
      </c>
      <c r="I35" s="627"/>
      <c r="J35" s="282">
        <v>4.5</v>
      </c>
      <c r="K35" s="62" t="s">
        <v>680</v>
      </c>
      <c r="L35" s="92">
        <v>0</v>
      </c>
      <c r="M35" s="92">
        <f>L35*O35</f>
        <v>0</v>
      </c>
      <c r="N35" s="92"/>
      <c r="O35" s="93">
        <f>P35*(1-$J$3)</f>
        <v>5690</v>
      </c>
      <c r="P35" s="406">
        <f>V35</f>
        <v>5690</v>
      </c>
      <c r="Q35" s="280" t="s">
        <v>676</v>
      </c>
      <c r="R35" s="280" t="s">
        <v>677</v>
      </c>
      <c r="S35" s="280">
        <v>211039</v>
      </c>
      <c r="T35" s="270">
        <v>4670033314229</v>
      </c>
      <c r="U35" s="27"/>
      <c r="V35" s="280">
        <f>VLOOKUP(R35,'Печать Заказа'!B:F,5,FALSE)</f>
        <v>5690</v>
      </c>
      <c r="W35" s="280" t="str">
        <f>IF(V35="фикс.цена",VLOOKUP(R35,'Печать Заказа'!B:F,4,FALSE),"")</f>
        <v/>
      </c>
      <c r="Y35" s="1" t="str">
        <f>IFERROR(VLOOKUP(R35,'Печать Заказа'!B:N,13,FALSE),"")</f>
        <v/>
      </c>
    </row>
    <row r="36" spans="1:30" s="29" customFormat="1" ht="67.5" customHeight="1" thickTop="1" x14ac:dyDescent="0.25">
      <c r="A36" s="3"/>
      <c r="B36" s="57"/>
      <c r="C36" s="87" t="s">
        <v>1078</v>
      </c>
      <c r="D36" s="87"/>
      <c r="E36" s="218"/>
      <c r="F36" s="87"/>
      <c r="G36" s="87"/>
      <c r="H36" s="87"/>
      <c r="I36" s="87"/>
      <c r="J36" s="87"/>
      <c r="K36" s="87"/>
      <c r="L36" s="76"/>
      <c r="M36" s="76"/>
      <c r="N36" s="76"/>
      <c r="O36" s="76"/>
      <c r="P36" s="76"/>
      <c r="Q36" s="23"/>
      <c r="R36" s="26"/>
      <c r="S36" s="26"/>
      <c r="T36" s="26"/>
      <c r="U36" s="26"/>
      <c r="V36" s="26"/>
      <c r="W36" s="26"/>
      <c r="Y36" s="1"/>
    </row>
    <row r="37" spans="1:30" ht="45" customHeight="1" x14ac:dyDescent="0.25">
      <c r="B37" s="79"/>
      <c r="C37" s="550" t="s">
        <v>45</v>
      </c>
      <c r="D37" s="550"/>
      <c r="E37" s="548" t="s">
        <v>292</v>
      </c>
      <c r="F37" s="550" t="s">
        <v>140</v>
      </c>
      <c r="G37" s="545" t="s">
        <v>186</v>
      </c>
      <c r="H37" s="631" t="s">
        <v>150</v>
      </c>
      <c r="I37" s="631"/>
      <c r="J37" s="545" t="s">
        <v>214</v>
      </c>
      <c r="K37" s="545" t="s">
        <v>156</v>
      </c>
      <c r="L37" s="632" t="s">
        <v>1079</v>
      </c>
      <c r="M37" s="632"/>
      <c r="N37" s="632"/>
      <c r="O37" s="632"/>
      <c r="P37" s="632"/>
      <c r="Q37" s="24"/>
      <c r="R37" s="25"/>
      <c r="S37" s="25"/>
      <c r="T37" s="25"/>
      <c r="U37" s="25"/>
      <c r="V37" s="25"/>
      <c r="W37" s="25"/>
    </row>
    <row r="38" spans="1:30" ht="53.25" customHeight="1" thickBot="1" x14ac:dyDescent="0.3">
      <c r="B38" s="234"/>
      <c r="C38" s="155" t="str">
        <f>Q38</f>
        <v>THERMEX Hitch 3500</v>
      </c>
      <c r="D38" s="155"/>
      <c r="E38" s="286" t="s">
        <v>294</v>
      </c>
      <c r="F38" s="73">
        <f>S38</f>
        <v>211217</v>
      </c>
      <c r="G38" s="547" t="s">
        <v>18</v>
      </c>
      <c r="H38" s="626">
        <v>3.5</v>
      </c>
      <c r="I38" s="626"/>
      <c r="J38" s="544">
        <v>2</v>
      </c>
      <c r="K38" s="71" t="s">
        <v>951</v>
      </c>
      <c r="L38" s="94">
        <v>0</v>
      </c>
      <c r="M38" s="94">
        <f>L38*O38</f>
        <v>0</v>
      </c>
      <c r="N38" s="94"/>
      <c r="O38" s="95">
        <f>P38*(1-$J$3)</f>
        <v>2590</v>
      </c>
      <c r="P38" s="407">
        <f>V38</f>
        <v>2590</v>
      </c>
      <c r="Q38" s="546" t="s">
        <v>1081</v>
      </c>
      <c r="R38" s="546" t="s">
        <v>1082</v>
      </c>
      <c r="S38" s="84">
        <v>211217</v>
      </c>
      <c r="T38" s="270">
        <v>4670033316735</v>
      </c>
      <c r="U38" s="27"/>
      <c r="V38" s="546">
        <f>VLOOKUP(R38,'Печать Заказа'!B:F,5,FALSE)</f>
        <v>2590</v>
      </c>
      <c r="W38" s="546" t="str">
        <f>IF(V38="фикс.цена",VLOOKUP(R38,'Печать Заказа'!B:F,4,FALSE),"")</f>
        <v/>
      </c>
      <c r="Y38" s="1" t="str">
        <f>IFERROR(VLOOKUP(R38,'Печать Заказа'!B:N,13,FALSE),"")</f>
        <v/>
      </c>
    </row>
    <row r="39" spans="1:30" s="64" customFormat="1" ht="47.25" customHeight="1" thickBot="1" x14ac:dyDescent="0.3">
      <c r="A39" s="63"/>
      <c r="B39" s="78" t="s">
        <v>557</v>
      </c>
      <c r="C39" s="114"/>
      <c r="D39" s="65"/>
      <c r="E39" s="114"/>
      <c r="F39" s="65"/>
      <c r="G39" s="65"/>
      <c r="H39" s="65"/>
      <c r="I39" s="65"/>
      <c r="J39" s="65"/>
      <c r="K39" s="65"/>
      <c r="L39" s="78"/>
      <c r="M39" s="78"/>
      <c r="N39" s="78"/>
      <c r="O39" s="78"/>
      <c r="P39" s="78"/>
      <c r="Q39" s="32"/>
      <c r="R39" s="33"/>
      <c r="S39" s="33"/>
      <c r="T39" s="33"/>
      <c r="U39" s="40"/>
      <c r="V39" s="33"/>
      <c r="W39" s="33"/>
      <c r="Y39" s="1"/>
    </row>
    <row r="40" spans="1:30" s="29" customFormat="1" ht="66" customHeight="1" thickTop="1" x14ac:dyDescent="0.25">
      <c r="A40" s="3"/>
      <c r="B40" s="57"/>
      <c r="C40" s="87" t="s">
        <v>1147</v>
      </c>
      <c r="D40" s="87"/>
      <c r="E40" s="218"/>
      <c r="F40" s="87"/>
      <c r="G40" s="87"/>
      <c r="H40" s="87"/>
      <c r="I40" s="87"/>
      <c r="J40" s="87"/>
      <c r="K40" s="87"/>
      <c r="L40" s="76"/>
      <c r="M40" s="76"/>
      <c r="N40" s="76"/>
      <c r="O40" s="76"/>
      <c r="P40" s="76"/>
      <c r="Q40" s="23"/>
      <c r="R40" s="26"/>
      <c r="S40" s="26"/>
      <c r="T40" s="26"/>
      <c r="U40" s="26"/>
      <c r="V40" s="26"/>
      <c r="W40" s="26"/>
      <c r="Y40" s="1"/>
    </row>
    <row r="41" spans="1:30" ht="45" customHeight="1" x14ac:dyDescent="0.25">
      <c r="B41" s="79"/>
      <c r="C41" s="595" t="s">
        <v>45</v>
      </c>
      <c r="D41" s="595"/>
      <c r="E41" s="593" t="s">
        <v>292</v>
      </c>
      <c r="F41" s="595" t="s">
        <v>140</v>
      </c>
      <c r="G41" s="590" t="s">
        <v>186</v>
      </c>
      <c r="H41" s="631" t="s">
        <v>150</v>
      </c>
      <c r="I41" s="631"/>
      <c r="J41" s="590" t="s">
        <v>214</v>
      </c>
      <c r="K41" s="590" t="s">
        <v>156</v>
      </c>
      <c r="L41" s="632" t="s">
        <v>1164</v>
      </c>
      <c r="M41" s="632"/>
      <c r="N41" s="632"/>
      <c r="O41" s="632"/>
      <c r="P41" s="632"/>
      <c r="Q41" s="24"/>
      <c r="R41" s="25"/>
      <c r="S41" s="25"/>
      <c r="T41" s="25"/>
      <c r="U41" s="25"/>
      <c r="V41" s="25"/>
      <c r="W41" s="25"/>
    </row>
    <row r="42" spans="1:30" ht="53.25" customHeight="1" thickBot="1" x14ac:dyDescent="0.3">
      <c r="B42" s="10"/>
      <c r="C42" s="154" t="str">
        <f>Q42</f>
        <v>THERMEX Tesoro 3500</v>
      </c>
      <c r="D42" s="154"/>
      <c r="E42" s="160" t="s">
        <v>294</v>
      </c>
      <c r="F42" s="60">
        <f>S42</f>
        <v>211216</v>
      </c>
      <c r="G42" s="589" t="s">
        <v>18</v>
      </c>
      <c r="H42" s="627">
        <v>3.5</v>
      </c>
      <c r="I42" s="627"/>
      <c r="J42" s="591">
        <v>2</v>
      </c>
      <c r="K42" s="594" t="s">
        <v>1160</v>
      </c>
      <c r="L42" s="92">
        <v>0</v>
      </c>
      <c r="M42" s="92">
        <f>L42*O42</f>
        <v>0</v>
      </c>
      <c r="N42" s="92"/>
      <c r="O42" s="93">
        <f>P42*(1-$J$3)</f>
        <v>6290</v>
      </c>
      <c r="P42" s="406">
        <f>V42</f>
        <v>6290</v>
      </c>
      <c r="Q42" s="592" t="s">
        <v>1150</v>
      </c>
      <c r="R42" s="592" t="s">
        <v>1151</v>
      </c>
      <c r="S42" s="84">
        <v>211216</v>
      </c>
      <c r="T42" s="270">
        <v>4670033317473</v>
      </c>
      <c r="U42" s="27"/>
      <c r="V42" s="592">
        <f>VLOOKUP(R42,'Печать Заказа'!B:F,5,FALSE)</f>
        <v>6290</v>
      </c>
      <c r="W42" s="592" t="str">
        <f>IF(V42="фикс.цена",VLOOKUP(R42,'Печать Заказа'!B:F,4,FALSE),"")</f>
        <v/>
      </c>
      <c r="Y42" s="1" t="str">
        <f>IFERROR(VLOOKUP(R42,'Печать Заказа'!B:N,13,FALSE),"")</f>
        <v/>
      </c>
    </row>
    <row r="43" spans="1:30" s="29" customFormat="1" ht="66" customHeight="1" thickTop="1" x14ac:dyDescent="0.25">
      <c r="A43" s="3"/>
      <c r="B43" s="57"/>
      <c r="C43" s="87" t="s">
        <v>604</v>
      </c>
      <c r="D43" s="87"/>
      <c r="E43" s="218"/>
      <c r="F43" s="87"/>
      <c r="G43" s="87"/>
      <c r="H43" s="87"/>
      <c r="I43" s="87"/>
      <c r="J43" s="87"/>
      <c r="K43" s="87"/>
      <c r="L43" s="76"/>
      <c r="M43" s="76"/>
      <c r="N43" s="76"/>
      <c r="O43" s="76"/>
      <c r="P43" s="76"/>
      <c r="Q43" s="23"/>
      <c r="R43" s="26"/>
      <c r="S43" s="26"/>
      <c r="T43" s="26"/>
      <c r="U43" s="26"/>
      <c r="V43" s="26"/>
      <c r="W43" s="26"/>
      <c r="Y43" s="1"/>
    </row>
    <row r="44" spans="1:30" ht="45" customHeight="1" x14ac:dyDescent="0.25">
      <c r="B44" s="79"/>
      <c r="C44" s="86" t="s">
        <v>45</v>
      </c>
      <c r="D44" s="86"/>
      <c r="E44" s="152" t="s">
        <v>292</v>
      </c>
      <c r="F44" s="86" t="s">
        <v>140</v>
      </c>
      <c r="G44" s="253" t="s">
        <v>186</v>
      </c>
      <c r="H44" s="631" t="s">
        <v>150</v>
      </c>
      <c r="I44" s="631"/>
      <c r="J44" s="253" t="s">
        <v>214</v>
      </c>
      <c r="K44" s="253" t="s">
        <v>156</v>
      </c>
      <c r="L44" s="632" t="s">
        <v>611</v>
      </c>
      <c r="M44" s="632"/>
      <c r="N44" s="632"/>
      <c r="O44" s="632"/>
      <c r="P44" s="632"/>
      <c r="Q44" s="24"/>
      <c r="R44" s="25"/>
      <c r="S44" s="25"/>
      <c r="T44" s="25"/>
      <c r="U44" s="25"/>
      <c r="V44" s="25"/>
      <c r="W44" s="25"/>
      <c r="AD44" s="163"/>
    </row>
    <row r="45" spans="1:30" ht="45.75" customHeight="1" thickBot="1" x14ac:dyDescent="0.3">
      <c r="B45" s="10"/>
      <c r="C45" s="154" t="str">
        <f>Q45</f>
        <v>THERMEX Ruby 3000</v>
      </c>
      <c r="D45" s="154"/>
      <c r="E45" s="160" t="s">
        <v>293</v>
      </c>
      <c r="F45" s="60">
        <f>S45</f>
        <v>211034</v>
      </c>
      <c r="G45" s="283" t="s">
        <v>18</v>
      </c>
      <c r="H45" s="627">
        <v>3</v>
      </c>
      <c r="I45" s="627"/>
      <c r="J45" s="282">
        <v>1.7</v>
      </c>
      <c r="K45" s="62" t="s">
        <v>607</v>
      </c>
      <c r="L45" s="92">
        <v>0</v>
      </c>
      <c r="M45" s="92">
        <f>L45*O45</f>
        <v>0</v>
      </c>
      <c r="N45" s="92"/>
      <c r="O45" s="93">
        <f>P45*(1-$J$3)</f>
        <v>3890</v>
      </c>
      <c r="P45" s="406">
        <f>V45</f>
        <v>3890</v>
      </c>
      <c r="Q45" s="280" t="s">
        <v>605</v>
      </c>
      <c r="R45" s="280" t="s">
        <v>603</v>
      </c>
      <c r="S45" s="84">
        <v>211034</v>
      </c>
      <c r="T45" s="270">
        <v>4670033313130</v>
      </c>
      <c r="U45" s="27"/>
      <c r="V45" s="334">
        <f>VLOOKUP(R45,'Печать Заказа'!B:F,5,FALSE)</f>
        <v>3890</v>
      </c>
      <c r="W45" s="280" t="str">
        <f>IF(V45="фикс.цена",VLOOKUP(R45,'Печать Заказа'!B:F,4,FALSE),"")</f>
        <v/>
      </c>
      <c r="Y45" s="1" t="str">
        <f>IFERROR(VLOOKUP(R45,'Печать Заказа'!B:N,13,FALSE),"")</f>
        <v/>
      </c>
    </row>
    <row r="46" spans="1:30" s="29" customFormat="1" ht="66" customHeight="1" thickTop="1" x14ac:dyDescent="0.25">
      <c r="A46" s="3"/>
      <c r="B46" s="57"/>
      <c r="C46" s="87" t="s">
        <v>629</v>
      </c>
      <c r="D46" s="87"/>
      <c r="E46" s="218"/>
      <c r="F46" s="87"/>
      <c r="G46" s="87"/>
      <c r="H46" s="87"/>
      <c r="I46" s="87"/>
      <c r="J46" s="87"/>
      <c r="K46" s="87"/>
      <c r="L46" s="76"/>
      <c r="M46" s="76"/>
      <c r="N46" s="76"/>
      <c r="O46" s="76"/>
      <c r="P46" s="76"/>
      <c r="Q46" s="23"/>
      <c r="R46" s="26"/>
      <c r="S46" s="26"/>
      <c r="T46" s="26"/>
      <c r="U46" s="26"/>
      <c r="V46" s="26"/>
      <c r="W46" s="26"/>
      <c r="Y46" s="1"/>
      <c r="AD46" s="164"/>
    </row>
    <row r="47" spans="1:30" ht="45" customHeight="1" x14ac:dyDescent="0.25">
      <c r="B47" s="79"/>
      <c r="C47" s="86" t="s">
        <v>45</v>
      </c>
      <c r="D47" s="86"/>
      <c r="E47" s="152" t="s">
        <v>292</v>
      </c>
      <c r="F47" s="86" t="s">
        <v>140</v>
      </c>
      <c r="G47" s="254" t="s">
        <v>186</v>
      </c>
      <c r="H47" s="631" t="s">
        <v>150</v>
      </c>
      <c r="I47" s="631"/>
      <c r="J47" s="254" t="s">
        <v>214</v>
      </c>
      <c r="K47" s="254" t="s">
        <v>156</v>
      </c>
      <c r="L47" s="632" t="s">
        <v>666</v>
      </c>
      <c r="M47" s="632"/>
      <c r="N47" s="632"/>
      <c r="O47" s="632"/>
      <c r="P47" s="632"/>
      <c r="Q47" s="24"/>
      <c r="R47" s="25"/>
      <c r="S47" s="25"/>
      <c r="T47" s="25"/>
      <c r="U47" s="25"/>
      <c r="V47" s="25"/>
      <c r="W47" s="25"/>
      <c r="AD47" s="163"/>
    </row>
    <row r="48" spans="1:30" ht="53.25" customHeight="1" thickBot="1" x14ac:dyDescent="0.3">
      <c r="B48" s="10"/>
      <c r="C48" s="154" t="str">
        <f>Q48</f>
        <v>THERMEX Focus 3000</v>
      </c>
      <c r="D48" s="154"/>
      <c r="E48" s="160" t="s">
        <v>293</v>
      </c>
      <c r="F48" s="60">
        <f>S48</f>
        <v>211033</v>
      </c>
      <c r="G48" s="283" t="s">
        <v>18</v>
      </c>
      <c r="H48" s="627">
        <v>3</v>
      </c>
      <c r="I48" s="627"/>
      <c r="J48" s="282">
        <v>1.7</v>
      </c>
      <c r="K48" s="62" t="s">
        <v>610</v>
      </c>
      <c r="L48" s="92">
        <v>0</v>
      </c>
      <c r="M48" s="92">
        <f>L48*O48</f>
        <v>0</v>
      </c>
      <c r="N48" s="92"/>
      <c r="O48" s="93">
        <f>P48*(1-$J$3)</f>
        <v>3290</v>
      </c>
      <c r="P48" s="406">
        <f>V48</f>
        <v>3290</v>
      </c>
      <c r="Q48" s="280" t="s">
        <v>608</v>
      </c>
      <c r="R48" s="280" t="s">
        <v>609</v>
      </c>
      <c r="S48" s="84">
        <v>211033</v>
      </c>
      <c r="T48" s="270">
        <v>4670033313123</v>
      </c>
      <c r="U48" s="27"/>
      <c r="V48" s="334">
        <f>VLOOKUP(R48,'Печать Заказа'!B:F,5,FALSE)</f>
        <v>3290</v>
      </c>
      <c r="W48" s="280" t="str">
        <f>IF(V48="фикс.цена",VLOOKUP(R48,'Печать Заказа'!B:F,4,FALSE),"")</f>
        <v/>
      </c>
      <c r="Y48" s="1" t="str">
        <f>IFERROR(VLOOKUP(R48,'Печать Заказа'!B:N,13,FALSE),"")</f>
        <v/>
      </c>
    </row>
    <row r="49" spans="1:30" s="29" customFormat="1" ht="66" customHeight="1" thickTop="1" x14ac:dyDescent="0.25">
      <c r="A49" s="3"/>
      <c r="B49" s="57"/>
      <c r="C49" s="87" t="s">
        <v>1146</v>
      </c>
      <c r="D49" s="87"/>
      <c r="E49" s="218"/>
      <c r="F49" s="87"/>
      <c r="G49" s="87"/>
      <c r="H49" s="87"/>
      <c r="I49" s="87"/>
      <c r="J49" s="87"/>
      <c r="K49" s="87"/>
      <c r="L49" s="76"/>
      <c r="M49" s="76"/>
      <c r="N49" s="76"/>
      <c r="O49" s="76"/>
      <c r="P49" s="76"/>
      <c r="Q49" s="23"/>
      <c r="R49" s="26"/>
      <c r="S49" s="26"/>
      <c r="T49" s="26"/>
      <c r="U49" s="26"/>
      <c r="V49" s="26"/>
      <c r="W49" s="26"/>
      <c r="Y49" s="1"/>
    </row>
    <row r="50" spans="1:30" ht="45" customHeight="1" x14ac:dyDescent="0.25">
      <c r="B50" s="79"/>
      <c r="C50" s="595" t="s">
        <v>45</v>
      </c>
      <c r="D50" s="595"/>
      <c r="E50" s="593" t="s">
        <v>292</v>
      </c>
      <c r="F50" s="595" t="s">
        <v>140</v>
      </c>
      <c r="G50" s="590" t="s">
        <v>186</v>
      </c>
      <c r="H50" s="631" t="s">
        <v>150</v>
      </c>
      <c r="I50" s="631"/>
      <c r="J50" s="590" t="s">
        <v>214</v>
      </c>
      <c r="K50" s="590" t="s">
        <v>156</v>
      </c>
      <c r="L50" s="632" t="s">
        <v>1163</v>
      </c>
      <c r="M50" s="632"/>
      <c r="N50" s="632"/>
      <c r="O50" s="632"/>
      <c r="P50" s="632"/>
      <c r="Q50" s="24"/>
      <c r="R50" s="25"/>
      <c r="S50" s="25"/>
      <c r="T50" s="25"/>
      <c r="U50" s="25"/>
      <c r="V50" s="25"/>
      <c r="W50" s="25"/>
    </row>
    <row r="51" spans="1:30" ht="53.25" customHeight="1" thickBot="1" x14ac:dyDescent="0.3">
      <c r="B51" s="10"/>
      <c r="C51" s="154" t="str">
        <f>Q51</f>
        <v>THERMEX Runa 3000</v>
      </c>
      <c r="D51" s="154"/>
      <c r="E51" s="160" t="s">
        <v>294</v>
      </c>
      <c r="F51" s="60">
        <f>S51</f>
        <v>221010</v>
      </c>
      <c r="G51" s="589" t="s">
        <v>18</v>
      </c>
      <c r="H51" s="627">
        <v>3</v>
      </c>
      <c r="I51" s="627"/>
      <c r="J51" s="591">
        <v>1.7</v>
      </c>
      <c r="K51" s="594" t="s">
        <v>1158</v>
      </c>
      <c r="L51" s="92">
        <v>0</v>
      </c>
      <c r="M51" s="92">
        <f>L51*O51</f>
        <v>0</v>
      </c>
      <c r="N51" s="92"/>
      <c r="O51" s="93">
        <f>P51*(1-$J$3)</f>
        <v>3190</v>
      </c>
      <c r="P51" s="406">
        <f>V51</f>
        <v>3190</v>
      </c>
      <c r="Q51" s="592" t="s">
        <v>1148</v>
      </c>
      <c r="R51" s="592" t="s">
        <v>1149</v>
      </c>
      <c r="S51" s="84">
        <v>221010</v>
      </c>
      <c r="T51" s="270">
        <v>4670033317459</v>
      </c>
      <c r="U51" s="27"/>
      <c r="V51" s="592">
        <f>VLOOKUP(R51,'Печать Заказа'!B:F,5,FALSE)</f>
        <v>3190</v>
      </c>
      <c r="W51" s="592" t="str">
        <f>IF(V51="фикс.цена",VLOOKUP(R51,'Печать Заказа'!B:F,4,FALSE),"")</f>
        <v/>
      </c>
      <c r="Y51" s="1" t="str">
        <f>IFERROR(VLOOKUP(R51,'Печать Заказа'!B:N,13,FALSE),"")</f>
        <v/>
      </c>
    </row>
    <row r="52" spans="1:30" s="29" customFormat="1" ht="66" customHeight="1" thickTop="1" x14ac:dyDescent="0.25">
      <c r="A52" s="3"/>
      <c r="B52" s="57"/>
      <c r="C52" s="87" t="s">
        <v>426</v>
      </c>
      <c r="D52" s="87"/>
      <c r="E52" s="218" t="s">
        <v>497</v>
      </c>
      <c r="F52" s="87"/>
      <c r="G52" s="87"/>
      <c r="H52" s="87"/>
      <c r="I52" s="87"/>
      <c r="J52" s="87"/>
      <c r="K52" s="87"/>
      <c r="L52" s="76"/>
      <c r="M52" s="76"/>
      <c r="N52" s="76"/>
      <c r="O52" s="76"/>
      <c r="P52" s="76"/>
      <c r="Q52" s="23"/>
      <c r="R52" s="26"/>
      <c r="S52" s="26"/>
      <c r="T52" s="26"/>
      <c r="U52" s="26"/>
      <c r="V52" s="26"/>
      <c r="W52" s="26"/>
      <c r="Y52" s="1"/>
      <c r="AD52" s="164"/>
    </row>
    <row r="53" spans="1:30" ht="45" customHeight="1" x14ac:dyDescent="0.25">
      <c r="B53" s="79"/>
      <c r="C53" s="86" t="s">
        <v>45</v>
      </c>
      <c r="D53" s="86"/>
      <c r="E53" s="152" t="s">
        <v>292</v>
      </c>
      <c r="F53" s="86" t="s">
        <v>140</v>
      </c>
      <c r="G53" s="196" t="s">
        <v>186</v>
      </c>
      <c r="H53" s="631" t="s">
        <v>150</v>
      </c>
      <c r="I53" s="631"/>
      <c r="J53" s="196" t="s">
        <v>214</v>
      </c>
      <c r="K53" s="196" t="s">
        <v>156</v>
      </c>
      <c r="L53" s="632" t="s">
        <v>665</v>
      </c>
      <c r="M53" s="632"/>
      <c r="N53" s="632"/>
      <c r="O53" s="632"/>
      <c r="P53" s="632"/>
      <c r="Q53" s="24"/>
      <c r="R53" s="25"/>
      <c r="S53" s="25"/>
      <c r="T53" s="25"/>
      <c r="U53" s="25"/>
      <c r="V53" s="25"/>
      <c r="W53" s="25"/>
      <c r="AD53" s="163"/>
    </row>
    <row r="54" spans="1:30" ht="53.25" customHeight="1" thickBot="1" x14ac:dyDescent="0.3">
      <c r="B54" s="10"/>
      <c r="C54" s="154" t="str">
        <f>Q54</f>
        <v>THERMEX Hotty 3000</v>
      </c>
      <c r="D54" s="154"/>
      <c r="E54" s="160" t="s">
        <v>293</v>
      </c>
      <c r="F54" s="60">
        <f>S54</f>
        <v>211027</v>
      </c>
      <c r="G54" s="283" t="s">
        <v>18</v>
      </c>
      <c r="H54" s="627">
        <v>3</v>
      </c>
      <c r="I54" s="627"/>
      <c r="J54" s="282">
        <v>1.7</v>
      </c>
      <c r="K54" s="62" t="s">
        <v>410</v>
      </c>
      <c r="L54" s="92">
        <v>0</v>
      </c>
      <c r="M54" s="92">
        <f>L54*O54</f>
        <v>0</v>
      </c>
      <c r="N54" s="92"/>
      <c r="O54" s="93">
        <f>P54*(1-$J$3)</f>
        <v>3090</v>
      </c>
      <c r="P54" s="406">
        <f>V54</f>
        <v>3090</v>
      </c>
      <c r="Q54" s="280" t="s">
        <v>408</v>
      </c>
      <c r="R54" s="280" t="s">
        <v>409</v>
      </c>
      <c r="S54" s="84">
        <v>211027</v>
      </c>
      <c r="T54" s="270">
        <v>4670033310023</v>
      </c>
      <c r="U54" s="27"/>
      <c r="V54" s="334">
        <f>VLOOKUP(R54,'Печать Заказа'!B:F,5,FALSE)</f>
        <v>3090</v>
      </c>
      <c r="W54" s="280" t="str">
        <f>IF(V54="фикс.цена",VLOOKUP(R54,'Печать Заказа'!B:F,4,FALSE),"")</f>
        <v/>
      </c>
      <c r="Y54" s="1" t="str">
        <f>IFERROR(VLOOKUP(R54,'Печать Заказа'!B:N,13,FALSE),"")</f>
        <v/>
      </c>
    </row>
    <row r="55" spans="1:30" s="29" customFormat="1" ht="66" customHeight="1" thickTop="1" x14ac:dyDescent="0.25">
      <c r="A55" s="3"/>
      <c r="B55" s="57"/>
      <c r="C55" s="87" t="s">
        <v>947</v>
      </c>
      <c r="D55" s="87"/>
      <c r="E55" s="218"/>
      <c r="F55" s="87"/>
      <c r="G55" s="87"/>
      <c r="H55" s="87"/>
      <c r="I55" s="87"/>
      <c r="J55" s="87"/>
      <c r="K55" s="87"/>
      <c r="L55" s="76"/>
      <c r="M55" s="76"/>
      <c r="N55" s="76"/>
      <c r="O55" s="76"/>
      <c r="P55" s="76"/>
      <c r="Q55" s="23"/>
      <c r="R55" s="26"/>
      <c r="S55" s="26"/>
      <c r="T55" s="26"/>
      <c r="U55" s="26"/>
      <c r="V55" s="26"/>
      <c r="W55" s="26"/>
      <c r="Y55" s="1" t="s">
        <v>1199</v>
      </c>
    </row>
    <row r="56" spans="1:30" ht="45" customHeight="1" x14ac:dyDescent="0.25">
      <c r="B56" s="79"/>
      <c r="C56" s="86" t="s">
        <v>45</v>
      </c>
      <c r="D56" s="86"/>
      <c r="E56" s="470" t="s">
        <v>292</v>
      </c>
      <c r="F56" s="86" t="s">
        <v>140</v>
      </c>
      <c r="G56" s="467" t="s">
        <v>186</v>
      </c>
      <c r="H56" s="631" t="s">
        <v>150</v>
      </c>
      <c r="I56" s="631"/>
      <c r="J56" s="467" t="s">
        <v>214</v>
      </c>
      <c r="K56" s="467" t="s">
        <v>156</v>
      </c>
      <c r="L56" s="632" t="s">
        <v>665</v>
      </c>
      <c r="M56" s="632"/>
      <c r="N56" s="632"/>
      <c r="O56" s="632"/>
      <c r="P56" s="632"/>
      <c r="Q56" s="24"/>
      <c r="R56" s="25"/>
      <c r="S56" s="25"/>
      <c r="T56" s="25"/>
      <c r="U56" s="25"/>
      <c r="V56" s="25"/>
      <c r="W56" s="25"/>
      <c r="Y56" s="1" t="s">
        <v>1199</v>
      </c>
      <c r="AD56" s="163"/>
    </row>
    <row r="57" spans="1:30" ht="53.25" customHeight="1" thickBot="1" x14ac:dyDescent="0.3">
      <c r="B57" s="10"/>
      <c r="C57" s="154" t="str">
        <f>Q57</f>
        <v>THERMEX Amber 3000</v>
      </c>
      <c r="D57" s="154"/>
      <c r="E57" s="160" t="s">
        <v>293</v>
      </c>
      <c r="F57" s="60">
        <f>S57</f>
        <v>211057</v>
      </c>
      <c r="G57" s="466" t="s">
        <v>18</v>
      </c>
      <c r="H57" s="627">
        <v>3</v>
      </c>
      <c r="I57" s="627"/>
      <c r="J57" s="469">
        <v>1.7</v>
      </c>
      <c r="K57" s="471" t="s">
        <v>664</v>
      </c>
      <c r="L57" s="92">
        <v>0</v>
      </c>
      <c r="M57" s="92">
        <f>L57*O57</f>
        <v>0</v>
      </c>
      <c r="N57" s="92"/>
      <c r="O57" s="93">
        <f>P57*(1-$J$3)</f>
        <v>2690</v>
      </c>
      <c r="P57" s="406">
        <f>V57</f>
        <v>2690</v>
      </c>
      <c r="Q57" s="468" t="s">
        <v>948</v>
      </c>
      <c r="R57" s="468" t="s">
        <v>949</v>
      </c>
      <c r="S57" s="84">
        <v>211057</v>
      </c>
      <c r="T57" s="270">
        <v>4670033314069</v>
      </c>
      <c r="U57" s="27"/>
      <c r="V57" s="468">
        <f>VLOOKUP(R57,'Печать Заказа'!B:F,5,FALSE)</f>
        <v>2690</v>
      </c>
      <c r="W57" s="468" t="str">
        <f>IF(V57="фикс.цена",VLOOKUP(R57,'Печать Заказа'!B:F,4,FALSE),"")</f>
        <v/>
      </c>
      <c r="Y57" s="1" t="str">
        <f>IFERROR(VLOOKUP(R57,'Печать Заказа'!B:N,13,FALSE),"")</f>
        <v/>
      </c>
    </row>
    <row r="58" spans="1:30" s="29" customFormat="1" ht="66" customHeight="1" thickTop="1" x14ac:dyDescent="0.25">
      <c r="A58" s="3"/>
      <c r="B58" s="57"/>
      <c r="C58" s="87" t="s">
        <v>1145</v>
      </c>
      <c r="D58" s="87"/>
      <c r="E58" s="218"/>
      <c r="F58" s="87"/>
      <c r="G58" s="87"/>
      <c r="H58" s="87"/>
      <c r="I58" s="87"/>
      <c r="J58" s="87"/>
      <c r="K58" s="87"/>
      <c r="L58" s="76"/>
      <c r="M58" s="76"/>
      <c r="N58" s="76"/>
      <c r="O58" s="76"/>
      <c r="P58" s="76"/>
      <c r="Q58" s="23"/>
      <c r="R58" s="26"/>
      <c r="S58" s="26"/>
      <c r="T58" s="26"/>
      <c r="U58" s="26"/>
      <c r="V58" s="26"/>
      <c r="W58" s="26"/>
      <c r="Y58" s="1"/>
    </row>
    <row r="59" spans="1:30" ht="45" customHeight="1" x14ac:dyDescent="0.25">
      <c r="B59" s="79"/>
      <c r="C59" s="595" t="s">
        <v>45</v>
      </c>
      <c r="D59" s="595"/>
      <c r="E59" s="593" t="s">
        <v>292</v>
      </c>
      <c r="F59" s="595" t="s">
        <v>140</v>
      </c>
      <c r="G59" s="590" t="s">
        <v>186</v>
      </c>
      <c r="H59" s="631" t="s">
        <v>150</v>
      </c>
      <c r="I59" s="631"/>
      <c r="J59" s="590" t="s">
        <v>214</v>
      </c>
      <c r="K59" s="590" t="s">
        <v>156</v>
      </c>
      <c r="L59" s="632" t="s">
        <v>1165</v>
      </c>
      <c r="M59" s="632"/>
      <c r="N59" s="632"/>
      <c r="O59" s="632"/>
      <c r="P59" s="632"/>
      <c r="Q59" s="24"/>
      <c r="R59" s="25"/>
      <c r="S59" s="25"/>
      <c r="T59" s="25"/>
      <c r="U59" s="25"/>
      <c r="V59" s="25"/>
      <c r="W59" s="25"/>
    </row>
    <row r="60" spans="1:30" ht="53.25" customHeight="1" thickBot="1" x14ac:dyDescent="0.3">
      <c r="B60" s="10"/>
      <c r="C60" s="154" t="str">
        <f>Q60</f>
        <v>THERMEX Nord 3500</v>
      </c>
      <c r="D60" s="154"/>
      <c r="E60" s="160" t="s">
        <v>294</v>
      </c>
      <c r="F60" s="60">
        <f>S60</f>
        <v>221011</v>
      </c>
      <c r="G60" s="589" t="s">
        <v>18</v>
      </c>
      <c r="H60" s="627">
        <v>3.5</v>
      </c>
      <c r="I60" s="627"/>
      <c r="J60" s="591">
        <v>2</v>
      </c>
      <c r="K60" s="594" t="s">
        <v>1159</v>
      </c>
      <c r="L60" s="92">
        <v>0</v>
      </c>
      <c r="M60" s="92">
        <f>L60*O60</f>
        <v>0</v>
      </c>
      <c r="N60" s="92"/>
      <c r="O60" s="93">
        <f>P60*(1-$J$3)</f>
        <v>2590</v>
      </c>
      <c r="P60" s="406">
        <f>V60</f>
        <v>2590</v>
      </c>
      <c r="Q60" s="592" t="s">
        <v>1152</v>
      </c>
      <c r="R60" s="592" t="s">
        <v>1153</v>
      </c>
      <c r="S60" s="84">
        <v>221011</v>
      </c>
      <c r="T60" s="270">
        <v>4670033317480</v>
      </c>
      <c r="U60" s="27"/>
      <c r="V60" s="592">
        <f>VLOOKUP(R60,'Печать Заказа'!B:F,5,FALSE)</f>
        <v>2590</v>
      </c>
      <c r="W60" s="592" t="str">
        <f>IF(V60="фикс.цена",VLOOKUP(R60,'Печать Заказа'!B:F,4,FALSE),"")</f>
        <v/>
      </c>
      <c r="Y60" s="1" t="str">
        <f>IFERROR(VLOOKUP(R60,'Печать Заказа'!B:N,13,FALSE),"")</f>
        <v/>
      </c>
    </row>
    <row r="61" spans="1:30" s="29" customFormat="1" ht="66" customHeight="1" thickTop="1" x14ac:dyDescent="0.25">
      <c r="A61" s="3"/>
      <c r="B61" s="57"/>
      <c r="C61" s="87" t="s">
        <v>1143</v>
      </c>
      <c r="D61" s="87"/>
      <c r="E61" s="218"/>
      <c r="F61" s="87"/>
      <c r="G61" s="87"/>
      <c r="H61" s="87"/>
      <c r="I61" s="87"/>
      <c r="J61" s="87"/>
      <c r="K61" s="87"/>
      <c r="L61" s="76"/>
      <c r="M61" s="76"/>
      <c r="N61" s="76"/>
      <c r="O61" s="76"/>
      <c r="P61" s="76"/>
      <c r="Q61" s="23"/>
      <c r="R61" s="26"/>
      <c r="S61" s="26"/>
      <c r="T61" s="26"/>
      <c r="U61" s="26"/>
      <c r="V61" s="26"/>
      <c r="W61" s="26"/>
      <c r="Y61" s="1"/>
    </row>
    <row r="62" spans="1:30" ht="45" customHeight="1" x14ac:dyDescent="0.25">
      <c r="B62" s="79"/>
      <c r="C62" s="595" t="s">
        <v>45</v>
      </c>
      <c r="D62" s="595"/>
      <c r="E62" s="593" t="s">
        <v>292</v>
      </c>
      <c r="F62" s="595" t="s">
        <v>140</v>
      </c>
      <c r="G62" s="590" t="s">
        <v>186</v>
      </c>
      <c r="H62" s="631" t="s">
        <v>150</v>
      </c>
      <c r="I62" s="631"/>
      <c r="J62" s="590" t="s">
        <v>214</v>
      </c>
      <c r="K62" s="590" t="s">
        <v>156</v>
      </c>
      <c r="L62" s="632" t="s">
        <v>1161</v>
      </c>
      <c r="M62" s="632"/>
      <c r="N62" s="632"/>
      <c r="O62" s="632"/>
      <c r="P62" s="632"/>
      <c r="Q62" s="24"/>
      <c r="R62" s="25"/>
      <c r="S62" s="25"/>
      <c r="T62" s="25"/>
      <c r="U62" s="25"/>
      <c r="V62" s="25"/>
      <c r="W62" s="25"/>
    </row>
    <row r="63" spans="1:30" ht="53.25" customHeight="1" thickBot="1" x14ac:dyDescent="0.3">
      <c r="B63" s="10"/>
      <c r="C63" s="154" t="str">
        <f>Q63</f>
        <v>EDISSON Bruni 3500</v>
      </c>
      <c r="D63" s="154"/>
      <c r="E63" s="160" t="s">
        <v>294</v>
      </c>
      <c r="F63" s="60">
        <f>S63</f>
        <v>221009</v>
      </c>
      <c r="G63" s="589" t="s">
        <v>18</v>
      </c>
      <c r="H63" s="627">
        <v>3.5</v>
      </c>
      <c r="I63" s="627"/>
      <c r="J63" s="591">
        <v>2</v>
      </c>
      <c r="K63" s="594" t="s">
        <v>1159</v>
      </c>
      <c r="L63" s="92">
        <v>0</v>
      </c>
      <c r="M63" s="92">
        <f>L63*O63</f>
        <v>0</v>
      </c>
      <c r="N63" s="92"/>
      <c r="O63" s="93">
        <f>P63*(1-$J$3)</f>
        <v>1790</v>
      </c>
      <c r="P63" s="406">
        <f>V63</f>
        <v>1790</v>
      </c>
      <c r="Q63" s="592" t="s">
        <v>1154</v>
      </c>
      <c r="R63" s="592" t="s">
        <v>1155</v>
      </c>
      <c r="S63" s="84">
        <v>221009</v>
      </c>
      <c r="T63" s="270">
        <v>4670033317497</v>
      </c>
      <c r="U63" s="27"/>
      <c r="V63" s="592">
        <f>VLOOKUP(R63,'Печать Заказа'!B:F,5,FALSE)</f>
        <v>1790</v>
      </c>
      <c r="W63" s="592" t="str">
        <f>IF(V63="фикс.цена",VLOOKUP(R63,'Печать Заказа'!B:F,4,FALSE),"")</f>
        <v/>
      </c>
      <c r="Y63" s="1" t="str">
        <f>IFERROR(VLOOKUP(R63,'Печать Заказа'!B:N,13,FALSE),"")</f>
        <v/>
      </c>
    </row>
    <row r="64" spans="1:30" s="29" customFormat="1" ht="66" customHeight="1" thickTop="1" x14ac:dyDescent="0.25">
      <c r="A64" s="3"/>
      <c r="B64" s="57"/>
      <c r="C64" s="87" t="s">
        <v>1144</v>
      </c>
      <c r="D64" s="87"/>
      <c r="E64" s="218"/>
      <c r="F64" s="87"/>
      <c r="G64" s="87"/>
      <c r="H64" s="87"/>
      <c r="I64" s="87"/>
      <c r="J64" s="87"/>
      <c r="K64" s="87"/>
      <c r="L64" s="76"/>
      <c r="M64" s="76"/>
      <c r="N64" s="76"/>
      <c r="O64" s="76"/>
      <c r="P64" s="76"/>
      <c r="Q64" s="23"/>
      <c r="R64" s="26"/>
      <c r="S64" s="26"/>
      <c r="T64" s="26"/>
      <c r="U64" s="26"/>
      <c r="V64" s="26"/>
      <c r="W64" s="26"/>
      <c r="Y64" s="1"/>
    </row>
    <row r="65" spans="1:25" ht="45" customHeight="1" x14ac:dyDescent="0.25">
      <c r="B65" s="79"/>
      <c r="C65" s="595" t="s">
        <v>45</v>
      </c>
      <c r="D65" s="595"/>
      <c r="E65" s="593" t="s">
        <v>292</v>
      </c>
      <c r="F65" s="595" t="s">
        <v>140</v>
      </c>
      <c r="G65" s="590" t="s">
        <v>186</v>
      </c>
      <c r="H65" s="631" t="s">
        <v>150</v>
      </c>
      <c r="I65" s="631"/>
      <c r="J65" s="590" t="s">
        <v>214</v>
      </c>
      <c r="K65" s="590" t="s">
        <v>156</v>
      </c>
      <c r="L65" s="632" t="s">
        <v>1162</v>
      </c>
      <c r="M65" s="632"/>
      <c r="N65" s="632"/>
      <c r="O65" s="632"/>
      <c r="P65" s="632"/>
      <c r="Q65" s="24"/>
      <c r="R65" s="25"/>
      <c r="S65" s="25"/>
      <c r="T65" s="25"/>
      <c r="U65" s="25"/>
      <c r="V65" s="25"/>
      <c r="W65" s="25"/>
    </row>
    <row r="66" spans="1:25" ht="53.25" customHeight="1" thickBot="1" x14ac:dyDescent="0.3">
      <c r="A66" s="115"/>
      <c r="B66" s="234"/>
      <c r="C66" s="155" t="str">
        <f>Q66</f>
        <v>EDISSON Cora 3000</v>
      </c>
      <c r="D66" s="155"/>
      <c r="E66" s="286" t="s">
        <v>294</v>
      </c>
      <c r="F66" s="73">
        <f>S66</f>
        <v>221008</v>
      </c>
      <c r="G66" s="601" t="s">
        <v>18</v>
      </c>
      <c r="H66" s="626">
        <v>3</v>
      </c>
      <c r="I66" s="626"/>
      <c r="J66" s="602">
        <v>1.7</v>
      </c>
      <c r="K66" s="603" t="s">
        <v>1158</v>
      </c>
      <c r="L66" s="94">
        <v>0</v>
      </c>
      <c r="M66" s="94">
        <f>L66*O66</f>
        <v>0</v>
      </c>
      <c r="N66" s="94"/>
      <c r="O66" s="95">
        <f>P66*(1-$J$3)</f>
        <v>1790</v>
      </c>
      <c r="P66" s="407">
        <f>V66</f>
        <v>1790</v>
      </c>
      <c r="Q66" s="592" t="s">
        <v>1156</v>
      </c>
      <c r="R66" s="592" t="s">
        <v>1157</v>
      </c>
      <c r="S66" s="84">
        <v>221008</v>
      </c>
      <c r="T66" s="270">
        <v>4670033317503</v>
      </c>
      <c r="U66" s="27"/>
      <c r="V66" s="592">
        <f>VLOOKUP(R66,'Печать Заказа'!B:F,5,FALSE)</f>
        <v>1790</v>
      </c>
      <c r="W66" s="592" t="str">
        <f>IF(V66="фикс.цена",VLOOKUP(R66,'Печать Заказа'!B:F,4,FALSE),"")</f>
        <v/>
      </c>
      <c r="Y66" s="1" t="str">
        <f>IFERROR(VLOOKUP(R66,'Печать Заказа'!B:N,13,FALSE),"")</f>
        <v/>
      </c>
    </row>
    <row r="67" spans="1:25" s="64" customFormat="1" ht="47.25" customHeight="1" thickBot="1" x14ac:dyDescent="0.3">
      <c r="A67" s="63"/>
      <c r="B67" s="78" t="s">
        <v>215</v>
      </c>
      <c r="C67" s="114"/>
      <c r="D67" s="65"/>
      <c r="E67" s="114"/>
      <c r="F67" s="65"/>
      <c r="G67" s="65"/>
      <c r="H67" s="65"/>
      <c r="I67" s="65"/>
      <c r="J67" s="65"/>
      <c r="K67" s="65"/>
      <c r="L67" s="78"/>
      <c r="M67" s="78"/>
      <c r="N67" s="78"/>
      <c r="O67" s="78"/>
      <c r="P67" s="100"/>
      <c r="Q67" s="32"/>
      <c r="R67" s="33"/>
      <c r="S67" s="33"/>
      <c r="T67" s="33"/>
      <c r="U67" s="40"/>
      <c r="V67" s="33"/>
      <c r="W67" s="33"/>
      <c r="Y67" s="1"/>
    </row>
    <row r="68" spans="1:25" s="29" customFormat="1" ht="66" customHeight="1" thickTop="1" x14ac:dyDescent="0.25">
      <c r="A68" s="3"/>
      <c r="B68" s="57"/>
      <c r="C68" s="87" t="s">
        <v>232</v>
      </c>
      <c r="D68" s="87"/>
      <c r="E68" s="87"/>
      <c r="F68" s="87"/>
      <c r="G68" s="87"/>
      <c r="H68" s="87"/>
      <c r="I68" s="87"/>
      <c r="J68" s="87"/>
      <c r="K68" s="87"/>
      <c r="L68" s="76"/>
      <c r="M68" s="76"/>
      <c r="N68" s="76"/>
      <c r="O68" s="76"/>
      <c r="P68" s="76"/>
      <c r="Q68" s="23"/>
      <c r="R68" s="26"/>
      <c r="S68" s="26"/>
      <c r="T68" s="26"/>
      <c r="U68" s="26"/>
      <c r="V68" s="26"/>
      <c r="W68" s="26"/>
      <c r="Y68" s="1"/>
    </row>
    <row r="69" spans="1:25" ht="45" customHeight="1" x14ac:dyDescent="0.25">
      <c r="B69" s="79"/>
      <c r="C69" s="86" t="s">
        <v>45</v>
      </c>
      <c r="D69" s="86"/>
      <c r="E69" s="152" t="s">
        <v>292</v>
      </c>
      <c r="F69" s="86" t="s">
        <v>140</v>
      </c>
      <c r="G69" s="66" t="s">
        <v>186</v>
      </c>
      <c r="H69" s="631" t="s">
        <v>150</v>
      </c>
      <c r="I69" s="631"/>
      <c r="J69" s="66" t="s">
        <v>214</v>
      </c>
      <c r="K69" s="66" t="s">
        <v>156</v>
      </c>
      <c r="L69" s="632" t="s">
        <v>390</v>
      </c>
      <c r="M69" s="632"/>
      <c r="N69" s="632"/>
      <c r="O69" s="632"/>
      <c r="P69" s="632"/>
      <c r="Q69" s="24"/>
      <c r="R69" s="25"/>
      <c r="S69" s="25"/>
      <c r="T69" s="25"/>
      <c r="U69" s="25"/>
      <c r="V69" s="25"/>
      <c r="W69" s="25"/>
    </row>
    <row r="70" spans="1:25" ht="22.5" customHeight="1" x14ac:dyDescent="0.25">
      <c r="B70" s="10"/>
      <c r="C70" s="154" t="str">
        <f>Q70</f>
        <v>THERMEX Surf 3500</v>
      </c>
      <c r="D70" s="154"/>
      <c r="E70" s="160" t="s">
        <v>293</v>
      </c>
      <c r="F70" s="60">
        <f>S70</f>
        <v>211013</v>
      </c>
      <c r="G70" s="69" t="s">
        <v>4</v>
      </c>
      <c r="H70" s="627">
        <v>3.5</v>
      </c>
      <c r="I70" s="627"/>
      <c r="J70" s="85">
        <v>2</v>
      </c>
      <c r="K70" s="62" t="s">
        <v>256</v>
      </c>
      <c r="L70" s="92">
        <v>0</v>
      </c>
      <c r="M70" s="92">
        <f>L70*O70</f>
        <v>0</v>
      </c>
      <c r="N70" s="92"/>
      <c r="O70" s="93">
        <f>P70*(1-$J$3)</f>
        <v>4990</v>
      </c>
      <c r="P70" s="406">
        <f>V70</f>
        <v>4990</v>
      </c>
      <c r="Q70" s="67" t="s">
        <v>198</v>
      </c>
      <c r="R70" s="67" t="s">
        <v>199</v>
      </c>
      <c r="S70" s="67">
        <v>211013</v>
      </c>
      <c r="T70" s="270">
        <v>4670007716042</v>
      </c>
      <c r="U70" s="27"/>
      <c r="V70" s="67">
        <f>VLOOKUP(R70,'Печать Заказа'!B:F,5,FALSE)</f>
        <v>4990</v>
      </c>
      <c r="W70" s="67" t="str">
        <f>IF(V70="фикс.цена",VLOOKUP(R70,'Печать Заказа'!B:F,4,FALSE),"")</f>
        <v/>
      </c>
      <c r="Y70" s="1" t="str">
        <f>IFERROR(VLOOKUP(R70,'Печать Заказа'!B:N,13,FALSE),"")</f>
        <v/>
      </c>
    </row>
    <row r="71" spans="1:25" ht="22.5" customHeight="1" x14ac:dyDescent="0.25">
      <c r="B71" s="10"/>
      <c r="C71" s="154" t="str">
        <f>Q71</f>
        <v>THERMEX Surf 5000</v>
      </c>
      <c r="D71" s="154"/>
      <c r="E71" s="159" t="s">
        <v>293</v>
      </c>
      <c r="F71" s="60">
        <f>S71</f>
        <v>211014</v>
      </c>
      <c r="G71" s="69" t="s">
        <v>4</v>
      </c>
      <c r="H71" s="627">
        <v>5</v>
      </c>
      <c r="I71" s="627"/>
      <c r="J71" s="69">
        <v>2.9</v>
      </c>
      <c r="K71" s="62" t="s">
        <v>256</v>
      </c>
      <c r="L71" s="92">
        <v>0</v>
      </c>
      <c r="M71" s="92">
        <f>L71*O71</f>
        <v>0</v>
      </c>
      <c r="N71" s="92"/>
      <c r="O71" s="93">
        <f>P71*(1-$J$3)</f>
        <v>5290</v>
      </c>
      <c r="P71" s="406">
        <f>V71</f>
        <v>5290</v>
      </c>
      <c r="Q71" s="67" t="s">
        <v>200</v>
      </c>
      <c r="R71" s="67" t="s">
        <v>201</v>
      </c>
      <c r="S71" s="67">
        <v>211014</v>
      </c>
      <c r="T71" s="270">
        <v>4670007716059</v>
      </c>
      <c r="U71" s="27"/>
      <c r="V71" s="67">
        <f>VLOOKUP(R71,'Печать Заказа'!B:F,5,FALSE)</f>
        <v>5290</v>
      </c>
      <c r="W71" s="67" t="str">
        <f>IF(V71="фикс.цена",VLOOKUP(R71,'Печать Заказа'!B:F,4,FALSE),"")</f>
        <v/>
      </c>
      <c r="Y71" s="1" t="str">
        <f>IFERROR(VLOOKUP(R71,'Печать Заказа'!B:N,13,FALSE),"")</f>
        <v/>
      </c>
    </row>
    <row r="72" spans="1:25" ht="22.5" customHeight="1" thickBot="1" x14ac:dyDescent="0.3">
      <c r="B72" s="10"/>
      <c r="C72" s="154" t="str">
        <f>Q72</f>
        <v>THERMEX Surf 6000</v>
      </c>
      <c r="D72" s="154"/>
      <c r="E72" s="160" t="s">
        <v>293</v>
      </c>
      <c r="F72" s="60">
        <f>S72</f>
        <v>211015</v>
      </c>
      <c r="G72" s="69" t="s">
        <v>4</v>
      </c>
      <c r="H72" s="627">
        <v>6</v>
      </c>
      <c r="I72" s="627"/>
      <c r="J72" s="69">
        <v>3.4</v>
      </c>
      <c r="K72" s="62" t="s">
        <v>256</v>
      </c>
      <c r="L72" s="92">
        <v>0</v>
      </c>
      <c r="M72" s="92">
        <f>L72*O72</f>
        <v>0</v>
      </c>
      <c r="N72" s="92"/>
      <c r="O72" s="93">
        <f>P72*(1-$J$3)</f>
        <v>5990</v>
      </c>
      <c r="P72" s="406">
        <f>V72</f>
        <v>5990</v>
      </c>
      <c r="Q72" s="67" t="s">
        <v>202</v>
      </c>
      <c r="R72" s="67" t="s">
        <v>203</v>
      </c>
      <c r="S72" s="67">
        <v>211015</v>
      </c>
      <c r="T72" s="270">
        <v>4670007716066</v>
      </c>
      <c r="U72" s="27"/>
      <c r="V72" s="67">
        <f>VLOOKUP(R72,'Печать Заказа'!B:F,5,FALSE)</f>
        <v>5990</v>
      </c>
      <c r="W72" s="67" t="str">
        <f>IF(V72="фикс.цена",VLOOKUP(R72,'Печать Заказа'!B:F,4,FALSE),"")</f>
        <v/>
      </c>
      <c r="Y72" s="1" t="str">
        <f>IFERROR(VLOOKUP(R72,'Печать Заказа'!B:N,13,FALSE),"")</f>
        <v/>
      </c>
    </row>
    <row r="73" spans="1:25" s="29" customFormat="1" ht="66" customHeight="1" thickTop="1" x14ac:dyDescent="0.25">
      <c r="A73" s="3"/>
      <c r="B73" s="57"/>
      <c r="C73" s="87" t="s">
        <v>974</v>
      </c>
      <c r="D73" s="87"/>
      <c r="E73" s="87"/>
      <c r="F73" s="87"/>
      <c r="G73" s="87"/>
      <c r="H73" s="87"/>
      <c r="I73" s="87"/>
      <c r="J73" s="87"/>
      <c r="K73" s="87"/>
      <c r="L73" s="76"/>
      <c r="M73" s="76"/>
      <c r="N73" s="76"/>
      <c r="O73" s="76"/>
      <c r="P73" s="76"/>
      <c r="Q73" s="23"/>
      <c r="R73" s="26"/>
      <c r="S73" s="26"/>
      <c r="T73" s="26"/>
      <c r="U73" s="26"/>
      <c r="V73" s="26"/>
      <c r="W73" s="26"/>
      <c r="Y73" s="1"/>
    </row>
    <row r="74" spans="1:25" ht="78.75" customHeight="1" x14ac:dyDescent="0.25">
      <c r="B74" s="79"/>
      <c r="C74" s="86" t="s">
        <v>45</v>
      </c>
      <c r="D74" s="86"/>
      <c r="E74" s="490" t="s">
        <v>292</v>
      </c>
      <c r="F74" s="86" t="s">
        <v>140</v>
      </c>
      <c r="G74" s="487" t="s">
        <v>186</v>
      </c>
      <c r="H74" s="631" t="s">
        <v>150</v>
      </c>
      <c r="I74" s="631"/>
      <c r="J74" s="487" t="s">
        <v>214</v>
      </c>
      <c r="K74" s="487" t="s">
        <v>156</v>
      </c>
      <c r="L74" s="632" t="s">
        <v>973</v>
      </c>
      <c r="M74" s="632"/>
      <c r="N74" s="632"/>
      <c r="O74" s="632"/>
      <c r="P74" s="632"/>
      <c r="Q74" s="24"/>
      <c r="R74" s="25"/>
      <c r="S74" s="25"/>
      <c r="T74" s="25"/>
      <c r="U74" s="25"/>
      <c r="V74" s="25"/>
      <c r="W74" s="25"/>
    </row>
    <row r="75" spans="1:25" ht="22.5" customHeight="1" x14ac:dyDescent="0.25">
      <c r="B75" s="10"/>
      <c r="C75" s="154" t="str">
        <f>Q75</f>
        <v>THERMEX Oscar 3500</v>
      </c>
      <c r="D75" s="154"/>
      <c r="E75" s="160" t="s">
        <v>293</v>
      </c>
      <c r="F75" s="60">
        <f>S75</f>
        <v>211211</v>
      </c>
      <c r="G75" s="486" t="s">
        <v>4</v>
      </c>
      <c r="H75" s="627">
        <v>3.5</v>
      </c>
      <c r="I75" s="627"/>
      <c r="J75" s="489">
        <v>1.9</v>
      </c>
      <c r="K75" s="491" t="s">
        <v>972</v>
      </c>
      <c r="L75" s="92">
        <v>0</v>
      </c>
      <c r="M75" s="92">
        <f>L75*O75</f>
        <v>0</v>
      </c>
      <c r="N75" s="92"/>
      <c r="O75" s="93">
        <f>P75*(1-$J$3)</f>
        <v>2890</v>
      </c>
      <c r="P75" s="109">
        <f>V75</f>
        <v>2890</v>
      </c>
      <c r="Q75" s="488" t="s">
        <v>975</v>
      </c>
      <c r="R75" s="488" t="s">
        <v>978</v>
      </c>
      <c r="S75" s="84">
        <v>211211</v>
      </c>
      <c r="T75" s="270">
        <v>4670033316308</v>
      </c>
      <c r="U75" s="27"/>
      <c r="V75" s="488">
        <f>VLOOKUP(R75,'Печать Заказа'!B:F,5,FALSE)</f>
        <v>2890</v>
      </c>
      <c r="W75" s="488" t="str">
        <f>IF(V75="фикс.цена",VLOOKUP(R75,'Печать Заказа'!B:F,4,FALSE),"")</f>
        <v/>
      </c>
      <c r="Y75" s="1" t="str">
        <f>IFERROR(VLOOKUP(R75,'Печать Заказа'!B:N,13,FALSE),"")</f>
        <v/>
      </c>
    </row>
    <row r="76" spans="1:25" ht="22.5" customHeight="1" x14ac:dyDescent="0.25">
      <c r="B76" s="10"/>
      <c r="C76" s="154" t="str">
        <f>Q76</f>
        <v>THERMEX Oscar 5500</v>
      </c>
      <c r="D76" s="154"/>
      <c r="E76" s="159" t="s">
        <v>293</v>
      </c>
      <c r="F76" s="60">
        <f>S76</f>
        <v>211212</v>
      </c>
      <c r="G76" s="486" t="s">
        <v>4</v>
      </c>
      <c r="H76" s="627">
        <v>5.5</v>
      </c>
      <c r="I76" s="627"/>
      <c r="J76" s="489">
        <v>3</v>
      </c>
      <c r="K76" s="491" t="s">
        <v>972</v>
      </c>
      <c r="L76" s="92">
        <v>0</v>
      </c>
      <c r="M76" s="92">
        <f>L76*O76</f>
        <v>0</v>
      </c>
      <c r="N76" s="92"/>
      <c r="O76" s="93">
        <f>P76*(1-$J$3)</f>
        <v>3690</v>
      </c>
      <c r="P76" s="109">
        <f>V76</f>
        <v>3690</v>
      </c>
      <c r="Q76" s="488" t="s">
        <v>976</v>
      </c>
      <c r="R76" s="488" t="s">
        <v>979</v>
      </c>
      <c r="S76" s="84">
        <v>211212</v>
      </c>
      <c r="T76" s="270">
        <v>4670033316360</v>
      </c>
      <c r="U76" s="27"/>
      <c r="V76" s="488">
        <f>VLOOKUP(R76,'Печать Заказа'!B:F,5,FALSE)</f>
        <v>3690</v>
      </c>
      <c r="W76" s="488" t="str">
        <f>IF(V76="фикс.цена",VLOOKUP(R76,'Печать Заказа'!B:F,4,FALSE),"")</f>
        <v/>
      </c>
      <c r="Y76" s="1" t="str">
        <f>IFERROR(VLOOKUP(R76,'Печать Заказа'!B:N,13,FALSE),"")</f>
        <v/>
      </c>
    </row>
    <row r="77" spans="1:25" ht="22.5" customHeight="1" thickBot="1" x14ac:dyDescent="0.3">
      <c r="A77" s="115"/>
      <c r="B77" s="234"/>
      <c r="C77" s="155" t="str">
        <f>Q77</f>
        <v>THERMEX Oscar 6500</v>
      </c>
      <c r="D77" s="155"/>
      <c r="E77" s="286" t="s">
        <v>293</v>
      </c>
      <c r="F77" s="73">
        <f>S77</f>
        <v>211213</v>
      </c>
      <c r="G77" s="547" t="s">
        <v>4</v>
      </c>
      <c r="H77" s="626">
        <v>6.5</v>
      </c>
      <c r="I77" s="626"/>
      <c r="J77" s="544">
        <v>3.6</v>
      </c>
      <c r="K77" s="71" t="s">
        <v>972</v>
      </c>
      <c r="L77" s="94">
        <v>0</v>
      </c>
      <c r="M77" s="94">
        <f>L77*O77</f>
        <v>0</v>
      </c>
      <c r="N77" s="94"/>
      <c r="O77" s="95">
        <f>P77*(1-$J$3)</f>
        <v>3990</v>
      </c>
      <c r="P77" s="110">
        <f>V77</f>
        <v>3990</v>
      </c>
      <c r="Q77" s="488" t="s">
        <v>977</v>
      </c>
      <c r="R77" s="488" t="s">
        <v>980</v>
      </c>
      <c r="S77" s="84">
        <v>211213</v>
      </c>
      <c r="T77" s="270">
        <v>4670033316377</v>
      </c>
      <c r="U77" s="27"/>
      <c r="V77" s="488">
        <f>VLOOKUP(R77,'Печать Заказа'!B:F,5,FALSE)</f>
        <v>3990</v>
      </c>
      <c r="W77" s="488" t="str">
        <f>IF(V77="фикс.цена",VLOOKUP(R77,'Печать Заказа'!B:F,4,FALSE),"")</f>
        <v/>
      </c>
      <c r="Y77" s="1" t="str">
        <f>IFERROR(VLOOKUP(R77,'Печать Заказа'!B:N,13,FALSE),"")</f>
        <v/>
      </c>
    </row>
    <row r="78" spans="1:25" ht="15" customHeight="1" x14ac:dyDescent="0.25">
      <c r="K78" s="262"/>
      <c r="Y78" s="1">
        <f>IFERROR(VLOOKUP(R78,'Печать Заказа'!B:N,13,FALSE),"")</f>
        <v>0</v>
      </c>
    </row>
    <row r="79" spans="1:25" ht="15" customHeight="1" x14ac:dyDescent="0.25">
      <c r="K79" s="262"/>
      <c r="Y79" s="1">
        <f>IFERROR(VLOOKUP(R79,'Печать Заказа'!B:N,13,FALSE),"")</f>
        <v>0</v>
      </c>
    </row>
    <row r="80" spans="1:25" ht="15" customHeight="1" x14ac:dyDescent="0.25">
      <c r="K80" s="262"/>
      <c r="Y80" s="1">
        <f>IFERROR(VLOOKUP(R80,'Печать Заказа'!B:N,13,FALSE),"")</f>
        <v>0</v>
      </c>
    </row>
    <row r="81" spans="11:25" ht="15" customHeight="1" x14ac:dyDescent="0.25">
      <c r="K81" s="262"/>
      <c r="Y81" s="1">
        <f>IFERROR(VLOOKUP(R81,'Печать Заказа'!B:N,13,FALSE),"")</f>
        <v>0</v>
      </c>
    </row>
    <row r="82" spans="11:25" ht="15" customHeight="1" x14ac:dyDescent="0.25">
      <c r="K82" s="262"/>
      <c r="Y82" s="1">
        <f>IFERROR(VLOOKUP(R82,'Печать Заказа'!B:N,13,FALSE),"")</f>
        <v>0</v>
      </c>
    </row>
    <row r="83" spans="11:25" ht="15" customHeight="1" x14ac:dyDescent="0.25">
      <c r="Y83" s="1">
        <f>IFERROR(VLOOKUP(R83,'Печать Заказа'!B:N,13,FALSE),"")</f>
        <v>0</v>
      </c>
    </row>
    <row r="84" spans="11:25" ht="15" customHeight="1" x14ac:dyDescent="0.25">
      <c r="Y84" s="1">
        <f>IFERROR(VLOOKUP(R84,'Печать Заказа'!B:N,13,FALSE),"")</f>
        <v>0</v>
      </c>
    </row>
    <row r="85" spans="11:25" ht="15" customHeight="1" x14ac:dyDescent="0.25">
      <c r="Y85" s="1">
        <f>IFERROR(VLOOKUP(R85,'Печать Заказа'!B:N,13,FALSE),"")</f>
        <v>0</v>
      </c>
    </row>
    <row r="86" spans="11:25" ht="15" customHeight="1" x14ac:dyDescent="0.25">
      <c r="Y86" s="1">
        <f>IFERROR(VLOOKUP(R86,'Печать Заказа'!B:N,13,FALSE),"")</f>
        <v>0</v>
      </c>
    </row>
    <row r="87" spans="11:25" ht="15" customHeight="1" x14ac:dyDescent="0.25">
      <c r="Y87" s="1">
        <f>IFERROR(VLOOKUP(R87,'Печать Заказа'!B:N,13,FALSE),"")</f>
        <v>0</v>
      </c>
    </row>
    <row r="88" spans="11:25" ht="15" customHeight="1" x14ac:dyDescent="0.25">
      <c r="Y88" s="1">
        <f>IFERROR(VLOOKUP(R88,'Печать Заказа'!B:N,13,FALSE),"")</f>
        <v>0</v>
      </c>
    </row>
    <row r="89" spans="11:25" ht="15" customHeight="1" x14ac:dyDescent="0.25">
      <c r="Y89" s="1">
        <f>IFERROR(VLOOKUP(R89,'Печать Заказа'!B:N,13,FALSE),"")</f>
        <v>0</v>
      </c>
    </row>
    <row r="90" spans="11:25" ht="15" customHeight="1" x14ac:dyDescent="0.25">
      <c r="Y90" s="1">
        <f>IFERROR(VLOOKUP(R90,'Печать Заказа'!B:N,13,FALSE),"")</f>
        <v>0</v>
      </c>
    </row>
    <row r="91" spans="11:25" ht="15" customHeight="1" x14ac:dyDescent="0.25">
      <c r="Y91" s="1">
        <f>IFERROR(VLOOKUP(R91,'Печать Заказа'!B:N,13,FALSE),"")</f>
        <v>0</v>
      </c>
    </row>
    <row r="92" spans="11:25" ht="15" customHeight="1" x14ac:dyDescent="0.25">
      <c r="Y92" s="1">
        <f>IFERROR(VLOOKUP(R92,'Печать Заказа'!B:N,13,FALSE),"")</f>
        <v>0</v>
      </c>
    </row>
    <row r="93" spans="11:25" ht="15" customHeight="1" x14ac:dyDescent="0.25">
      <c r="Y93" s="1">
        <f>IFERROR(VLOOKUP(R93,'Печать Заказа'!B:N,13,FALSE),"")</f>
        <v>0</v>
      </c>
    </row>
    <row r="94" spans="11:25" ht="15" customHeight="1" x14ac:dyDescent="0.25">
      <c r="Y94" s="1">
        <f>IFERROR(VLOOKUP(R94,'Печать Заказа'!B:N,13,FALSE),"")</f>
        <v>0</v>
      </c>
    </row>
    <row r="95" spans="11:25" ht="15" customHeight="1" x14ac:dyDescent="0.25">
      <c r="Y95" s="1">
        <f>IFERROR(VLOOKUP(R95,'Печать Заказа'!B:N,13,FALSE),"")</f>
        <v>0</v>
      </c>
    </row>
    <row r="96" spans="11:25" ht="15" customHeight="1" x14ac:dyDescent="0.25">
      <c r="Y96" s="1">
        <f>IFERROR(VLOOKUP(R96,'Печать Заказа'!B:N,13,FALSE),"")</f>
        <v>0</v>
      </c>
    </row>
    <row r="97" spans="25:25" ht="15" customHeight="1" x14ac:dyDescent="0.25">
      <c r="Y97" s="1">
        <f>IFERROR(VLOOKUP(R97,'Печать Заказа'!B:N,13,FALSE),"")</f>
        <v>0</v>
      </c>
    </row>
    <row r="98" spans="25:25" ht="15" customHeight="1" x14ac:dyDescent="0.25">
      <c r="Y98" s="1">
        <f>IFERROR(VLOOKUP(R98,'Печать Заказа'!B:N,13,FALSE),"")</f>
        <v>0</v>
      </c>
    </row>
    <row r="99" spans="25:25" ht="15" customHeight="1" x14ac:dyDescent="0.25">
      <c r="Y99" s="1">
        <f>IFERROR(VLOOKUP(R99,'Печать Заказа'!B:N,13,FALSE),"")</f>
        <v>0</v>
      </c>
    </row>
    <row r="100" spans="25:25" ht="15" customHeight="1" x14ac:dyDescent="0.25">
      <c r="Y100" s="1">
        <f>IFERROR(VLOOKUP(R100,'Печать Заказа'!B:N,13,FALSE),"")</f>
        <v>0</v>
      </c>
    </row>
    <row r="101" spans="25:25" ht="15" customHeight="1" x14ac:dyDescent="0.25">
      <c r="Y101" s="1">
        <f>IFERROR(VLOOKUP(R101,'Печать Заказа'!B:N,13,FALSE),"")</f>
        <v>0</v>
      </c>
    </row>
    <row r="102" spans="25:25" ht="15" customHeight="1" x14ac:dyDescent="0.25">
      <c r="Y102" s="1">
        <f>IFERROR(VLOOKUP(R102,'Печать Заказа'!B:N,13,FALSE),"")</f>
        <v>0</v>
      </c>
    </row>
    <row r="103" spans="25:25" ht="15" customHeight="1" x14ac:dyDescent="0.25">
      <c r="Y103" s="1">
        <f>IFERROR(VLOOKUP(R103,'Печать Заказа'!B:N,13,FALSE),"")</f>
        <v>0</v>
      </c>
    </row>
    <row r="104" spans="25:25" ht="15" customHeight="1" x14ac:dyDescent="0.25">
      <c r="Y104" s="1">
        <f>IFERROR(VLOOKUP(R104,'Печать Заказа'!B:N,13,FALSE),"")</f>
        <v>0</v>
      </c>
    </row>
    <row r="105" spans="25:25" ht="15" customHeight="1" x14ac:dyDescent="0.25">
      <c r="Y105" s="1">
        <f>IFERROR(VLOOKUP(R105,'Печать Заказа'!B:N,13,FALSE),"")</f>
        <v>0</v>
      </c>
    </row>
    <row r="106" spans="25:25" ht="15" customHeight="1" x14ac:dyDescent="0.25">
      <c r="Y106" s="1">
        <f>IFERROR(VLOOKUP(R106,'Печать Заказа'!B:N,13,FALSE),"")</f>
        <v>0</v>
      </c>
    </row>
    <row r="107" spans="25:25" ht="15" customHeight="1" x14ac:dyDescent="0.25">
      <c r="Y107" s="1">
        <f>IFERROR(VLOOKUP(R107,'Печать Заказа'!B:N,13,FALSE),"")</f>
        <v>0</v>
      </c>
    </row>
    <row r="108" spans="25:25" ht="15" customHeight="1" x14ac:dyDescent="0.25">
      <c r="Y108" s="1">
        <f>IFERROR(VLOOKUP(R108,'Печать Заказа'!B:N,13,FALSE),"")</f>
        <v>0</v>
      </c>
    </row>
    <row r="109" spans="25:25" ht="15" customHeight="1" x14ac:dyDescent="0.25">
      <c r="Y109" s="1">
        <f>IFERROR(VLOOKUP(R109,'Печать Заказа'!B:N,13,FALSE),"")</f>
        <v>0</v>
      </c>
    </row>
    <row r="110" spans="25:25" ht="15" customHeight="1" x14ac:dyDescent="0.25">
      <c r="Y110" s="1">
        <f>IFERROR(VLOOKUP(R110,'Печать Заказа'!B:N,13,FALSE),"")</f>
        <v>0</v>
      </c>
    </row>
    <row r="111" spans="25:25" ht="15" customHeight="1" x14ac:dyDescent="0.25">
      <c r="Y111" s="1">
        <f>IFERROR(VLOOKUP(R111,'Печать Заказа'!B:N,13,FALSE),"")</f>
        <v>0</v>
      </c>
    </row>
    <row r="112" spans="25:25" ht="15" customHeight="1" x14ac:dyDescent="0.25">
      <c r="Y112" s="1">
        <f>IFERROR(VLOOKUP(R112,'Печать Заказа'!B:N,13,FALSE),"")</f>
        <v>0</v>
      </c>
    </row>
    <row r="113" spans="25:25" ht="15" customHeight="1" x14ac:dyDescent="0.25">
      <c r="Y113" s="1">
        <f>IFERROR(VLOOKUP(R113,'Печать Заказа'!B:N,13,FALSE),"")</f>
        <v>0</v>
      </c>
    </row>
    <row r="114" spans="25:25" ht="15" customHeight="1" x14ac:dyDescent="0.25">
      <c r="Y114" s="1">
        <f>IFERROR(VLOOKUP(R114,'Печать Заказа'!B:N,13,FALSE),"")</f>
        <v>0</v>
      </c>
    </row>
    <row r="115" spans="25:25" ht="15" customHeight="1" x14ac:dyDescent="0.25">
      <c r="Y115" s="1">
        <f>IFERROR(VLOOKUP(R115,'Печать Заказа'!B:N,13,FALSE),"")</f>
        <v>0</v>
      </c>
    </row>
    <row r="116" spans="25:25" ht="15" customHeight="1" x14ac:dyDescent="0.25">
      <c r="Y116" s="1">
        <f>IFERROR(VLOOKUP(R116,'Печать Заказа'!B:N,13,FALSE),"")</f>
        <v>0</v>
      </c>
    </row>
    <row r="117" spans="25:25" ht="15" customHeight="1" x14ac:dyDescent="0.25">
      <c r="Y117" s="1">
        <f>IFERROR(VLOOKUP(R117,'Печать Заказа'!B:N,13,FALSE),"")</f>
        <v>0</v>
      </c>
    </row>
    <row r="118" spans="25:25" ht="15" customHeight="1" x14ac:dyDescent="0.25">
      <c r="Y118" s="1">
        <f>IFERROR(VLOOKUP(R118,'Печать Заказа'!B:N,13,FALSE),"")</f>
        <v>0</v>
      </c>
    </row>
    <row r="119" spans="25:25" ht="15" customHeight="1" x14ac:dyDescent="0.25">
      <c r="Y119" s="1">
        <f>IFERROR(VLOOKUP(R119,'Печать Заказа'!B:N,13,FALSE),"")</f>
        <v>0</v>
      </c>
    </row>
    <row r="120" spans="25:25" ht="15" customHeight="1" x14ac:dyDescent="0.25">
      <c r="Y120" s="1">
        <f>IFERROR(VLOOKUP(R120,'Печать Заказа'!B:N,13,FALSE),"")</f>
        <v>0</v>
      </c>
    </row>
    <row r="121" spans="25:25" ht="15" customHeight="1" x14ac:dyDescent="0.25">
      <c r="Y121" s="1">
        <f>IFERROR(VLOOKUP(R121,'Печать Заказа'!B:N,13,FALSE),"")</f>
        <v>0</v>
      </c>
    </row>
    <row r="122" spans="25:25" ht="15" customHeight="1" x14ac:dyDescent="0.25">
      <c r="Y122" s="1">
        <f>IFERROR(VLOOKUP(R122,'Печать Заказа'!B:N,13,FALSE),"")</f>
        <v>0</v>
      </c>
    </row>
    <row r="123" spans="25:25" ht="15" customHeight="1" x14ac:dyDescent="0.25">
      <c r="Y123" s="1">
        <f>IFERROR(VLOOKUP(R123,'Печать Заказа'!B:N,13,FALSE),"")</f>
        <v>0</v>
      </c>
    </row>
    <row r="124" spans="25:25" ht="15" customHeight="1" x14ac:dyDescent="0.25">
      <c r="Y124" s="1">
        <f>IFERROR(VLOOKUP(R124,'Печать Заказа'!B:N,13,FALSE),"")</f>
        <v>0</v>
      </c>
    </row>
    <row r="125" spans="25:25" ht="15" customHeight="1" x14ac:dyDescent="0.25">
      <c r="Y125" s="1">
        <f>IFERROR(VLOOKUP(R125,'Печать Заказа'!B:N,13,FALSE),"")</f>
        <v>0</v>
      </c>
    </row>
    <row r="126" spans="25:25" ht="15" customHeight="1" x14ac:dyDescent="0.25">
      <c r="Y126" s="1">
        <f>IFERROR(VLOOKUP(R126,'Печать Заказа'!B:N,13,FALSE),"")</f>
        <v>0</v>
      </c>
    </row>
    <row r="127" spans="25:25" ht="15" customHeight="1" x14ac:dyDescent="0.25">
      <c r="Y127" s="1">
        <f>IFERROR(VLOOKUP(R127,'Печать Заказа'!B:N,13,FALSE),"")</f>
        <v>0</v>
      </c>
    </row>
    <row r="128" spans="25:25" ht="15" customHeight="1" x14ac:dyDescent="0.25">
      <c r="Y128" s="1">
        <f>IFERROR(VLOOKUP(R128,'Печать Заказа'!B:N,13,FALSE),"")</f>
        <v>0</v>
      </c>
    </row>
    <row r="129" spans="25:25" ht="15" customHeight="1" x14ac:dyDescent="0.25">
      <c r="Y129" s="1">
        <f>IFERROR(VLOOKUP(R129,'Печать Заказа'!B:N,13,FALSE),"")</f>
        <v>0</v>
      </c>
    </row>
    <row r="130" spans="25:25" ht="15" customHeight="1" x14ac:dyDescent="0.25">
      <c r="Y130" s="1">
        <f>IFERROR(VLOOKUP(R130,'Печать Заказа'!B:N,13,FALSE),"")</f>
        <v>0</v>
      </c>
    </row>
    <row r="131" spans="25:25" ht="15" customHeight="1" x14ac:dyDescent="0.25">
      <c r="Y131" s="1">
        <f>IFERROR(VLOOKUP(R131,'Печать Заказа'!B:N,13,FALSE),"")</f>
        <v>0</v>
      </c>
    </row>
    <row r="132" spans="25:25" ht="15" customHeight="1" x14ac:dyDescent="0.25">
      <c r="Y132" s="1">
        <f>IFERROR(VLOOKUP(R132,'Печать Заказа'!B:N,13,FALSE),"")</f>
        <v>0</v>
      </c>
    </row>
    <row r="133" spans="25:25" ht="15" customHeight="1" x14ac:dyDescent="0.25">
      <c r="Y133" s="1">
        <f>IFERROR(VLOOKUP(R133,'Печать Заказа'!B:N,13,FALSE),"")</f>
        <v>0</v>
      </c>
    </row>
    <row r="134" spans="25:25" ht="15" customHeight="1" x14ac:dyDescent="0.25">
      <c r="Y134" s="1">
        <f>IFERROR(VLOOKUP(R134,'Печать Заказа'!B:N,13,FALSE),"")</f>
        <v>0</v>
      </c>
    </row>
    <row r="135" spans="25:25" ht="15" customHeight="1" x14ac:dyDescent="0.25">
      <c r="Y135" s="1">
        <f>IFERROR(VLOOKUP(R135,'Печать Заказа'!B:N,13,FALSE),"")</f>
        <v>0</v>
      </c>
    </row>
    <row r="136" spans="25:25" ht="15" customHeight="1" x14ac:dyDescent="0.25">
      <c r="Y136" s="1">
        <f>IFERROR(VLOOKUP(R136,'Печать Заказа'!B:N,13,FALSE),"")</f>
        <v>0</v>
      </c>
    </row>
    <row r="137" spans="25:25" ht="15" customHeight="1" x14ac:dyDescent="0.25">
      <c r="Y137" s="1">
        <f>IFERROR(VLOOKUP(R137,'Печать Заказа'!B:N,13,FALSE),"")</f>
        <v>0</v>
      </c>
    </row>
    <row r="138" spans="25:25" ht="15" customHeight="1" x14ac:dyDescent="0.25">
      <c r="Y138" s="1">
        <f>IFERROR(VLOOKUP(R138,'Печать Заказа'!B:N,13,FALSE),"")</f>
        <v>0</v>
      </c>
    </row>
    <row r="139" spans="25:25" ht="15" customHeight="1" x14ac:dyDescent="0.25">
      <c r="Y139" s="1">
        <f>IFERROR(VLOOKUP(R139,'Печать Заказа'!B:N,13,FALSE),"")</f>
        <v>0</v>
      </c>
    </row>
    <row r="140" spans="25:25" ht="15" customHeight="1" x14ac:dyDescent="0.25">
      <c r="Y140" s="1">
        <f>IFERROR(VLOOKUP(R140,'Печать Заказа'!B:N,13,FALSE),"")</f>
        <v>0</v>
      </c>
    </row>
    <row r="141" spans="25:25" ht="15" customHeight="1" x14ac:dyDescent="0.25">
      <c r="Y141" s="1">
        <f>IFERROR(VLOOKUP(R141,'Печать Заказа'!B:N,13,FALSE),"")</f>
        <v>0</v>
      </c>
    </row>
    <row r="142" spans="25:25" ht="15" customHeight="1" x14ac:dyDescent="0.25">
      <c r="Y142" s="1">
        <f>IFERROR(VLOOKUP(R142,'Печать Заказа'!B:N,13,FALSE),"")</f>
        <v>0</v>
      </c>
    </row>
    <row r="143" spans="25:25" ht="15" customHeight="1" x14ac:dyDescent="0.25">
      <c r="Y143" s="1">
        <f>IFERROR(VLOOKUP(R143,'Печать Заказа'!B:N,13,FALSE),"")</f>
        <v>0</v>
      </c>
    </row>
    <row r="144" spans="25:25" ht="15" customHeight="1" x14ac:dyDescent="0.25">
      <c r="Y144" s="1">
        <f>IFERROR(VLOOKUP(R144,'Печать Заказа'!B:N,13,FALSE),"")</f>
        <v>0</v>
      </c>
    </row>
    <row r="145" spans="25:25" ht="15" customHeight="1" x14ac:dyDescent="0.25">
      <c r="Y145" s="1">
        <f>IFERROR(VLOOKUP(R145,'Печать Заказа'!B:N,13,FALSE),"")</f>
        <v>0</v>
      </c>
    </row>
    <row r="146" spans="25:25" ht="15" customHeight="1" x14ac:dyDescent="0.25">
      <c r="Y146" s="1">
        <f>IFERROR(VLOOKUP(R146,'Печать Заказа'!B:N,13,FALSE),"")</f>
        <v>0</v>
      </c>
    </row>
    <row r="147" spans="25:25" ht="15" customHeight="1" x14ac:dyDescent="0.25">
      <c r="Y147" s="1">
        <f>IFERROR(VLOOKUP(R147,'Печать Заказа'!B:N,13,FALSE),"")</f>
        <v>0</v>
      </c>
    </row>
    <row r="148" spans="25:25" ht="15" customHeight="1" x14ac:dyDescent="0.25">
      <c r="Y148" s="1">
        <f>IFERROR(VLOOKUP(R148,'Печать Заказа'!B:N,13,FALSE),"")</f>
        <v>0</v>
      </c>
    </row>
    <row r="149" spans="25:25" ht="15" customHeight="1" x14ac:dyDescent="0.25">
      <c r="Y149" s="1">
        <f>IFERROR(VLOOKUP(R149,'Печать Заказа'!B:N,13,FALSE),"")</f>
        <v>0</v>
      </c>
    </row>
    <row r="150" spans="25:25" ht="15" customHeight="1" x14ac:dyDescent="0.25">
      <c r="Y150" s="1">
        <f>IFERROR(VLOOKUP(R150,'Печать Заказа'!B:N,13,FALSE),"")</f>
        <v>0</v>
      </c>
    </row>
    <row r="151" spans="25:25" ht="15" customHeight="1" x14ac:dyDescent="0.25">
      <c r="Y151" s="1">
        <f>IFERROR(VLOOKUP(R151,'Печать Заказа'!B:N,13,FALSE),"")</f>
        <v>0</v>
      </c>
    </row>
    <row r="152" spans="25:25" ht="15" customHeight="1" x14ac:dyDescent="0.25">
      <c r="Y152" s="1">
        <f>IFERROR(VLOOKUP(R152,'Печать Заказа'!B:N,13,FALSE),"")</f>
        <v>0</v>
      </c>
    </row>
    <row r="153" spans="25:25" ht="15" customHeight="1" x14ac:dyDescent="0.25">
      <c r="Y153" s="1">
        <f>IFERROR(VLOOKUP(R153,'Печать Заказа'!B:N,13,FALSE),"")</f>
        <v>0</v>
      </c>
    </row>
    <row r="154" spans="25:25" ht="15" customHeight="1" x14ac:dyDescent="0.25">
      <c r="Y154" s="1">
        <f>IFERROR(VLOOKUP(R154,'Печать Заказа'!B:N,13,FALSE),"")</f>
        <v>0</v>
      </c>
    </row>
    <row r="155" spans="25:25" ht="15" customHeight="1" x14ac:dyDescent="0.25">
      <c r="Y155" s="1">
        <f>IFERROR(VLOOKUP(R155,'Печать Заказа'!B:N,13,FALSE),"")</f>
        <v>0</v>
      </c>
    </row>
    <row r="156" spans="25:25" ht="15" customHeight="1" x14ac:dyDescent="0.25">
      <c r="Y156" s="1">
        <f>IFERROR(VLOOKUP(R156,'Печать Заказа'!B:N,13,FALSE),"")</f>
        <v>0</v>
      </c>
    </row>
    <row r="157" spans="25:25" ht="15" customHeight="1" x14ac:dyDescent="0.25">
      <c r="Y157" s="1">
        <f>IFERROR(VLOOKUP(R157,'Печать Заказа'!B:N,13,FALSE),"")</f>
        <v>0</v>
      </c>
    </row>
    <row r="158" spans="25:25" ht="15" customHeight="1" x14ac:dyDescent="0.25">
      <c r="Y158" s="1">
        <f>IFERROR(VLOOKUP(R158,'Печать Заказа'!B:N,13,FALSE),"")</f>
        <v>0</v>
      </c>
    </row>
    <row r="159" spans="25:25" ht="15" customHeight="1" x14ac:dyDescent="0.25">
      <c r="Y159" s="1">
        <f>IFERROR(VLOOKUP(R159,'Печать Заказа'!B:N,13,FALSE),"")</f>
        <v>0</v>
      </c>
    </row>
    <row r="160" spans="25:25" ht="15" customHeight="1" x14ac:dyDescent="0.25">
      <c r="Y160" s="1">
        <f>IFERROR(VLOOKUP(R160,'Печать Заказа'!B:N,13,FALSE),"")</f>
        <v>0</v>
      </c>
    </row>
    <row r="161" spans="25:25" ht="15" customHeight="1" x14ac:dyDescent="0.25">
      <c r="Y161" s="1">
        <f>IFERROR(VLOOKUP(R161,'Печать Заказа'!B:N,13,FALSE),"")</f>
        <v>0</v>
      </c>
    </row>
    <row r="162" spans="25:25" ht="15" customHeight="1" x14ac:dyDescent="0.25">
      <c r="Y162" s="1">
        <f>IFERROR(VLOOKUP(R162,'Печать Заказа'!B:N,13,FALSE),"")</f>
        <v>0</v>
      </c>
    </row>
    <row r="163" spans="25:25" ht="15" customHeight="1" x14ac:dyDescent="0.25">
      <c r="Y163" s="1">
        <f>IFERROR(VLOOKUP(R163,'Печать Заказа'!B:N,13,FALSE),"")</f>
        <v>0</v>
      </c>
    </row>
    <row r="164" spans="25:25" ht="15" customHeight="1" x14ac:dyDescent="0.25">
      <c r="Y164" s="1">
        <f>IFERROR(VLOOKUP(R164,'Печать Заказа'!B:N,13,FALSE),"")</f>
        <v>0</v>
      </c>
    </row>
    <row r="165" spans="25:25" ht="15" customHeight="1" x14ac:dyDescent="0.25">
      <c r="Y165" s="1">
        <f>IFERROR(VLOOKUP(R165,'Печать Заказа'!B:N,13,FALSE),"")</f>
        <v>0</v>
      </c>
    </row>
    <row r="166" spans="25:25" ht="15" customHeight="1" x14ac:dyDescent="0.25">
      <c r="Y166" s="1">
        <f>IFERROR(VLOOKUP(R166,'Печать Заказа'!B:N,13,FALSE),"")</f>
        <v>0</v>
      </c>
    </row>
    <row r="167" spans="25:25" ht="15" customHeight="1" x14ac:dyDescent="0.25">
      <c r="Y167" s="1">
        <f>IFERROR(VLOOKUP(R167,'Печать Заказа'!B:N,13,FALSE),"")</f>
        <v>0</v>
      </c>
    </row>
    <row r="168" spans="25:25" ht="15" customHeight="1" x14ac:dyDescent="0.25">
      <c r="Y168" s="1">
        <f>IFERROR(VLOOKUP(R168,'Печать Заказа'!B:N,13,FALSE),"")</f>
        <v>0</v>
      </c>
    </row>
    <row r="169" spans="25:25" ht="15" customHeight="1" x14ac:dyDescent="0.25">
      <c r="Y169" s="1">
        <f>IFERROR(VLOOKUP(R169,'Печать Заказа'!B:N,13,FALSE),"")</f>
        <v>0</v>
      </c>
    </row>
    <row r="170" spans="25:25" ht="15" customHeight="1" x14ac:dyDescent="0.25">
      <c r="Y170" s="1">
        <f>IFERROR(VLOOKUP(R170,'Печать Заказа'!B:N,13,FALSE),"")</f>
        <v>0</v>
      </c>
    </row>
    <row r="171" spans="25:25" ht="15" customHeight="1" x14ac:dyDescent="0.25">
      <c r="Y171" s="1">
        <f>IFERROR(VLOOKUP(R171,'Печать Заказа'!B:N,13,FALSE),"")</f>
        <v>0</v>
      </c>
    </row>
    <row r="172" spans="25:25" ht="15" customHeight="1" x14ac:dyDescent="0.25">
      <c r="Y172" s="1">
        <f>IFERROR(VLOOKUP(R172,'Печать Заказа'!B:N,13,FALSE),"")</f>
        <v>0</v>
      </c>
    </row>
    <row r="173" spans="25:25" ht="15" customHeight="1" x14ac:dyDescent="0.25">
      <c r="Y173" s="1">
        <f>IFERROR(VLOOKUP(R173,'Печать Заказа'!B:N,13,FALSE),"")</f>
        <v>0</v>
      </c>
    </row>
    <row r="174" spans="25:25" ht="15" customHeight="1" x14ac:dyDescent="0.25">
      <c r="Y174" s="1">
        <f>IFERROR(VLOOKUP(R174,'Печать Заказа'!B:N,13,FALSE),"")</f>
        <v>0</v>
      </c>
    </row>
    <row r="175" spans="25:25" ht="15" customHeight="1" x14ac:dyDescent="0.25">
      <c r="Y175" s="1">
        <f>IFERROR(VLOOKUP(R175,'Печать Заказа'!B:N,13,FALSE),"")</f>
        <v>0</v>
      </c>
    </row>
    <row r="176" spans="25:25" ht="15" customHeight="1" x14ac:dyDescent="0.25">
      <c r="Y176" s="1">
        <f>IFERROR(VLOOKUP(R176,'Печать Заказа'!B:N,13,FALSE),"")</f>
        <v>0</v>
      </c>
    </row>
    <row r="177" spans="25:25" ht="15" customHeight="1" x14ac:dyDescent="0.25">
      <c r="Y177" s="1">
        <f>IFERROR(VLOOKUP(R177,'Печать Заказа'!B:N,13,FALSE),"")</f>
        <v>0</v>
      </c>
    </row>
    <row r="178" spans="25:25" ht="15" customHeight="1" x14ac:dyDescent="0.25">
      <c r="Y178" s="1">
        <f>IFERROR(VLOOKUP(R178,'Печать Заказа'!B:N,13,FALSE),"")</f>
        <v>0</v>
      </c>
    </row>
    <row r="179" spans="25:25" ht="15" customHeight="1" x14ac:dyDescent="0.25">
      <c r="Y179" s="1">
        <f>IFERROR(VLOOKUP(R179,'Печать Заказа'!B:N,13,FALSE),"")</f>
        <v>0</v>
      </c>
    </row>
    <row r="180" spans="25:25" ht="15" customHeight="1" x14ac:dyDescent="0.25">
      <c r="Y180" s="1">
        <f>IFERROR(VLOOKUP(R180,'Печать Заказа'!B:N,13,FALSE),"")</f>
        <v>0</v>
      </c>
    </row>
    <row r="181" spans="25:25" ht="15" customHeight="1" x14ac:dyDescent="0.25">
      <c r="Y181" s="1">
        <f>IFERROR(VLOOKUP(R181,'Печать Заказа'!B:N,13,FALSE),"")</f>
        <v>0</v>
      </c>
    </row>
    <row r="182" spans="25:25" ht="15" customHeight="1" x14ac:dyDescent="0.25">
      <c r="Y182" s="1">
        <f>IFERROR(VLOOKUP(R182,'Печать Заказа'!B:N,13,FALSE),"")</f>
        <v>0</v>
      </c>
    </row>
    <row r="183" spans="25:25" ht="15" customHeight="1" x14ac:dyDescent="0.25">
      <c r="Y183" s="1">
        <f>IFERROR(VLOOKUP(R183,'Печать Заказа'!B:N,13,FALSE),"")</f>
        <v>0</v>
      </c>
    </row>
    <row r="184" spans="25:25" ht="15" customHeight="1" x14ac:dyDescent="0.25">
      <c r="Y184" s="1">
        <f>IFERROR(VLOOKUP(R184,'Печать Заказа'!B:N,13,FALSE),"")</f>
        <v>0</v>
      </c>
    </row>
    <row r="185" spans="25:25" ht="15" customHeight="1" x14ac:dyDescent="0.25">
      <c r="Y185" s="1">
        <f>IFERROR(VLOOKUP(R185,'Печать Заказа'!B:N,13,FALSE),"")</f>
        <v>0</v>
      </c>
    </row>
    <row r="186" spans="25:25" ht="15" customHeight="1" x14ac:dyDescent="0.25">
      <c r="Y186" s="1">
        <f>IFERROR(VLOOKUP(R186,'Печать Заказа'!B:N,13,FALSE),"")</f>
        <v>0</v>
      </c>
    </row>
    <row r="187" spans="25:25" ht="15" customHeight="1" x14ac:dyDescent="0.25">
      <c r="Y187" s="1">
        <f>IFERROR(VLOOKUP(R187,'Печать Заказа'!B:N,13,FALSE),"")</f>
        <v>0</v>
      </c>
    </row>
    <row r="188" spans="25:25" ht="15" customHeight="1" x14ac:dyDescent="0.25">
      <c r="Y188" s="1">
        <f>IFERROR(VLOOKUP(R188,'Печать Заказа'!B:N,13,FALSE),"")</f>
        <v>0</v>
      </c>
    </row>
    <row r="189" spans="25:25" ht="15" customHeight="1" x14ac:dyDescent="0.25">
      <c r="Y189" s="1">
        <f>IFERROR(VLOOKUP(R189,'Печать Заказа'!B:N,13,FALSE),"")</f>
        <v>0</v>
      </c>
    </row>
    <row r="190" spans="25:25" ht="15" customHeight="1" x14ac:dyDescent="0.25">
      <c r="Y190" s="1">
        <f>IFERROR(VLOOKUP(R190,'Печать Заказа'!B:N,13,FALSE),"")</f>
        <v>0</v>
      </c>
    </row>
    <row r="191" spans="25:25" ht="15" customHeight="1" x14ac:dyDescent="0.25">
      <c r="Y191" s="1">
        <f>IFERROR(VLOOKUP(R191,'Печать Заказа'!B:N,13,FALSE),"")</f>
        <v>0</v>
      </c>
    </row>
    <row r="192" spans="25:25" ht="15" customHeight="1" x14ac:dyDescent="0.25">
      <c r="Y192" s="1">
        <f>IFERROR(VLOOKUP(R192,'Печать Заказа'!B:N,13,FALSE),"")</f>
        <v>0</v>
      </c>
    </row>
    <row r="193" spans="25:25" ht="15" customHeight="1" x14ac:dyDescent="0.25">
      <c r="Y193" s="1">
        <f>IFERROR(VLOOKUP(R193,'Печать Заказа'!B:N,13,FALSE),"")</f>
        <v>0</v>
      </c>
    </row>
    <row r="194" spans="25:25" ht="15" customHeight="1" x14ac:dyDescent="0.25">
      <c r="Y194" s="1">
        <f>IFERROR(VLOOKUP(R194,'Печать Заказа'!B:N,13,FALSE),"")</f>
        <v>0</v>
      </c>
    </row>
    <row r="195" spans="25:25" ht="15" customHeight="1" x14ac:dyDescent="0.25">
      <c r="Y195" s="1">
        <f>IFERROR(VLOOKUP(R195,'Печать Заказа'!B:N,13,FALSE),"")</f>
        <v>0</v>
      </c>
    </row>
    <row r="196" spans="25:25" ht="15" customHeight="1" x14ac:dyDescent="0.25">
      <c r="Y196" s="1">
        <f>IFERROR(VLOOKUP(R196,'Печать Заказа'!B:N,13,FALSE),"")</f>
        <v>0</v>
      </c>
    </row>
    <row r="197" spans="25:25" ht="15" customHeight="1" x14ac:dyDescent="0.25">
      <c r="Y197" s="1">
        <f>IFERROR(VLOOKUP(R197,'Печать Заказа'!B:N,13,FALSE),"")</f>
        <v>0</v>
      </c>
    </row>
    <row r="198" spans="25:25" ht="15" customHeight="1" x14ac:dyDescent="0.25">
      <c r="Y198" s="1">
        <f>IFERROR(VLOOKUP(R198,'Печать Заказа'!B:N,13,FALSE),"")</f>
        <v>0</v>
      </c>
    </row>
    <row r="199" spans="25:25" ht="15" customHeight="1" x14ac:dyDescent="0.25">
      <c r="Y199" s="1">
        <f>IFERROR(VLOOKUP(R199,'Печать Заказа'!B:N,13,FALSE),"")</f>
        <v>0</v>
      </c>
    </row>
    <row r="200" spans="25:25" ht="15" customHeight="1" x14ac:dyDescent="0.25">
      <c r="Y200" s="1">
        <f>IFERROR(VLOOKUP(R200,'Печать Заказа'!B:N,13,FALSE),"")</f>
        <v>0</v>
      </c>
    </row>
    <row r="201" spans="25:25" ht="15" customHeight="1" x14ac:dyDescent="0.25">
      <c r="Y201" s="1">
        <f>IFERROR(VLOOKUP(R201,'Печать Заказа'!B:N,13,FALSE),"")</f>
        <v>0</v>
      </c>
    </row>
    <row r="202" spans="25:25" ht="15" customHeight="1" x14ac:dyDescent="0.25">
      <c r="Y202" s="1">
        <f>IFERROR(VLOOKUP(R202,'Печать Заказа'!B:N,13,FALSE),"")</f>
        <v>0</v>
      </c>
    </row>
    <row r="203" spans="25:25" ht="15" customHeight="1" x14ac:dyDescent="0.25">
      <c r="Y203" s="1">
        <f>IFERROR(VLOOKUP(R203,'Печать Заказа'!B:N,13,FALSE),"")</f>
        <v>0</v>
      </c>
    </row>
    <row r="204" spans="25:25" ht="15" customHeight="1" x14ac:dyDescent="0.25">
      <c r="Y204" s="1">
        <f>IFERROR(VLOOKUP(R204,'Печать Заказа'!B:N,13,FALSE),"")</f>
        <v>0</v>
      </c>
    </row>
    <row r="205" spans="25:25" ht="15" customHeight="1" x14ac:dyDescent="0.25">
      <c r="Y205" s="1">
        <f>IFERROR(VLOOKUP(R205,'Печать Заказа'!B:N,13,FALSE),"")</f>
        <v>0</v>
      </c>
    </row>
    <row r="206" spans="25:25" ht="15" customHeight="1" x14ac:dyDescent="0.25">
      <c r="Y206" s="1">
        <f>IFERROR(VLOOKUP(R206,'Печать Заказа'!B:N,13,FALSE),"")</f>
        <v>0</v>
      </c>
    </row>
    <row r="207" spans="25:25" ht="15" customHeight="1" x14ac:dyDescent="0.25">
      <c r="Y207" s="1">
        <f>IFERROR(VLOOKUP(R207,'Печать Заказа'!B:N,13,FALSE),"")</f>
        <v>0</v>
      </c>
    </row>
    <row r="208" spans="25:25" ht="15" customHeight="1" x14ac:dyDescent="0.25">
      <c r="Y208" s="1">
        <f>IFERROR(VLOOKUP(R208,'Печать Заказа'!B:N,13,FALSE),"")</f>
        <v>0</v>
      </c>
    </row>
    <row r="209" spans="25:25" ht="15" customHeight="1" x14ac:dyDescent="0.25">
      <c r="Y209" s="1">
        <f>IFERROR(VLOOKUP(R209,'Печать Заказа'!B:N,13,FALSE),"")</f>
        <v>0</v>
      </c>
    </row>
    <row r="210" spans="25:25" ht="15" customHeight="1" x14ac:dyDescent="0.25">
      <c r="Y210" s="1">
        <f>IFERROR(VLOOKUP(R210,'Печать Заказа'!B:N,13,FALSE),"")</f>
        <v>0</v>
      </c>
    </row>
    <row r="211" spans="25:25" ht="15" customHeight="1" x14ac:dyDescent="0.25">
      <c r="Y211" s="1">
        <f>IFERROR(VLOOKUP(R211,'Печать Заказа'!B:N,13,FALSE),"")</f>
        <v>0</v>
      </c>
    </row>
    <row r="212" spans="25:25" ht="15" customHeight="1" x14ac:dyDescent="0.25">
      <c r="Y212" s="1">
        <f>IFERROR(VLOOKUP(R212,'Печать Заказа'!B:N,13,FALSE),"")</f>
        <v>0</v>
      </c>
    </row>
    <row r="213" spans="25:25" ht="15" customHeight="1" x14ac:dyDescent="0.25">
      <c r="Y213" s="1">
        <f>IFERROR(VLOOKUP(R213,'Печать Заказа'!B:N,13,FALSE),"")</f>
        <v>0</v>
      </c>
    </row>
    <row r="214" spans="25:25" ht="15" customHeight="1" x14ac:dyDescent="0.25">
      <c r="Y214" s="1">
        <f>IFERROR(VLOOKUP(R214,'Печать Заказа'!B:N,13,FALSE),"")</f>
        <v>0</v>
      </c>
    </row>
    <row r="215" spans="25:25" ht="15" customHeight="1" x14ac:dyDescent="0.25">
      <c r="Y215" s="1">
        <f>IFERROR(VLOOKUP(R215,'Печать Заказа'!B:N,13,FALSE),"")</f>
        <v>0</v>
      </c>
    </row>
    <row r="216" spans="25:25" ht="15" customHeight="1" x14ac:dyDescent="0.25">
      <c r="Y216" s="1">
        <f>IFERROR(VLOOKUP(R216,'Печать Заказа'!B:N,13,FALSE),"")</f>
        <v>0</v>
      </c>
    </row>
    <row r="217" spans="25:25" ht="15" customHeight="1" x14ac:dyDescent="0.25">
      <c r="Y217" s="1">
        <f>IFERROR(VLOOKUP(R217,'Печать Заказа'!B:N,13,FALSE),"")</f>
        <v>0</v>
      </c>
    </row>
    <row r="218" spans="25:25" ht="15" customHeight="1" x14ac:dyDescent="0.25">
      <c r="Y218" s="1">
        <f>IFERROR(VLOOKUP(R218,'Печать Заказа'!B:N,13,FALSE),"")</f>
        <v>0</v>
      </c>
    </row>
    <row r="219" spans="25:25" ht="15" customHeight="1" x14ac:dyDescent="0.25">
      <c r="Y219" s="1">
        <f>IFERROR(VLOOKUP(R219,'Печать Заказа'!B:N,13,FALSE),"")</f>
        <v>0</v>
      </c>
    </row>
    <row r="220" spans="25:25" ht="15" customHeight="1" x14ac:dyDescent="0.25">
      <c r="Y220" s="1">
        <f>IFERROR(VLOOKUP(R220,'Печать Заказа'!B:N,13,FALSE),"")</f>
        <v>0</v>
      </c>
    </row>
    <row r="221" spans="25:25" ht="15" customHeight="1" x14ac:dyDescent="0.25">
      <c r="Y221" s="1">
        <f>IFERROR(VLOOKUP(R221,'Печать Заказа'!B:N,13,FALSE),"")</f>
        <v>0</v>
      </c>
    </row>
    <row r="222" spans="25:25" ht="15" customHeight="1" x14ac:dyDescent="0.25">
      <c r="Y222" s="1">
        <f>IFERROR(VLOOKUP(R222,'Печать Заказа'!B:N,13,FALSE),"")</f>
        <v>0</v>
      </c>
    </row>
    <row r="223" spans="25:25" ht="15" customHeight="1" x14ac:dyDescent="0.25">
      <c r="Y223" s="1">
        <f>IFERROR(VLOOKUP(R223,'Печать Заказа'!B:N,13,FALSE),"")</f>
        <v>0</v>
      </c>
    </row>
    <row r="224" spans="25:25" ht="15" customHeight="1" x14ac:dyDescent="0.25">
      <c r="Y224" s="1">
        <f>IFERROR(VLOOKUP(R224,'Печать Заказа'!B:N,13,FALSE),"")</f>
        <v>0</v>
      </c>
    </row>
    <row r="225" spans="25:25" ht="15" customHeight="1" x14ac:dyDescent="0.25">
      <c r="Y225" s="1">
        <f>IFERROR(VLOOKUP(R225,'Печать Заказа'!B:N,13,FALSE),"")</f>
        <v>0</v>
      </c>
    </row>
    <row r="226" spans="25:25" ht="15" customHeight="1" x14ac:dyDescent="0.25">
      <c r="Y226" s="1">
        <f>IFERROR(VLOOKUP(R226,'Печать Заказа'!B:N,13,FALSE),"")</f>
        <v>0</v>
      </c>
    </row>
  </sheetData>
  <protectedRanges>
    <protectedRange sqref="G3 J3" name="Диапазон1"/>
    <protectedRange sqref="L47 L6 L14 L44 L69 L20 L33 L41 L62 L24 L53 L50 L59 L74 L65 L37 L28" name="Диапазон1_5"/>
    <protectedRange sqref="L68 L66 L70:L73 L75:L77 L54 L15:L19 L51:L52 L45:L46 L48:L49 L38 L29:L32 L13 L40 L60:L61 L42:L43 L63:L64 L58 L7:L8 L21:L23 L25:L27 L36 L34:L35" name="Диапазон1_1"/>
    <protectedRange sqref="L56" name="Диапазон1_5_2"/>
    <protectedRange sqref="L55 L57" name="Диапазон1_1_2"/>
    <protectedRange sqref="L10" name="Диапазон1_5_1"/>
    <protectedRange sqref="L11:L12 L9" name="Диапазон1_1_1"/>
  </protectedRanges>
  <mergeCells count="74">
    <mergeCell ref="L53:P53"/>
    <mergeCell ref="B1:B3"/>
    <mergeCell ref="G2:H2"/>
    <mergeCell ref="G3:H3"/>
    <mergeCell ref="L6:P6"/>
    <mergeCell ref="H6:I6"/>
    <mergeCell ref="H7:I7"/>
    <mergeCell ref="H20:I20"/>
    <mergeCell ref="H16:I16"/>
    <mergeCell ref="H15:I15"/>
    <mergeCell ref="H18:I18"/>
    <mergeCell ref="H17:I17"/>
    <mergeCell ref="H8:I8"/>
    <mergeCell ref="H42:I42"/>
    <mergeCell ref="H44:I44"/>
    <mergeCell ref="H37:I37"/>
    <mergeCell ref="L37:P37"/>
    <mergeCell ref="H38:I38"/>
    <mergeCell ref="H77:I77"/>
    <mergeCell ref="L69:P69"/>
    <mergeCell ref="H74:I74"/>
    <mergeCell ref="H56:I56"/>
    <mergeCell ref="L56:P56"/>
    <mergeCell ref="H57:I57"/>
    <mergeCell ref="L65:P65"/>
    <mergeCell ref="H66:I66"/>
    <mergeCell ref="L74:P74"/>
    <mergeCell ref="H75:I75"/>
    <mergeCell ref="H76:I76"/>
    <mergeCell ref="L59:P59"/>
    <mergeCell ref="H60:I60"/>
    <mergeCell ref="H62:I62"/>
    <mergeCell ref="H72:I72"/>
    <mergeCell ref="H71:I71"/>
    <mergeCell ref="H70:I70"/>
    <mergeCell ref="H69:I69"/>
    <mergeCell ref="H59:I59"/>
    <mergeCell ref="H63:I63"/>
    <mergeCell ref="H65:I65"/>
    <mergeCell ref="L24:P24"/>
    <mergeCell ref="H24:I24"/>
    <mergeCell ref="H25:I25"/>
    <mergeCell ref="H54:I54"/>
    <mergeCell ref="L62:P62"/>
    <mergeCell ref="H48:I48"/>
    <mergeCell ref="H51:I51"/>
    <mergeCell ref="H53:I53"/>
    <mergeCell ref="H50:I50"/>
    <mergeCell ref="L50:P50"/>
    <mergeCell ref="L44:P44"/>
    <mergeCell ref="H45:I45"/>
    <mergeCell ref="H47:I47"/>
    <mergeCell ref="L47:P47"/>
    <mergeCell ref="H41:I41"/>
    <mergeCell ref="L41:P41"/>
    <mergeCell ref="L33:P33"/>
    <mergeCell ref="H34:I34"/>
    <mergeCell ref="H35:I35"/>
    <mergeCell ref="H33:I33"/>
    <mergeCell ref="H26:I26"/>
    <mergeCell ref="H28:I28"/>
    <mergeCell ref="L28:P28"/>
    <mergeCell ref="H29:I29"/>
    <mergeCell ref="H30:I30"/>
    <mergeCell ref="H31:I31"/>
    <mergeCell ref="H22:I22"/>
    <mergeCell ref="H21:I21"/>
    <mergeCell ref="L14:P14"/>
    <mergeCell ref="L20:P20"/>
    <mergeCell ref="L10:P10"/>
    <mergeCell ref="H11:I11"/>
    <mergeCell ref="H12:I12"/>
    <mergeCell ref="H14:I14"/>
    <mergeCell ref="H10:I10"/>
  </mergeCells>
  <hyperlinks>
    <hyperlink ref="E52" r:id="rId1" display="видеоролик www.youtube.com"/>
  </hyperlinks>
  <printOptions horizontalCentered="1"/>
  <pageMargins left="0" right="0" top="0.11811023622047245" bottom="0.23622047244094491" header="0.11811023622047245" footer="0.11811023622047245"/>
  <pageSetup paperSize="9" scale="47" fitToHeight="0" orientation="portrait" horizontalDpi="4294967295" verticalDpi="4294967295" r:id="rId2"/>
  <rowBreaks count="1" manualBreakCount="1">
    <brk id="42" min="1" max="15" man="1"/>
  </rowBreaks>
  <colBreaks count="1" manualBreakCount="1">
    <brk id="2" min="3" max="96" man="1"/>
  </colBreaks>
  <drawing r:id="rId3"/>
  <legacyDrawing r:id="rId4"/>
  <oleObjects>
    <mc:AlternateContent xmlns:mc="http://schemas.openxmlformats.org/markup-compatibility/2006">
      <mc:Choice Requires="x14">
        <oleObject progId="CorelDraw.Graphic.19" shapeId="5128" r:id="rId5">
          <objectPr defaultSize="0" autoPict="0" r:id="rId6">
            <anchor moveWithCells="1">
              <from>
                <xdr:col>10</xdr:col>
                <xdr:colOff>1295400</xdr:colOff>
                <xdr:row>8</xdr:row>
                <xdr:rowOff>47625</xdr:rowOff>
              </from>
              <to>
                <xdr:col>11</xdr:col>
                <xdr:colOff>371475</xdr:colOff>
                <xdr:row>8</xdr:row>
                <xdr:rowOff>619125</xdr:rowOff>
              </to>
            </anchor>
          </objectPr>
        </oleObject>
      </mc:Choice>
      <mc:Fallback>
        <oleObject progId="CorelDraw.Graphic.19" shapeId="5128" r:id="rId5"/>
      </mc:Fallback>
    </mc:AlternateContent>
    <mc:AlternateContent xmlns:mc="http://schemas.openxmlformats.org/markup-compatibility/2006">
      <mc:Choice Requires="x14">
        <oleObject progId="CorelDraw.Graphic.19" shapeId="5127" r:id="rId7">
          <objectPr defaultSize="0" autoPict="0" r:id="rId8">
            <anchor moveWithCells="1">
              <from>
                <xdr:col>10</xdr:col>
                <xdr:colOff>752475</xdr:colOff>
                <xdr:row>8</xdr:row>
                <xdr:rowOff>57150</xdr:rowOff>
              </from>
              <to>
                <xdr:col>10</xdr:col>
                <xdr:colOff>1323975</xdr:colOff>
                <xdr:row>8</xdr:row>
                <xdr:rowOff>628650</xdr:rowOff>
              </to>
            </anchor>
          </objectPr>
        </oleObject>
      </mc:Choice>
      <mc:Fallback>
        <oleObject progId="CorelDraw.Graphic.19" shapeId="5127" r:id="rId7"/>
      </mc:Fallback>
    </mc:AlternateContent>
    <mc:AlternateContent xmlns:mc="http://schemas.openxmlformats.org/markup-compatibility/2006">
      <mc:Choice Requires="x14">
        <oleObject progId="CorelDraw.Graphic.19" shapeId="5140" r:id="rId9">
          <objectPr defaultSize="0" autoPict="0" r:id="rId10">
            <anchor moveWithCells="1">
              <from>
                <xdr:col>14</xdr:col>
                <xdr:colOff>352425</xdr:colOff>
                <xdr:row>35</xdr:row>
                <xdr:rowOff>76200</xdr:rowOff>
              </from>
              <to>
                <xdr:col>14</xdr:col>
                <xdr:colOff>971550</xdr:colOff>
                <xdr:row>35</xdr:row>
                <xdr:rowOff>695325</xdr:rowOff>
              </to>
            </anchor>
          </objectPr>
        </oleObject>
      </mc:Choice>
      <mc:Fallback>
        <oleObject progId="CorelDraw.Graphic.19" shapeId="5140" r:id="rId9"/>
      </mc:Fallback>
    </mc:AlternateContent>
    <mc:AlternateContent xmlns:mc="http://schemas.openxmlformats.org/markup-compatibility/2006">
      <mc:Choice Requires="x14">
        <oleObject progId="CorelDraw.Graphic.19" shapeId="5141" r:id="rId11">
          <objectPr defaultSize="0" autoPict="0" r:id="rId12">
            <anchor moveWithCells="1">
              <from>
                <xdr:col>15</xdr:col>
                <xdr:colOff>390525</xdr:colOff>
                <xdr:row>35</xdr:row>
                <xdr:rowOff>76200</xdr:rowOff>
              </from>
              <to>
                <xdr:col>15</xdr:col>
                <xdr:colOff>1009650</xdr:colOff>
                <xdr:row>35</xdr:row>
                <xdr:rowOff>695325</xdr:rowOff>
              </to>
            </anchor>
          </objectPr>
        </oleObject>
      </mc:Choice>
      <mc:Fallback>
        <oleObject progId="CorelDraw.Graphic.19" shapeId="5141" r:id="rId11"/>
      </mc:Fallback>
    </mc:AlternateContent>
    <mc:AlternateContent xmlns:mc="http://schemas.openxmlformats.org/markup-compatibility/2006">
      <mc:Choice Requires="x14">
        <oleObject progId="CorelDraw.Graphic.19" shapeId="5142" r:id="rId13">
          <objectPr defaultSize="0" autoPict="0" r:id="rId14">
            <anchor moveWithCells="1">
              <from>
                <xdr:col>12</xdr:col>
                <xdr:colOff>123825</xdr:colOff>
                <xdr:row>35</xdr:row>
                <xdr:rowOff>95250</xdr:rowOff>
              </from>
              <to>
                <xdr:col>12</xdr:col>
                <xdr:colOff>714375</xdr:colOff>
                <xdr:row>35</xdr:row>
                <xdr:rowOff>676275</xdr:rowOff>
              </to>
            </anchor>
          </objectPr>
        </oleObject>
      </mc:Choice>
      <mc:Fallback>
        <oleObject progId="CorelDraw.Graphic.19" shapeId="5142" r:id="rId13"/>
      </mc:Fallback>
    </mc:AlternateContent>
    <mc:AlternateContent xmlns:mc="http://schemas.openxmlformats.org/markup-compatibility/2006">
      <mc:Choice Requires="x14">
        <oleObject progId="CorelDraw.Graphic.19" shapeId="5143" r:id="rId15">
          <objectPr defaultSize="0" autoPict="0" r:id="rId16">
            <anchor moveWithCells="1">
              <from>
                <xdr:col>11</xdr:col>
                <xdr:colOff>295275</xdr:colOff>
                <xdr:row>35</xdr:row>
                <xdr:rowOff>95250</xdr:rowOff>
              </from>
              <to>
                <xdr:col>12</xdr:col>
                <xdr:colOff>152400</xdr:colOff>
                <xdr:row>35</xdr:row>
                <xdr:rowOff>676275</xdr:rowOff>
              </to>
            </anchor>
          </objectPr>
        </oleObject>
      </mc:Choice>
      <mc:Fallback>
        <oleObject progId="CorelDraw.Graphic.19" shapeId="5143" r:id="rId1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C226"/>
  <sheetViews>
    <sheetView showGridLines="0" topLeftCell="B1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J3" sqref="J3"/>
    </sheetView>
  </sheetViews>
  <sheetFormatPr defaultColWidth="10.5703125" defaultRowHeight="15" customHeight="1" outlineLevelCol="1" x14ac:dyDescent="0.25"/>
  <cols>
    <col min="1" max="1" width="18.42578125" style="4" hidden="1" customWidth="1"/>
    <col min="2" max="2" width="22.7109375" style="4" customWidth="1"/>
    <col min="3" max="3" width="37.425781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6.2851562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2.8554687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7.710937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4.42578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25" s="39" customFormat="1" ht="44.25" customHeight="1" x14ac:dyDescent="0.25">
      <c r="A1" s="34"/>
      <c r="B1" s="617"/>
      <c r="C1" s="102" t="s">
        <v>729</v>
      </c>
      <c r="D1" s="103"/>
      <c r="E1" s="103"/>
      <c r="F1" s="104"/>
      <c r="G1" s="105">
        <f>Title!E5</f>
        <v>45313</v>
      </c>
      <c r="H1" s="35"/>
      <c r="I1" s="35"/>
      <c r="J1" s="35"/>
      <c r="K1" s="35"/>
      <c r="L1" s="42"/>
      <c r="M1" s="36"/>
      <c r="N1" s="36"/>
      <c r="O1" s="56"/>
      <c r="P1" s="36"/>
      <c r="Q1" s="37"/>
      <c r="R1" s="38"/>
      <c r="S1" s="38"/>
      <c r="T1" s="38"/>
      <c r="U1" s="38"/>
      <c r="V1" s="38"/>
      <c r="W1" s="38"/>
    </row>
    <row r="2" spans="1:25" s="46" customFormat="1" ht="30" customHeight="1" thickBot="1" x14ac:dyDescent="0.3">
      <c r="A2" s="43"/>
      <c r="B2" s="617"/>
      <c r="C2" s="151" t="s">
        <v>151</v>
      </c>
      <c r="D2" s="151"/>
      <c r="E2" s="151"/>
      <c r="F2" s="151"/>
      <c r="G2" s="634"/>
      <c r="H2" s="634"/>
      <c r="I2" s="47"/>
      <c r="J2" s="83" t="s">
        <v>144</v>
      </c>
      <c r="K2" s="47"/>
      <c r="L2" s="49" t="s">
        <v>145</v>
      </c>
      <c r="M2" s="49" t="s">
        <v>146</v>
      </c>
      <c r="N2" s="49"/>
      <c r="O2" s="48"/>
      <c r="P2" s="50"/>
      <c r="Q2" s="44"/>
      <c r="R2" s="45"/>
      <c r="S2" s="45"/>
      <c r="T2" s="45"/>
      <c r="U2" s="45"/>
      <c r="V2" s="45"/>
      <c r="W2" s="45"/>
    </row>
    <row r="3" spans="1:25" ht="34.5" customHeight="1" thickBot="1" x14ac:dyDescent="0.55000000000000004">
      <c r="A3" s="2"/>
      <c r="B3" s="617"/>
      <c r="C3" s="122" t="s">
        <v>152</v>
      </c>
      <c r="D3" s="122"/>
      <c r="E3" s="122"/>
      <c r="G3" s="633"/>
      <c r="H3" s="633"/>
      <c r="I3" s="7"/>
      <c r="J3" s="133">
        <f>Title!E6</f>
        <v>0</v>
      </c>
      <c r="K3" s="54" t="s">
        <v>147</v>
      </c>
      <c r="L3" s="52">
        <f>SUM(L4:L9994)</f>
        <v>0</v>
      </c>
      <c r="M3" s="52">
        <f>SUM(M4:M9994)</f>
        <v>0</v>
      </c>
      <c r="N3" s="55"/>
      <c r="O3" s="53" t="s">
        <v>153</v>
      </c>
      <c r="P3" s="53" t="s">
        <v>155</v>
      </c>
      <c r="Q3" s="82" t="s">
        <v>55</v>
      </c>
      <c r="R3" s="82" t="s">
        <v>56</v>
      </c>
      <c r="S3" s="82" t="s">
        <v>140</v>
      </c>
      <c r="T3" s="276" t="s">
        <v>71</v>
      </c>
      <c r="U3" s="22"/>
      <c r="V3" s="82" t="s">
        <v>119</v>
      </c>
      <c r="W3" s="82" t="s">
        <v>57</v>
      </c>
    </row>
    <row r="4" spans="1:25" s="64" customFormat="1" ht="47.25" customHeight="1" thickBot="1" x14ac:dyDescent="0.3">
      <c r="A4" s="63"/>
      <c r="B4" s="100" t="s">
        <v>219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32"/>
      <c r="R4" s="33"/>
      <c r="S4" s="33"/>
      <c r="T4" s="271"/>
      <c r="U4" s="40"/>
      <c r="V4" s="33"/>
      <c r="W4" s="33"/>
    </row>
    <row r="5" spans="1:25" s="29" customFormat="1" ht="66" customHeight="1" x14ac:dyDescent="0.25">
      <c r="A5" s="3"/>
      <c r="B5" s="308"/>
      <c r="C5" s="87" t="s">
        <v>469</v>
      </c>
      <c r="D5" s="87"/>
      <c r="E5" s="87"/>
      <c r="F5" s="87"/>
      <c r="G5" s="87"/>
      <c r="H5" s="87"/>
      <c r="I5" s="87"/>
      <c r="J5" s="87"/>
      <c r="K5" s="87"/>
      <c r="L5" s="637"/>
      <c r="M5" s="637"/>
      <c r="N5" s="637"/>
      <c r="O5" s="637"/>
      <c r="P5" s="637"/>
      <c r="Q5" s="23"/>
      <c r="R5" s="26"/>
      <c r="S5" s="26"/>
      <c r="T5" s="272"/>
      <c r="U5" s="26"/>
      <c r="V5" s="26"/>
      <c r="W5" s="26"/>
    </row>
    <row r="6" spans="1:25" ht="45" customHeight="1" x14ac:dyDescent="0.25">
      <c r="B6" s="79"/>
      <c r="C6" s="86" t="s">
        <v>45</v>
      </c>
      <c r="D6" s="86"/>
      <c r="E6" s="152" t="s">
        <v>292</v>
      </c>
      <c r="F6" s="86" t="s">
        <v>140</v>
      </c>
      <c r="G6" s="201" t="s">
        <v>218</v>
      </c>
      <c r="H6" s="631" t="s">
        <v>217</v>
      </c>
      <c r="I6" s="631"/>
      <c r="J6" s="201" t="s">
        <v>214</v>
      </c>
      <c r="K6" s="201" t="s">
        <v>156</v>
      </c>
      <c r="L6" s="618" t="s">
        <v>655</v>
      </c>
      <c r="M6" s="619"/>
      <c r="N6" s="619"/>
      <c r="O6" s="619"/>
      <c r="P6" s="620"/>
    </row>
    <row r="7" spans="1:25" ht="41.25" customHeight="1" thickBot="1" x14ac:dyDescent="0.3">
      <c r="B7" s="74"/>
      <c r="C7" s="638" t="str">
        <f>Q7</f>
        <v>THERMEX G 20 TD (Pro)</v>
      </c>
      <c r="D7" s="638"/>
      <c r="E7" s="155" t="s">
        <v>293</v>
      </c>
      <c r="F7" s="60">
        <f>S7</f>
        <v>351104</v>
      </c>
      <c r="G7" s="203">
        <v>2.2000000000000002</v>
      </c>
      <c r="H7" s="627">
        <v>20</v>
      </c>
      <c r="I7" s="627"/>
      <c r="J7" s="203">
        <v>10</v>
      </c>
      <c r="K7" s="62" t="s">
        <v>316</v>
      </c>
      <c r="L7" s="92">
        <v>0</v>
      </c>
      <c r="M7" s="92">
        <f>L7*O7</f>
        <v>0</v>
      </c>
      <c r="N7" s="92"/>
      <c r="O7" s="93">
        <f>P7*(1-$J$3)</f>
        <v>16990</v>
      </c>
      <c r="P7" s="406">
        <f>V7</f>
        <v>16990</v>
      </c>
      <c r="Q7" s="202" t="s">
        <v>470</v>
      </c>
      <c r="R7" s="202" t="s">
        <v>471</v>
      </c>
      <c r="S7" s="202">
        <v>351104</v>
      </c>
      <c r="T7" s="270">
        <v>4670033310122</v>
      </c>
      <c r="U7" s="27"/>
      <c r="V7" s="334">
        <f>VLOOKUP(R7,'Печать Заказа'!B:F,5,FALSE)</f>
        <v>16990</v>
      </c>
      <c r="W7" s="202" t="str">
        <f>IF(V7="фикс.цена",VLOOKUP(R7,'Печать Заказа'!B:F,4,FALSE),"")</f>
        <v/>
      </c>
      <c r="Y7" s="1" t="str">
        <f>IFERROR(VLOOKUP(R7,'Печать Заказа'!B:N,13,FALSE),"")</f>
        <v/>
      </c>
    </row>
    <row r="8" spans="1:25" s="29" customFormat="1" ht="66" customHeight="1" thickTop="1" x14ac:dyDescent="0.25">
      <c r="A8" s="3"/>
      <c r="B8" s="308"/>
      <c r="C8" s="87" t="s">
        <v>1092</v>
      </c>
      <c r="D8" s="87"/>
      <c r="E8" s="87"/>
      <c r="F8" s="87"/>
      <c r="G8" s="87"/>
      <c r="H8" s="87"/>
      <c r="I8" s="87"/>
      <c r="J8" s="87"/>
      <c r="K8" s="87"/>
      <c r="L8" s="637"/>
      <c r="M8" s="637"/>
      <c r="N8" s="637"/>
      <c r="O8" s="637"/>
      <c r="P8" s="637"/>
      <c r="Q8" s="23"/>
      <c r="R8" s="26"/>
      <c r="S8" s="26"/>
      <c r="T8" s="272"/>
      <c r="U8" s="26"/>
      <c r="V8" s="26"/>
      <c r="W8" s="26"/>
    </row>
    <row r="9" spans="1:25" ht="63.75" customHeight="1" x14ac:dyDescent="0.25">
      <c r="B9" s="79"/>
      <c r="C9" s="558" t="s">
        <v>45</v>
      </c>
      <c r="D9" s="558"/>
      <c r="E9" s="556" t="s">
        <v>292</v>
      </c>
      <c r="F9" s="558" t="s">
        <v>140</v>
      </c>
      <c r="G9" s="553" t="s">
        <v>218</v>
      </c>
      <c r="H9" s="631" t="s">
        <v>217</v>
      </c>
      <c r="I9" s="631"/>
      <c r="J9" s="553" t="s">
        <v>214</v>
      </c>
      <c r="K9" s="553" t="s">
        <v>156</v>
      </c>
      <c r="L9" s="618" t="s">
        <v>1093</v>
      </c>
      <c r="M9" s="619"/>
      <c r="N9" s="619"/>
      <c r="O9" s="619"/>
      <c r="P9" s="620"/>
    </row>
    <row r="10" spans="1:25" ht="45" customHeight="1" thickBot="1" x14ac:dyDescent="0.3">
      <c r="B10" s="74"/>
      <c r="C10" s="638" t="str">
        <f>Q10</f>
        <v xml:space="preserve">THERMEX F 20 MD </v>
      </c>
      <c r="D10" s="638"/>
      <c r="E10" s="155" t="s">
        <v>294</v>
      </c>
      <c r="F10" s="60">
        <f>S10</f>
        <v>351120</v>
      </c>
      <c r="G10" s="552">
        <v>2.1</v>
      </c>
      <c r="H10" s="627">
        <v>20</v>
      </c>
      <c r="I10" s="627"/>
      <c r="J10" s="552">
        <v>10</v>
      </c>
      <c r="K10" s="557" t="s">
        <v>316</v>
      </c>
      <c r="L10" s="92">
        <v>0</v>
      </c>
      <c r="M10" s="92">
        <f>L10*O10</f>
        <v>0</v>
      </c>
      <c r="N10" s="92"/>
      <c r="O10" s="93">
        <f>P10*(1-$J$3)</f>
        <v>16790</v>
      </c>
      <c r="P10" s="406">
        <f>V10</f>
        <v>16790</v>
      </c>
      <c r="Q10" s="554" t="s">
        <v>1094</v>
      </c>
      <c r="R10" s="554" t="s">
        <v>1095</v>
      </c>
      <c r="S10" s="84">
        <v>351120</v>
      </c>
      <c r="T10" s="270">
        <v>4670033317329</v>
      </c>
      <c r="U10" s="27"/>
      <c r="V10" s="554">
        <f>VLOOKUP(R10,'Печать Заказа'!B:F,5,FALSE)</f>
        <v>16790</v>
      </c>
      <c r="W10" s="554" t="str">
        <f>IF(V10="фикс.цена",VLOOKUP(R10,'Печать Заказа'!B:F,4,FALSE),"")</f>
        <v/>
      </c>
      <c r="Y10" s="1" t="str">
        <f>IFERROR(VLOOKUP(R10,'Печать Заказа'!B:N,13,FALSE),"")</f>
        <v/>
      </c>
    </row>
    <row r="11" spans="1:25" s="29" customFormat="1" ht="56.25" customHeight="1" thickTop="1" x14ac:dyDescent="0.25">
      <c r="A11" s="3"/>
      <c r="B11" s="308"/>
      <c r="C11" s="87" t="s">
        <v>705</v>
      </c>
      <c r="D11" s="87"/>
      <c r="E11" s="87"/>
      <c r="F11" s="87"/>
      <c r="G11" s="87"/>
      <c r="H11" s="87"/>
      <c r="I11" s="87"/>
      <c r="J11" s="87"/>
      <c r="K11" s="87"/>
      <c r="L11" s="637"/>
      <c r="M11" s="637"/>
      <c r="N11" s="637"/>
      <c r="O11" s="637"/>
      <c r="P11" s="637"/>
      <c r="Q11" s="23"/>
      <c r="R11" s="26"/>
      <c r="S11" s="26"/>
      <c r="T11" s="26"/>
      <c r="U11" s="26"/>
      <c r="V11" s="26"/>
      <c r="W11" s="26"/>
      <c r="Y11" s="1"/>
    </row>
    <row r="12" spans="1:25" ht="45" customHeight="1" x14ac:dyDescent="0.25">
      <c r="B12" s="79"/>
      <c r="C12" s="86" t="s">
        <v>45</v>
      </c>
      <c r="D12" s="86"/>
      <c r="E12" s="152" t="s">
        <v>292</v>
      </c>
      <c r="F12" s="86" t="s">
        <v>140</v>
      </c>
      <c r="G12" s="294" t="s">
        <v>218</v>
      </c>
      <c r="H12" s="631" t="s">
        <v>217</v>
      </c>
      <c r="I12" s="631"/>
      <c r="J12" s="294" t="s">
        <v>214</v>
      </c>
      <c r="K12" s="294" t="s">
        <v>156</v>
      </c>
      <c r="L12" s="618" t="s">
        <v>641</v>
      </c>
      <c r="M12" s="619"/>
      <c r="N12" s="619"/>
      <c r="O12" s="619"/>
      <c r="P12" s="620"/>
      <c r="Q12" s="24"/>
      <c r="R12" s="25"/>
      <c r="S12" s="25"/>
      <c r="T12" s="25"/>
      <c r="U12" s="25"/>
      <c r="V12" s="25"/>
      <c r="W12" s="25"/>
    </row>
    <row r="13" spans="1:25" ht="48.75" customHeight="1" x14ac:dyDescent="0.25">
      <c r="B13" s="10"/>
      <c r="C13" s="638" t="str">
        <f>Q13</f>
        <v>THERMEX S 20 MD (Art Black)</v>
      </c>
      <c r="D13" s="638"/>
      <c r="E13" s="154" t="s">
        <v>293</v>
      </c>
      <c r="F13" s="60">
        <f>S13</f>
        <v>351111</v>
      </c>
      <c r="G13" s="293">
        <v>2.2000000000000002</v>
      </c>
      <c r="H13" s="627">
        <v>20</v>
      </c>
      <c r="I13" s="627"/>
      <c r="J13" s="293">
        <v>10</v>
      </c>
      <c r="K13" s="62" t="s">
        <v>316</v>
      </c>
      <c r="L13" s="92">
        <v>0</v>
      </c>
      <c r="M13" s="92">
        <f>L13*O13</f>
        <v>0</v>
      </c>
      <c r="N13" s="92"/>
      <c r="O13" s="93">
        <f>P13*(1-$J$3)</f>
        <v>15090</v>
      </c>
      <c r="P13" s="406">
        <f>V13</f>
        <v>15090</v>
      </c>
      <c r="Q13" s="295" t="s">
        <v>706</v>
      </c>
      <c r="R13" s="295" t="s">
        <v>708</v>
      </c>
      <c r="S13" s="295">
        <v>351111</v>
      </c>
      <c r="T13" s="270">
        <v>4670033314564</v>
      </c>
      <c r="U13" s="27"/>
      <c r="V13" s="334">
        <f>VLOOKUP(R13,'Печать Заказа'!B:F,5,FALSE)</f>
        <v>15090</v>
      </c>
      <c r="W13" s="295" t="str">
        <f>IF(V13="фикс.цена",VLOOKUP(R13,'Печать Заказа'!B:F,4,FALSE),"")</f>
        <v/>
      </c>
      <c r="Y13" s="1" t="str">
        <f>IFERROR(VLOOKUP(R13,'Печать Заказа'!B:N,13,FALSE),"")</f>
        <v/>
      </c>
    </row>
    <row r="14" spans="1:25" s="29" customFormat="1" ht="66" customHeight="1" thickBot="1" x14ac:dyDescent="0.3">
      <c r="A14" s="3"/>
      <c r="B14" s="74"/>
      <c r="C14" s="638" t="str">
        <f>Q14</f>
        <v>THERMEX S 20 MD (Art Red)</v>
      </c>
      <c r="D14" s="638"/>
      <c r="E14" s="154" t="s">
        <v>293</v>
      </c>
      <c r="F14" s="60">
        <f>S14</f>
        <v>351112</v>
      </c>
      <c r="G14" s="293">
        <v>2.2000000000000002</v>
      </c>
      <c r="H14" s="627">
        <v>20</v>
      </c>
      <c r="I14" s="627"/>
      <c r="J14" s="293">
        <v>10</v>
      </c>
      <c r="K14" s="62" t="s">
        <v>316</v>
      </c>
      <c r="L14" s="92">
        <v>0</v>
      </c>
      <c r="M14" s="92">
        <f>L14*O14</f>
        <v>0</v>
      </c>
      <c r="N14" s="92"/>
      <c r="O14" s="93">
        <f>P14*(1-$J$3)</f>
        <v>15090</v>
      </c>
      <c r="P14" s="406">
        <f>V14</f>
        <v>15090</v>
      </c>
      <c r="Q14" s="295" t="s">
        <v>707</v>
      </c>
      <c r="R14" s="295" t="s">
        <v>709</v>
      </c>
      <c r="S14" s="295">
        <v>351112</v>
      </c>
      <c r="T14" s="270">
        <v>4670033314557</v>
      </c>
      <c r="U14" s="27"/>
      <c r="V14" s="334">
        <f>VLOOKUP(R14,'Печать Заказа'!B:F,5,FALSE)</f>
        <v>15090</v>
      </c>
      <c r="W14" s="295" t="str">
        <f>IF(V14="фикс.цена",VLOOKUP(R14,'Печать Заказа'!B:F,4,FALSE),"")</f>
        <v/>
      </c>
      <c r="Y14" s="1" t="str">
        <f>IFERROR(VLOOKUP(R14,'Печать Заказа'!B:N,13,FALSE),"")</f>
        <v/>
      </c>
    </row>
    <row r="15" spans="1:25" s="29" customFormat="1" ht="66" customHeight="1" thickTop="1" x14ac:dyDescent="0.25">
      <c r="A15" s="3"/>
      <c r="B15" s="308"/>
      <c r="C15" s="87" t="s">
        <v>654</v>
      </c>
      <c r="D15" s="87"/>
      <c r="E15" s="87"/>
      <c r="F15" s="87"/>
      <c r="G15" s="87"/>
      <c r="H15" s="87"/>
      <c r="I15" s="87"/>
      <c r="J15" s="87"/>
      <c r="K15" s="87"/>
      <c r="L15" s="637"/>
      <c r="M15" s="637"/>
      <c r="N15" s="637"/>
      <c r="O15" s="637"/>
      <c r="P15" s="637"/>
      <c r="Q15" s="23"/>
      <c r="R15" s="26"/>
      <c r="S15" s="26"/>
      <c r="T15" s="26"/>
      <c r="U15" s="26"/>
      <c r="V15" s="26"/>
      <c r="W15" s="26"/>
      <c r="Y15" s="1"/>
    </row>
    <row r="16" spans="1:25" ht="61.5" customHeight="1" x14ac:dyDescent="0.25">
      <c r="B16" s="79"/>
      <c r="C16" s="86" t="s">
        <v>45</v>
      </c>
      <c r="D16" s="86"/>
      <c r="E16" s="152" t="s">
        <v>292</v>
      </c>
      <c r="F16" s="86" t="s">
        <v>140</v>
      </c>
      <c r="G16" s="265" t="s">
        <v>218</v>
      </c>
      <c r="H16" s="631" t="s">
        <v>217</v>
      </c>
      <c r="I16" s="631"/>
      <c r="J16" s="265" t="s">
        <v>214</v>
      </c>
      <c r="K16" s="265" t="s">
        <v>156</v>
      </c>
      <c r="L16" s="618" t="s">
        <v>656</v>
      </c>
      <c r="M16" s="619"/>
      <c r="N16" s="619"/>
      <c r="O16" s="619"/>
      <c r="P16" s="620"/>
      <c r="Q16" s="24"/>
      <c r="R16" s="25"/>
      <c r="S16" s="25"/>
      <c r="T16" s="25"/>
      <c r="U16" s="25"/>
      <c r="V16" s="25"/>
      <c r="W16" s="25"/>
    </row>
    <row r="17" spans="1:25" ht="48.75" customHeight="1" thickBot="1" x14ac:dyDescent="0.3">
      <c r="B17" s="74"/>
      <c r="C17" s="638" t="str">
        <f>Q17</f>
        <v>THERMEX E 22 MD</v>
      </c>
      <c r="D17" s="638"/>
      <c r="E17" s="155" t="s">
        <v>293</v>
      </c>
      <c r="F17" s="60">
        <f>S17</f>
        <v>351110</v>
      </c>
      <c r="G17" s="266">
        <v>2.2000000000000002</v>
      </c>
      <c r="H17" s="627">
        <v>22</v>
      </c>
      <c r="I17" s="627"/>
      <c r="J17" s="266">
        <v>11</v>
      </c>
      <c r="K17" s="62" t="s">
        <v>216</v>
      </c>
      <c r="L17" s="92">
        <v>0</v>
      </c>
      <c r="M17" s="92">
        <f>L17*O17</f>
        <v>0</v>
      </c>
      <c r="N17" s="92"/>
      <c r="O17" s="93">
        <f>P17*(1-$J$3)</f>
        <v>14990</v>
      </c>
      <c r="P17" s="406">
        <f>V17</f>
        <v>14990</v>
      </c>
      <c r="Q17" s="264" t="s">
        <v>650</v>
      </c>
      <c r="R17" s="264" t="s">
        <v>651</v>
      </c>
      <c r="S17" s="84">
        <v>351110</v>
      </c>
      <c r="T17" s="270">
        <v>4670033313741</v>
      </c>
      <c r="U17" s="27"/>
      <c r="V17" s="334">
        <f>VLOOKUP(R17,'Печать Заказа'!B:F,5,FALSE)</f>
        <v>14990</v>
      </c>
      <c r="W17" s="264" t="str">
        <f>IF(V17="фикс.цена",VLOOKUP(R17,'Печать Заказа'!B:F,4,FALSE),"")</f>
        <v/>
      </c>
      <c r="Y17" s="1" t="str">
        <f>IFERROR(VLOOKUP(R17,'Печать Заказа'!B:N,13,FALSE),"")</f>
        <v/>
      </c>
    </row>
    <row r="18" spans="1:25" ht="48.75" customHeight="1" thickTop="1" x14ac:dyDescent="0.25">
      <c r="B18" s="308"/>
      <c r="C18" s="87" t="s">
        <v>554</v>
      </c>
      <c r="D18" s="87"/>
      <c r="E18" s="87"/>
      <c r="F18" s="87"/>
      <c r="G18" s="87"/>
      <c r="H18" s="87"/>
      <c r="I18" s="87"/>
      <c r="J18" s="87"/>
      <c r="K18" s="87"/>
      <c r="L18" s="637"/>
      <c r="M18" s="637"/>
      <c r="N18" s="637"/>
      <c r="O18" s="637"/>
      <c r="P18" s="637"/>
      <c r="Q18" s="24"/>
      <c r="R18" s="25"/>
      <c r="S18" s="25"/>
      <c r="T18" s="25"/>
      <c r="U18" s="25"/>
      <c r="V18" s="25"/>
      <c r="W18" s="25"/>
    </row>
    <row r="19" spans="1:25" ht="54.75" customHeight="1" x14ac:dyDescent="0.25">
      <c r="B19" s="79"/>
      <c r="C19" s="86" t="s">
        <v>45</v>
      </c>
      <c r="D19" s="86"/>
      <c r="E19" s="152" t="s">
        <v>292</v>
      </c>
      <c r="F19" s="86" t="s">
        <v>140</v>
      </c>
      <c r="G19" s="238" t="s">
        <v>218</v>
      </c>
      <c r="H19" s="631" t="s">
        <v>217</v>
      </c>
      <c r="I19" s="631"/>
      <c r="J19" s="238" t="s">
        <v>214</v>
      </c>
      <c r="K19" s="238" t="s">
        <v>156</v>
      </c>
      <c r="L19" s="618" t="s">
        <v>641</v>
      </c>
      <c r="M19" s="619"/>
      <c r="N19" s="619"/>
      <c r="O19" s="619"/>
      <c r="P19" s="620"/>
    </row>
    <row r="20" spans="1:25" s="29" customFormat="1" ht="18.75" thickBot="1" x14ac:dyDescent="0.3">
      <c r="A20" s="3"/>
      <c r="B20" s="74"/>
      <c r="C20" s="638" t="str">
        <f>Q20</f>
        <v>THERMEX S 20 MD</v>
      </c>
      <c r="D20" s="638"/>
      <c r="E20" s="154" t="s">
        <v>293</v>
      </c>
      <c r="F20" s="60">
        <f>S20</f>
        <v>351107</v>
      </c>
      <c r="G20" s="236">
        <v>2.2000000000000002</v>
      </c>
      <c r="H20" s="627">
        <v>20</v>
      </c>
      <c r="I20" s="627"/>
      <c r="J20" s="236">
        <v>10</v>
      </c>
      <c r="K20" s="62" t="s">
        <v>316</v>
      </c>
      <c r="L20" s="92">
        <v>0</v>
      </c>
      <c r="M20" s="92">
        <f>L20*O20</f>
        <v>0</v>
      </c>
      <c r="N20" s="92"/>
      <c r="O20" s="93">
        <f>P20*(1-$J$3)</f>
        <v>14690</v>
      </c>
      <c r="P20" s="406">
        <f>V20</f>
        <v>14690</v>
      </c>
      <c r="Q20" s="237" t="s">
        <v>555</v>
      </c>
      <c r="R20" s="237" t="s">
        <v>556</v>
      </c>
      <c r="S20" s="84">
        <v>351107</v>
      </c>
      <c r="T20" s="270">
        <v>4670033312096</v>
      </c>
      <c r="U20" s="27"/>
      <c r="V20" s="334">
        <f>VLOOKUP(R20,'Печать Заказа'!B:F,5,FALSE)</f>
        <v>14690</v>
      </c>
      <c r="W20" s="237" t="str">
        <f>IF(V20="фикс.цена",VLOOKUP(R20,'Печать Заказа'!B:F,4,FALSE),"")</f>
        <v/>
      </c>
      <c r="Y20" s="1" t="str">
        <f>IFERROR(VLOOKUP(R20,'Печать Заказа'!B:N,13,FALSE),"")</f>
        <v/>
      </c>
    </row>
    <row r="21" spans="1:25" ht="54.75" customHeight="1" thickTop="1" x14ac:dyDescent="0.25">
      <c r="B21" s="308"/>
      <c r="C21" s="87" t="s">
        <v>320</v>
      </c>
      <c r="D21" s="87"/>
      <c r="E21" s="87"/>
      <c r="F21" s="87"/>
      <c r="G21" s="87"/>
      <c r="H21" s="87"/>
      <c r="I21" s="87"/>
      <c r="J21" s="87"/>
      <c r="K21" s="87"/>
      <c r="L21" s="637"/>
      <c r="M21" s="637"/>
      <c r="N21" s="637"/>
      <c r="O21" s="637"/>
      <c r="P21" s="637"/>
      <c r="Q21" s="24"/>
      <c r="R21" s="25"/>
      <c r="S21" s="25"/>
      <c r="T21" s="25"/>
      <c r="U21" s="25"/>
      <c r="V21" s="25"/>
      <c r="W21" s="25"/>
    </row>
    <row r="22" spans="1:25" ht="50.25" customHeight="1" x14ac:dyDescent="0.25">
      <c r="B22" s="79"/>
      <c r="C22" s="86" t="s">
        <v>45</v>
      </c>
      <c r="D22" s="86"/>
      <c r="E22" s="152" t="s">
        <v>292</v>
      </c>
      <c r="F22" s="86" t="s">
        <v>140</v>
      </c>
      <c r="G22" s="174" t="s">
        <v>218</v>
      </c>
      <c r="H22" s="631" t="s">
        <v>217</v>
      </c>
      <c r="I22" s="631"/>
      <c r="J22" s="174" t="s">
        <v>214</v>
      </c>
      <c r="K22" s="174" t="s">
        <v>156</v>
      </c>
      <c r="L22" s="618" t="s">
        <v>1169</v>
      </c>
      <c r="M22" s="619"/>
      <c r="N22" s="619"/>
      <c r="O22" s="619"/>
      <c r="P22" s="620"/>
    </row>
    <row r="23" spans="1:25" ht="20.100000000000001" customHeight="1" x14ac:dyDescent="0.25">
      <c r="B23" s="10"/>
      <c r="C23" s="638" t="str">
        <f>Q23</f>
        <v>THERMEX G 20 D ((Pearl white)</v>
      </c>
      <c r="D23" s="638"/>
      <c r="E23" s="154" t="s">
        <v>293</v>
      </c>
      <c r="F23" s="60">
        <f>S23</f>
        <v>351102</v>
      </c>
      <c r="G23" s="173">
        <v>2.2000000000000002</v>
      </c>
      <c r="H23" s="627">
        <v>20</v>
      </c>
      <c r="I23" s="627"/>
      <c r="J23" s="173">
        <v>10</v>
      </c>
      <c r="K23" s="62" t="s">
        <v>316</v>
      </c>
      <c r="L23" s="92">
        <v>0</v>
      </c>
      <c r="M23" s="92">
        <f>L23*O23</f>
        <v>0</v>
      </c>
      <c r="N23" s="92"/>
      <c r="O23" s="93">
        <f>P23*(1-$J$3)</f>
        <v>12290</v>
      </c>
      <c r="P23" s="406">
        <f>V23</f>
        <v>12290</v>
      </c>
      <c r="Q23" s="172" t="s">
        <v>314</v>
      </c>
      <c r="R23" s="172" t="s">
        <v>315</v>
      </c>
      <c r="S23" s="172">
        <v>351102</v>
      </c>
      <c r="T23" s="270">
        <v>4670007718725</v>
      </c>
      <c r="U23" s="27"/>
      <c r="V23" s="334">
        <f>VLOOKUP(R23,'Печать Заказа'!B:F,5,FALSE)</f>
        <v>12290</v>
      </c>
      <c r="W23" s="172" t="str">
        <f>IF(V23="фикс.цена",VLOOKUP(R23,'Печать Заказа'!B:F,4,FALSE),"")</f>
        <v/>
      </c>
      <c r="Y23" s="1" t="str">
        <f>IFERROR(VLOOKUP(R23,'Печать Заказа'!B:N,13,FALSE),"")</f>
        <v/>
      </c>
    </row>
    <row r="24" spans="1:25" s="29" customFormat="1" ht="20.100000000000001" customHeight="1" thickBot="1" x14ac:dyDescent="0.3">
      <c r="A24" s="3"/>
      <c r="B24" s="74"/>
      <c r="C24" s="638" t="str">
        <f>Q24</f>
        <v>THERMEX G 28 D Pearl white</v>
      </c>
      <c r="D24" s="638"/>
      <c r="E24" s="154" t="s">
        <v>293</v>
      </c>
      <c r="F24" s="60">
        <f>S24</f>
        <v>351105</v>
      </c>
      <c r="G24" s="216">
        <v>4</v>
      </c>
      <c r="H24" s="627">
        <v>28</v>
      </c>
      <c r="I24" s="627"/>
      <c r="J24" s="216">
        <v>14</v>
      </c>
      <c r="K24" s="62" t="s">
        <v>494</v>
      </c>
      <c r="L24" s="92">
        <v>0</v>
      </c>
      <c r="M24" s="92">
        <f>L24*O24</f>
        <v>0</v>
      </c>
      <c r="N24" s="92"/>
      <c r="O24" s="93">
        <f>P24*(1-$J$3)</f>
        <v>16790</v>
      </c>
      <c r="P24" s="406">
        <f>V24</f>
        <v>16790</v>
      </c>
      <c r="Q24" s="214" t="s">
        <v>492</v>
      </c>
      <c r="R24" s="214" t="s">
        <v>493</v>
      </c>
      <c r="S24" s="214">
        <v>351105</v>
      </c>
      <c r="T24" s="270">
        <v>4670033311075</v>
      </c>
      <c r="U24" s="27"/>
      <c r="V24" s="334">
        <f>VLOOKUP(R24,'Печать Заказа'!B:F,5,FALSE)</f>
        <v>16790</v>
      </c>
      <c r="W24" s="214" t="str">
        <f>IF(V24="фикс.цена",VLOOKUP(R24,'Печать Заказа'!B:F,4,FALSE),"")</f>
        <v/>
      </c>
      <c r="Y24" s="1" t="str">
        <f>IFERROR(VLOOKUP(R24,'Печать Заказа'!B:N,13,FALSE),"")</f>
        <v/>
      </c>
    </row>
    <row r="25" spans="1:25" ht="57.75" customHeight="1" thickTop="1" x14ac:dyDescent="0.25">
      <c r="B25" s="308"/>
      <c r="C25" s="87" t="s">
        <v>952</v>
      </c>
      <c r="D25" s="87"/>
      <c r="E25" s="87"/>
      <c r="F25" s="87"/>
      <c r="G25" s="87"/>
      <c r="H25" s="87"/>
      <c r="I25" s="87"/>
      <c r="J25" s="87"/>
      <c r="K25" s="87"/>
      <c r="L25" s="96" t="s">
        <v>226</v>
      </c>
      <c r="M25" s="76"/>
      <c r="N25" s="76"/>
      <c r="O25" s="76"/>
      <c r="P25" s="76"/>
      <c r="Q25" s="24"/>
      <c r="R25" s="25"/>
      <c r="S25" s="25"/>
      <c r="T25" s="25"/>
      <c r="U25" s="25"/>
      <c r="V25" s="25"/>
      <c r="W25" s="25"/>
    </row>
    <row r="26" spans="1:25" ht="57" customHeight="1" x14ac:dyDescent="0.25">
      <c r="B26" s="79"/>
      <c r="C26" s="86" t="s">
        <v>45</v>
      </c>
      <c r="D26" s="86"/>
      <c r="E26" s="476" t="s">
        <v>292</v>
      </c>
      <c r="F26" s="86" t="s">
        <v>140</v>
      </c>
      <c r="G26" s="474" t="s">
        <v>218</v>
      </c>
      <c r="H26" s="621" t="s">
        <v>217</v>
      </c>
      <c r="I26" s="621"/>
      <c r="J26" s="474" t="s">
        <v>214</v>
      </c>
      <c r="K26" s="474" t="s">
        <v>156</v>
      </c>
      <c r="L26" s="632" t="s">
        <v>957</v>
      </c>
      <c r="M26" s="632"/>
      <c r="N26" s="632"/>
      <c r="O26" s="632"/>
      <c r="P26" s="632"/>
    </row>
    <row r="27" spans="1:25" ht="36" customHeight="1" thickBot="1" x14ac:dyDescent="0.3">
      <c r="B27" s="74"/>
      <c r="C27" s="155" t="str">
        <f>Q27</f>
        <v>THERMEX T 20 D</v>
      </c>
      <c r="D27" s="155"/>
      <c r="E27" s="155" t="s">
        <v>294</v>
      </c>
      <c r="F27" s="91">
        <f>S27</f>
        <v>351113</v>
      </c>
      <c r="G27" s="472">
        <v>2.2000000000000002</v>
      </c>
      <c r="H27" s="626">
        <v>20</v>
      </c>
      <c r="I27" s="626"/>
      <c r="J27" s="473">
        <v>10</v>
      </c>
      <c r="K27" s="71" t="s">
        <v>956</v>
      </c>
      <c r="L27" s="94">
        <v>0</v>
      </c>
      <c r="M27" s="94">
        <f>L27*O27</f>
        <v>0</v>
      </c>
      <c r="N27" s="94"/>
      <c r="O27" s="95">
        <f>P27*(1-$J$3)</f>
        <v>11990</v>
      </c>
      <c r="P27" s="407">
        <f>V27</f>
        <v>11990</v>
      </c>
      <c r="Q27" s="475" t="s">
        <v>953</v>
      </c>
      <c r="R27" s="475" t="s">
        <v>954</v>
      </c>
      <c r="S27" s="84">
        <v>351113</v>
      </c>
      <c r="T27" s="270">
        <v>4670033316407</v>
      </c>
      <c r="U27" s="27"/>
      <c r="V27" s="475">
        <f>VLOOKUP(R27,'Печать Заказа'!B:F,5,FALSE)</f>
        <v>11990</v>
      </c>
      <c r="W27" s="475" t="str">
        <f>IF(V27="фикс.цена",VLOOKUP(R27,'Печать Заказа'!B:F,4,FALSE),"")</f>
        <v/>
      </c>
      <c r="Y27" s="1" t="str">
        <f>IFERROR(VLOOKUP(R27,'Печать Заказа'!B:N,13,FALSE),"")</f>
        <v/>
      </c>
    </row>
    <row r="28" spans="1:25" ht="51" customHeight="1" thickTop="1" x14ac:dyDescent="0.25">
      <c r="B28" s="308"/>
      <c r="C28" s="87" t="s">
        <v>537</v>
      </c>
      <c r="D28" s="87"/>
      <c r="E28" s="87"/>
      <c r="F28" s="87"/>
      <c r="G28" s="87"/>
      <c r="H28" s="87"/>
      <c r="I28" s="87"/>
      <c r="J28" s="87"/>
      <c r="K28" s="87"/>
      <c r="L28" s="96"/>
      <c r="M28" s="76"/>
      <c r="N28" s="76"/>
      <c r="O28" s="76"/>
      <c r="P28" s="76"/>
      <c r="Q28" s="24"/>
      <c r="R28" s="25"/>
      <c r="S28" s="25"/>
      <c r="T28" s="25"/>
      <c r="U28" s="25"/>
      <c r="V28" s="25"/>
      <c r="W28" s="25"/>
    </row>
    <row r="29" spans="1:25" ht="45.75" customHeight="1" x14ac:dyDescent="0.25">
      <c r="B29"/>
      <c r="C29" s="86" t="s">
        <v>45</v>
      </c>
      <c r="D29" s="86"/>
      <c r="E29" s="152" t="s">
        <v>292</v>
      </c>
      <c r="F29" s="86" t="s">
        <v>140</v>
      </c>
      <c r="G29" s="259" t="s">
        <v>218</v>
      </c>
      <c r="H29" s="621" t="s">
        <v>217</v>
      </c>
      <c r="I29" s="621"/>
      <c r="J29" s="259" t="s">
        <v>214</v>
      </c>
      <c r="K29" s="259" t="s">
        <v>156</v>
      </c>
      <c r="L29" s="632" t="s">
        <v>640</v>
      </c>
      <c r="M29" s="632"/>
      <c r="N29" s="632"/>
      <c r="O29" s="632"/>
      <c r="P29" s="632"/>
    </row>
    <row r="30" spans="1:25" s="29" customFormat="1" ht="45" customHeight="1" thickBot="1" x14ac:dyDescent="0.3">
      <c r="A30" s="3"/>
      <c r="B30" s="74"/>
      <c r="C30" s="154" t="str">
        <f>Q30</f>
        <v>THERMEX G 20 D Eco</v>
      </c>
      <c r="D30" s="154"/>
      <c r="E30" s="154" t="s">
        <v>294</v>
      </c>
      <c r="F30" s="60">
        <f>S30</f>
        <v>351106</v>
      </c>
      <c r="G30" s="226">
        <v>2.2000000000000002</v>
      </c>
      <c r="H30" s="627">
        <v>20</v>
      </c>
      <c r="I30" s="627"/>
      <c r="J30" s="225">
        <v>10</v>
      </c>
      <c r="K30" s="62" t="s">
        <v>316</v>
      </c>
      <c r="L30" s="92">
        <v>0</v>
      </c>
      <c r="M30" s="92">
        <f>L30*O30</f>
        <v>0</v>
      </c>
      <c r="N30" s="92"/>
      <c r="O30" s="93">
        <f>P30*(1-$J$3)</f>
        <v>11690</v>
      </c>
      <c r="P30" s="406">
        <f>V30</f>
        <v>11690</v>
      </c>
      <c r="Q30" s="224" t="s">
        <v>539</v>
      </c>
      <c r="R30" s="224" t="s">
        <v>538</v>
      </c>
      <c r="S30" s="84">
        <v>351106</v>
      </c>
      <c r="T30" s="270">
        <v>4670033312003</v>
      </c>
      <c r="U30" s="27"/>
      <c r="V30" s="334">
        <f>VLOOKUP(R30,'Печать Заказа'!B:F,5,FALSE)</f>
        <v>11690</v>
      </c>
      <c r="W30" s="224" t="str">
        <f>IF(V30="фикс.цена",VLOOKUP(R30,'Печать Заказа'!B:F,4,FALSE),"")</f>
        <v/>
      </c>
      <c r="Y30" s="1" t="str">
        <f>IFERROR(VLOOKUP(R30,'Печать Заказа'!B:N,13,FALSE),"")</f>
        <v/>
      </c>
    </row>
    <row r="31" spans="1:25" ht="45" customHeight="1" thickTop="1" x14ac:dyDescent="0.25">
      <c r="B31" s="308"/>
      <c r="C31" s="87" t="s">
        <v>19</v>
      </c>
      <c r="D31" s="87"/>
      <c r="E31" s="87"/>
      <c r="F31" s="87"/>
      <c r="G31" s="87"/>
      <c r="H31" s="87"/>
      <c r="I31" s="87"/>
      <c r="J31" s="87"/>
      <c r="K31" s="87"/>
      <c r="L31" s="96" t="s">
        <v>226</v>
      </c>
      <c r="M31" s="76"/>
      <c r="N31" s="76"/>
      <c r="O31" s="76"/>
      <c r="P31" s="76"/>
      <c r="Q31" s="24"/>
      <c r="R31" s="25"/>
      <c r="S31" s="25"/>
      <c r="T31" s="25"/>
      <c r="U31" s="25"/>
      <c r="V31" s="25"/>
      <c r="W31" s="25"/>
    </row>
    <row r="32" spans="1:25" ht="50.25" customHeight="1" x14ac:dyDescent="0.25">
      <c r="B32" s="79"/>
      <c r="C32" s="86" t="s">
        <v>45</v>
      </c>
      <c r="D32" s="86"/>
      <c r="E32" s="152" t="s">
        <v>292</v>
      </c>
      <c r="F32" s="86" t="s">
        <v>140</v>
      </c>
      <c r="G32" s="80" t="s">
        <v>218</v>
      </c>
      <c r="H32" s="621" t="s">
        <v>217</v>
      </c>
      <c r="I32" s="621"/>
      <c r="J32" s="80" t="s">
        <v>214</v>
      </c>
      <c r="K32" s="80" t="s">
        <v>156</v>
      </c>
      <c r="L32" s="632" t="s">
        <v>642</v>
      </c>
      <c r="M32" s="632"/>
      <c r="N32" s="632"/>
      <c r="O32" s="632"/>
      <c r="P32" s="632"/>
    </row>
    <row r="33" spans="1:29" ht="20.25" customHeight="1" x14ac:dyDescent="0.25">
      <c r="B33" s="10"/>
      <c r="C33" s="154" t="str">
        <f>Q33</f>
        <v>EDISSON F 20 D</v>
      </c>
      <c r="D33" s="154"/>
      <c r="E33" s="154" t="s">
        <v>294</v>
      </c>
      <c r="F33" s="60">
        <f>S33</f>
        <v>361101</v>
      </c>
      <c r="G33" s="81">
        <v>2.5</v>
      </c>
      <c r="H33" s="627">
        <v>20</v>
      </c>
      <c r="I33" s="627"/>
      <c r="J33" s="85">
        <v>10</v>
      </c>
      <c r="K33" s="62" t="s">
        <v>216</v>
      </c>
      <c r="L33" s="92">
        <v>0</v>
      </c>
      <c r="M33" s="92">
        <f>L33*O33</f>
        <v>0</v>
      </c>
      <c r="N33" s="92"/>
      <c r="O33" s="93">
        <f>P33*(1-$J$3)</f>
        <v>11590</v>
      </c>
      <c r="P33" s="406">
        <f>V33</f>
        <v>11590</v>
      </c>
      <c r="Q33" s="82" t="s">
        <v>20</v>
      </c>
      <c r="R33" s="82" t="s">
        <v>33</v>
      </c>
      <c r="S33" s="82">
        <v>361101</v>
      </c>
      <c r="T33" s="270">
        <v>4670007712143</v>
      </c>
      <c r="U33" s="27"/>
      <c r="V33" s="334">
        <f>VLOOKUP(R33,'Печать Заказа'!B:F,5,FALSE)</f>
        <v>11590</v>
      </c>
      <c r="W33" s="82" t="str">
        <f>IF(V33="фикс.цена",VLOOKUP(R33,'Печать Заказа'!B:F,4,FALSE),"")</f>
        <v/>
      </c>
      <c r="Y33" s="1" t="str">
        <f>IFERROR(VLOOKUP(R33,'Печать Заказа'!B:N,13,FALSE),"")</f>
        <v/>
      </c>
    </row>
    <row r="34" spans="1:29" ht="20.25" customHeight="1" thickBot="1" x14ac:dyDescent="0.3">
      <c r="B34" s="234"/>
      <c r="C34" s="154" t="str">
        <f>Q34</f>
        <v>EDISSON F 20 D (silver)</v>
      </c>
      <c r="D34" s="154"/>
      <c r="E34" s="154" t="s">
        <v>294</v>
      </c>
      <c r="F34" s="60">
        <f>S34</f>
        <v>361102</v>
      </c>
      <c r="G34" s="143">
        <v>2.5</v>
      </c>
      <c r="H34" s="627">
        <v>20</v>
      </c>
      <c r="I34" s="627"/>
      <c r="J34" s="141">
        <v>10</v>
      </c>
      <c r="K34" s="62" t="s">
        <v>216</v>
      </c>
      <c r="L34" s="92">
        <v>0</v>
      </c>
      <c r="M34" s="92">
        <f>L34*O34</f>
        <v>0</v>
      </c>
      <c r="N34" s="92"/>
      <c r="O34" s="93">
        <f>P34*(1-$J$3)</f>
        <v>11590</v>
      </c>
      <c r="P34" s="406">
        <f>V34</f>
        <v>11590</v>
      </c>
      <c r="Q34" s="142" t="s">
        <v>283</v>
      </c>
      <c r="R34" s="142" t="s">
        <v>284</v>
      </c>
      <c r="S34" s="142">
        <v>361102</v>
      </c>
      <c r="T34" s="270">
        <v>4670007717933</v>
      </c>
      <c r="U34" s="27"/>
      <c r="V34" s="334">
        <f>VLOOKUP(R34,'Печать Заказа'!B:F,5,FALSE)</f>
        <v>11590</v>
      </c>
      <c r="W34" s="348" t="str">
        <f>IF(V34="фикс.цена",VLOOKUP(R34,'Печать Заказа'!B:F,4,FALSE),"")</f>
        <v/>
      </c>
      <c r="Y34" s="1" t="str">
        <f>IFERROR(VLOOKUP(R34,'Печать Заказа'!B:N,13,FALSE),"")</f>
        <v/>
      </c>
    </row>
    <row r="35" spans="1:29" ht="56.25" customHeight="1" x14ac:dyDescent="0.25">
      <c r="B35" s="308"/>
      <c r="C35" s="87" t="s">
        <v>637</v>
      </c>
      <c r="D35" s="87"/>
      <c r="E35" s="87"/>
      <c r="F35" s="87"/>
      <c r="G35" s="87"/>
      <c r="H35" s="87"/>
      <c r="I35" s="87"/>
      <c r="J35" s="87"/>
      <c r="K35" s="87"/>
      <c r="L35" s="637"/>
      <c r="M35" s="637"/>
      <c r="N35" s="637"/>
      <c r="O35" s="637"/>
      <c r="P35" s="637"/>
      <c r="Q35" s="24"/>
      <c r="R35" s="25"/>
      <c r="S35" s="25"/>
      <c r="T35" s="25"/>
      <c r="U35" s="25"/>
      <c r="V35" s="25"/>
      <c r="W35" s="25"/>
    </row>
    <row r="36" spans="1:29" ht="66.75" customHeight="1" x14ac:dyDescent="0.25">
      <c r="B36" s="79"/>
      <c r="C36" s="86" t="s">
        <v>45</v>
      </c>
      <c r="D36" s="86"/>
      <c r="E36" s="152" t="s">
        <v>292</v>
      </c>
      <c r="F36" s="86" t="s">
        <v>140</v>
      </c>
      <c r="G36" s="259" t="s">
        <v>218</v>
      </c>
      <c r="H36" s="631" t="s">
        <v>217</v>
      </c>
      <c r="I36" s="631"/>
      <c r="J36" s="259" t="s">
        <v>214</v>
      </c>
      <c r="K36" s="259" t="s">
        <v>156</v>
      </c>
      <c r="L36" s="618" t="s">
        <v>1170</v>
      </c>
      <c r="M36" s="619"/>
      <c r="N36" s="619"/>
      <c r="O36" s="619"/>
      <c r="P36" s="620"/>
    </row>
    <row r="37" spans="1:29" ht="30.75" customHeight="1" x14ac:dyDescent="0.25">
      <c r="B37" s="10"/>
      <c r="C37" s="638" t="str">
        <f>Q37</f>
        <v>THERMEX B 20 D</v>
      </c>
      <c r="D37" s="638"/>
      <c r="E37" s="154" t="s">
        <v>294</v>
      </c>
      <c r="F37" s="60">
        <f>S37</f>
        <v>351108</v>
      </c>
      <c r="G37" s="260">
        <v>1.9</v>
      </c>
      <c r="H37" s="627">
        <v>20</v>
      </c>
      <c r="I37" s="627"/>
      <c r="J37" s="260">
        <v>10</v>
      </c>
      <c r="K37" s="62" t="s">
        <v>220</v>
      </c>
      <c r="L37" s="92">
        <v>0</v>
      </c>
      <c r="M37" s="92">
        <f>L37*O37</f>
        <v>0</v>
      </c>
      <c r="N37" s="92"/>
      <c r="O37" s="93">
        <f>P37*(1-$J$3)</f>
        <v>9890</v>
      </c>
      <c r="P37" s="406">
        <f>V37</f>
        <v>9890</v>
      </c>
      <c r="Q37" s="258" t="s">
        <v>638</v>
      </c>
      <c r="R37" s="258" t="s">
        <v>635</v>
      </c>
      <c r="S37" s="258">
        <v>351108</v>
      </c>
      <c r="T37" s="270">
        <v>4670033313420</v>
      </c>
      <c r="U37" s="27"/>
      <c r="V37" s="334">
        <f>VLOOKUP(R37,'Печать Заказа'!B:F,5,FALSE)</f>
        <v>9890</v>
      </c>
      <c r="W37" s="258" t="str">
        <f>IF(V37="фикс.цена",VLOOKUP(R37,'Печать Заказа'!B:F,4,FALSE),"")</f>
        <v/>
      </c>
      <c r="Y37" s="1" t="str">
        <f>IFERROR(VLOOKUP(R37,'Печать Заказа'!B:N,13,FALSE),"")</f>
        <v/>
      </c>
    </row>
    <row r="38" spans="1:29" s="29" customFormat="1" ht="32.25" customHeight="1" thickBot="1" x14ac:dyDescent="0.3">
      <c r="A38" s="3"/>
      <c r="B38" s="74"/>
      <c r="C38" s="638" t="str">
        <f>Q38</f>
        <v>THERMEX B 20 D (Silver)</v>
      </c>
      <c r="D38" s="638"/>
      <c r="E38" s="154" t="s">
        <v>294</v>
      </c>
      <c r="F38" s="60">
        <f>S38</f>
        <v>351109</v>
      </c>
      <c r="G38" s="260">
        <v>1.9</v>
      </c>
      <c r="H38" s="627">
        <v>20</v>
      </c>
      <c r="I38" s="627"/>
      <c r="J38" s="260">
        <v>10</v>
      </c>
      <c r="K38" s="62" t="s">
        <v>220</v>
      </c>
      <c r="L38" s="92">
        <v>0</v>
      </c>
      <c r="M38" s="92">
        <f>L38*O38</f>
        <v>0</v>
      </c>
      <c r="N38" s="92"/>
      <c r="O38" s="93">
        <f>P38*(1-$J$3)</f>
        <v>10390</v>
      </c>
      <c r="P38" s="406">
        <f>V38</f>
        <v>10390</v>
      </c>
      <c r="Q38" s="258" t="s">
        <v>639</v>
      </c>
      <c r="R38" s="258" t="s">
        <v>636</v>
      </c>
      <c r="S38" s="258">
        <v>351109</v>
      </c>
      <c r="T38" s="270">
        <v>4670033313437</v>
      </c>
      <c r="U38" s="27"/>
      <c r="V38" s="334">
        <f>VLOOKUP(R38,'Печать Заказа'!B:F,5,FALSE)</f>
        <v>10390</v>
      </c>
      <c r="W38" s="258" t="str">
        <f>IF(V38="фикс.цена",VLOOKUP(R38,'Печать Заказа'!B:F,4,FALSE),"")</f>
        <v/>
      </c>
      <c r="Y38" s="1" t="str">
        <f>IFERROR(VLOOKUP(R38,'Печать Заказа'!B:N,13,FALSE),"")</f>
        <v/>
      </c>
    </row>
    <row r="39" spans="1:29" s="29" customFormat="1" ht="66" customHeight="1" thickTop="1" x14ac:dyDescent="0.25">
      <c r="A39" s="3"/>
      <c r="B39" s="308"/>
      <c r="C39" s="87" t="s">
        <v>72</v>
      </c>
      <c r="D39" s="87"/>
      <c r="E39" s="87"/>
      <c r="F39" s="87"/>
      <c r="G39" s="87"/>
      <c r="H39" s="87"/>
      <c r="I39" s="87"/>
      <c r="J39" s="87"/>
      <c r="K39" s="87"/>
      <c r="L39" s="96" t="s">
        <v>224</v>
      </c>
      <c r="M39" s="76"/>
      <c r="N39" s="76"/>
      <c r="O39" s="76"/>
      <c r="P39" s="76"/>
      <c r="Q39" s="23"/>
      <c r="R39" s="26"/>
      <c r="S39" s="26"/>
      <c r="T39" s="26"/>
      <c r="U39" s="26"/>
      <c r="V39" s="26"/>
      <c r="W39" s="26"/>
      <c r="Y39" s="1"/>
      <c r="AC39" s="164"/>
    </row>
    <row r="40" spans="1:29" ht="45" customHeight="1" x14ac:dyDescent="0.25">
      <c r="B40" s="79"/>
      <c r="C40" s="86" t="s">
        <v>45</v>
      </c>
      <c r="D40" s="86"/>
      <c r="E40" s="152" t="s">
        <v>292</v>
      </c>
      <c r="F40" s="86" t="s">
        <v>140</v>
      </c>
      <c r="G40" s="80" t="s">
        <v>218</v>
      </c>
      <c r="H40" s="621" t="s">
        <v>217</v>
      </c>
      <c r="I40" s="621"/>
      <c r="J40" s="80" t="s">
        <v>214</v>
      </c>
      <c r="K40" s="80" t="s">
        <v>156</v>
      </c>
      <c r="L40" s="632" t="s">
        <v>643</v>
      </c>
      <c r="M40" s="632"/>
      <c r="N40" s="632"/>
      <c r="O40" s="632"/>
      <c r="P40" s="632"/>
    </row>
    <row r="41" spans="1:29" ht="34.5" customHeight="1" x14ac:dyDescent="0.25">
      <c r="A41" s="79"/>
      <c r="B41" s="79"/>
      <c r="C41" s="154" t="str">
        <f>Q41</f>
        <v>EDISSON H 20 D</v>
      </c>
      <c r="D41" s="154"/>
      <c r="E41" s="154" t="s">
        <v>294</v>
      </c>
      <c r="F41" s="60">
        <f>S41</f>
        <v>361201</v>
      </c>
      <c r="G41" s="111">
        <v>1.9</v>
      </c>
      <c r="H41" s="627">
        <v>20</v>
      </c>
      <c r="I41" s="627"/>
      <c r="J41" s="178">
        <v>10</v>
      </c>
      <c r="K41" s="62" t="s">
        <v>252</v>
      </c>
      <c r="L41" s="92">
        <v>0</v>
      </c>
      <c r="M41" s="92">
        <f>L41*O41</f>
        <v>0</v>
      </c>
      <c r="N41" s="92"/>
      <c r="O41" s="93">
        <f>P41*(1-$J$3)</f>
        <v>9590</v>
      </c>
      <c r="P41" s="406">
        <f>V41</f>
        <v>9590</v>
      </c>
      <c r="Q41" s="82" t="s">
        <v>73</v>
      </c>
      <c r="R41" s="82" t="s">
        <v>74</v>
      </c>
      <c r="S41" s="82">
        <v>361201</v>
      </c>
      <c r="T41" s="270">
        <v>4670007713751</v>
      </c>
      <c r="U41" s="27"/>
      <c r="V41" s="334">
        <f>VLOOKUP(R41,'Печать Заказа'!B:F,5,FALSE)</f>
        <v>9590</v>
      </c>
      <c r="W41" s="82" t="str">
        <f>IF(V41="фикс.цена",VLOOKUP(R41,'Печать Заказа'!B:F,4,FALSE),"")</f>
        <v/>
      </c>
      <c r="Y41" s="1" t="str">
        <f>IFERROR(VLOOKUP(R41,'Печать Заказа'!B:N,13,FALSE),"")</f>
        <v/>
      </c>
    </row>
    <row r="42" spans="1:29" ht="45" customHeight="1" thickBot="1" x14ac:dyDescent="0.3">
      <c r="B42" s="74"/>
      <c r="C42" s="154" t="str">
        <f>Q42</f>
        <v>EDISSON H 20 DL (сжиженный газ)</v>
      </c>
      <c r="D42" s="154"/>
      <c r="E42" s="154" t="s">
        <v>294</v>
      </c>
      <c r="F42" s="60">
        <f>S42</f>
        <v>361202</v>
      </c>
      <c r="G42" s="195">
        <v>1.9</v>
      </c>
      <c r="H42" s="627">
        <v>20</v>
      </c>
      <c r="I42" s="627"/>
      <c r="J42" s="194">
        <v>10</v>
      </c>
      <c r="K42" s="62" t="s">
        <v>252</v>
      </c>
      <c r="L42" s="92">
        <v>0</v>
      </c>
      <c r="M42" s="92">
        <f>L42*O42</f>
        <v>0</v>
      </c>
      <c r="N42" s="92"/>
      <c r="O42" s="93">
        <f>P42*(1-$J$3)</f>
        <v>9590</v>
      </c>
      <c r="P42" s="406">
        <f>V42</f>
        <v>9590</v>
      </c>
      <c r="Q42" s="193" t="s">
        <v>406</v>
      </c>
      <c r="R42" s="193" t="s">
        <v>407</v>
      </c>
      <c r="S42" s="193">
        <v>361202</v>
      </c>
      <c r="T42" s="270">
        <v>4670007719678</v>
      </c>
      <c r="U42" s="27"/>
      <c r="V42" s="334">
        <f>VLOOKUP(R42,'Печать Заказа'!B:F,5,FALSE)</f>
        <v>9590</v>
      </c>
      <c r="W42" s="193" t="str">
        <f>IF(V42="фикс.цена",VLOOKUP(R42,'Печать Заказа'!B:F,4,FALSE),"")</f>
        <v/>
      </c>
      <c r="Y42" s="1" t="str">
        <f>IFERROR(VLOOKUP(R42,'Печать Заказа'!B:N,13,FALSE),"")</f>
        <v/>
      </c>
    </row>
    <row r="43" spans="1:29" ht="57.75" customHeight="1" thickTop="1" x14ac:dyDescent="0.25">
      <c r="B43" s="308"/>
      <c r="C43" s="87" t="s">
        <v>710</v>
      </c>
      <c r="D43" s="87"/>
      <c r="E43" s="87"/>
      <c r="F43" s="87"/>
      <c r="G43" s="87"/>
      <c r="H43" s="87"/>
      <c r="I43" s="87"/>
      <c r="J43" s="87"/>
      <c r="K43" s="87"/>
      <c r="L43" s="96" t="s">
        <v>224</v>
      </c>
      <c r="M43" s="76"/>
      <c r="N43" s="76"/>
      <c r="O43" s="76"/>
      <c r="P43" s="76"/>
      <c r="Q43" s="24"/>
      <c r="R43" s="25"/>
      <c r="S43" s="25"/>
      <c r="T43" s="25"/>
      <c r="U43" s="25"/>
      <c r="V43" s="25"/>
      <c r="W43" s="25"/>
    </row>
    <row r="44" spans="1:29" ht="57" customHeight="1" x14ac:dyDescent="0.25">
      <c r="B44" s="79"/>
      <c r="C44" s="86" t="s">
        <v>45</v>
      </c>
      <c r="D44" s="86"/>
      <c r="E44" s="152" t="s">
        <v>292</v>
      </c>
      <c r="F44" s="86" t="s">
        <v>140</v>
      </c>
      <c r="G44" s="294" t="s">
        <v>218</v>
      </c>
      <c r="H44" s="621" t="s">
        <v>217</v>
      </c>
      <c r="I44" s="621"/>
      <c r="J44" s="294" t="s">
        <v>214</v>
      </c>
      <c r="K44" s="294" t="s">
        <v>156</v>
      </c>
      <c r="L44" s="632" t="s">
        <v>644</v>
      </c>
      <c r="M44" s="632"/>
      <c r="N44" s="632"/>
      <c r="O44" s="632"/>
      <c r="P44" s="632"/>
    </row>
    <row r="45" spans="1:29" ht="36" customHeight="1" thickBot="1" x14ac:dyDescent="0.3">
      <c r="B45" s="74"/>
      <c r="C45" s="155" t="str">
        <f>Q45</f>
        <v>EDISSON E 20 D Pro</v>
      </c>
      <c r="D45" s="155"/>
      <c r="E45" s="155" t="s">
        <v>294</v>
      </c>
      <c r="F45" s="91">
        <f>S45</f>
        <v>361502</v>
      </c>
      <c r="G45" s="296">
        <v>1.6</v>
      </c>
      <c r="H45" s="626">
        <v>20</v>
      </c>
      <c r="I45" s="626"/>
      <c r="J45" s="297">
        <v>10</v>
      </c>
      <c r="K45" s="71" t="s">
        <v>252</v>
      </c>
      <c r="L45" s="94">
        <v>0</v>
      </c>
      <c r="M45" s="94">
        <f>L45*O45</f>
        <v>0</v>
      </c>
      <c r="N45" s="94"/>
      <c r="O45" s="95">
        <f>W45</f>
        <v>7090</v>
      </c>
      <c r="P45" s="109" t="str">
        <f>V45</f>
        <v>фикс.цена</v>
      </c>
      <c r="Q45" s="295" t="s">
        <v>695</v>
      </c>
      <c r="R45" s="295" t="s">
        <v>696</v>
      </c>
      <c r="S45" s="84">
        <v>361502</v>
      </c>
      <c r="T45" s="270">
        <v>4670033314458</v>
      </c>
      <c r="U45" s="27"/>
      <c r="V45" s="295" t="str">
        <f>VLOOKUP(R45,'Печать Заказа'!B:F,5,FALSE)</f>
        <v>фикс.цена</v>
      </c>
      <c r="W45" s="295">
        <f>IF(V45="фикс.цена",VLOOKUP(R45,'Печать Заказа'!B:F,4,FALSE),"")</f>
        <v>7090</v>
      </c>
      <c r="Y45" s="1" t="str">
        <f>IFERROR(VLOOKUP(R45,'Печать Заказа'!B:N,13,FALSE),"")</f>
        <v/>
      </c>
    </row>
    <row r="46" spans="1:29" ht="65.25" customHeight="1" thickTop="1" x14ac:dyDescent="0.25">
      <c r="B46" s="308"/>
      <c r="C46" s="87" t="s">
        <v>711</v>
      </c>
      <c r="D46" s="87"/>
      <c r="E46" s="87"/>
      <c r="F46" s="87"/>
      <c r="G46" s="87"/>
      <c r="H46" s="87"/>
      <c r="I46" s="87"/>
      <c r="J46" s="87"/>
      <c r="K46" s="87"/>
      <c r="L46" s="96" t="s">
        <v>224</v>
      </c>
      <c r="M46" s="76"/>
      <c r="N46" s="76"/>
      <c r="O46" s="76"/>
      <c r="P46" s="76"/>
    </row>
    <row r="47" spans="1:29" ht="42" customHeight="1" x14ac:dyDescent="0.25">
      <c r="B47" s="79"/>
      <c r="C47" s="86" t="s">
        <v>45</v>
      </c>
      <c r="D47" s="86"/>
      <c r="E47" s="152" t="s">
        <v>292</v>
      </c>
      <c r="F47" s="86" t="s">
        <v>140</v>
      </c>
      <c r="G47" s="294" t="s">
        <v>218</v>
      </c>
      <c r="H47" s="621" t="s">
        <v>217</v>
      </c>
      <c r="I47" s="621"/>
      <c r="J47" s="294" t="s">
        <v>214</v>
      </c>
      <c r="K47" s="294" t="s">
        <v>156</v>
      </c>
      <c r="L47" s="632" t="s">
        <v>644</v>
      </c>
      <c r="M47" s="632"/>
      <c r="N47" s="632"/>
      <c r="O47" s="632"/>
      <c r="P47" s="632"/>
    </row>
    <row r="48" spans="1:29" ht="31.5" x14ac:dyDescent="0.25">
      <c r="B48" s="79"/>
      <c r="C48" s="154" t="str">
        <f>Q48</f>
        <v>EDISSON E 20 GD (Подсолнухи)</v>
      </c>
      <c r="D48" s="154"/>
      <c r="E48" s="154" t="s">
        <v>294</v>
      </c>
      <c r="F48" s="91">
        <f>S48</f>
        <v>361505</v>
      </c>
      <c r="G48" s="306">
        <v>1.6</v>
      </c>
      <c r="H48" s="627">
        <v>20</v>
      </c>
      <c r="I48" s="627"/>
      <c r="J48" s="307">
        <v>10</v>
      </c>
      <c r="K48" s="62" t="s">
        <v>252</v>
      </c>
      <c r="L48" s="92">
        <v>0</v>
      </c>
      <c r="M48" s="92">
        <f>L48*O48</f>
        <v>0</v>
      </c>
      <c r="N48" s="92"/>
      <c r="O48" s="93">
        <f>W48</f>
        <v>6990</v>
      </c>
      <c r="P48" s="109" t="str">
        <f>V48</f>
        <v>фикс.цена</v>
      </c>
      <c r="Q48" s="295" t="s">
        <v>701</v>
      </c>
      <c r="R48" s="295" t="s">
        <v>700</v>
      </c>
      <c r="S48" s="295">
        <v>361505</v>
      </c>
      <c r="T48" s="270">
        <v>4670033314496</v>
      </c>
      <c r="V48" s="295" t="str">
        <f>VLOOKUP(R48,'Печать Заказа'!$B$4:$I$544,5,FALSE)</f>
        <v>фикс.цена</v>
      </c>
      <c r="W48" s="295">
        <f>IF(V48="фикс.цена",VLOOKUP(R48,'Печать Заказа'!$B$4:$I$544,4,FALSE),"")</f>
        <v>6990</v>
      </c>
      <c r="Y48" s="1" t="str">
        <f>IFERROR(VLOOKUP(R48,'Печать Заказа'!B:N,13,FALSE),"")</f>
        <v/>
      </c>
    </row>
    <row r="49" spans="2:25" ht="37.5" customHeight="1" x14ac:dyDescent="0.25">
      <c r="B49" s="79"/>
      <c r="C49" s="154" t="str">
        <f>Q49</f>
        <v>EDISSON E 20 GD (Лаванда)</v>
      </c>
      <c r="D49" s="154"/>
      <c r="E49" s="154" t="s">
        <v>294</v>
      </c>
      <c r="F49" s="91">
        <f>S49</f>
        <v>361503</v>
      </c>
      <c r="G49" s="306">
        <v>1.6</v>
      </c>
      <c r="H49" s="627">
        <v>20</v>
      </c>
      <c r="I49" s="627"/>
      <c r="J49" s="307">
        <v>10</v>
      </c>
      <c r="K49" s="62" t="s">
        <v>252</v>
      </c>
      <c r="L49" s="92">
        <v>0</v>
      </c>
      <c r="M49" s="92">
        <f>L49*O49</f>
        <v>0</v>
      </c>
      <c r="N49" s="92"/>
      <c r="O49" s="93">
        <f>W49</f>
        <v>6990</v>
      </c>
      <c r="P49" s="109" t="str">
        <f>V49</f>
        <v>фикс.цена</v>
      </c>
      <c r="Q49" s="295" t="s">
        <v>702</v>
      </c>
      <c r="R49" s="295" t="s">
        <v>698</v>
      </c>
      <c r="S49" s="295">
        <v>361503</v>
      </c>
      <c r="T49" s="270">
        <v>4670033314472</v>
      </c>
      <c r="V49" s="295" t="str">
        <f>VLOOKUP(R49,'Печать Заказа'!$B$4:$I$544,5,FALSE)</f>
        <v>фикс.цена</v>
      </c>
      <c r="W49" s="295">
        <f>IF(V49="фикс.цена",VLOOKUP(R49,'Печать Заказа'!$B$4:$I$544,4,FALSE),"")</f>
        <v>6990</v>
      </c>
      <c r="Y49" s="1" t="str">
        <f>IFERROR(VLOOKUP(R49,'Печать Заказа'!B:N,13,FALSE),"")</f>
        <v/>
      </c>
    </row>
    <row r="50" spans="2:25" ht="36.75" customHeight="1" x14ac:dyDescent="0.25">
      <c r="B50" s="79"/>
      <c r="C50" s="154" t="str">
        <f>Q50</f>
        <v>EDISSON E 20 GD (Каннская ветвь)</v>
      </c>
      <c r="D50" s="154"/>
      <c r="E50" s="154"/>
      <c r="F50" s="91">
        <f>S50</f>
        <v>361504</v>
      </c>
      <c r="G50" s="306">
        <v>1.6</v>
      </c>
      <c r="H50" s="627">
        <v>20</v>
      </c>
      <c r="I50" s="627"/>
      <c r="J50" s="307">
        <v>10</v>
      </c>
      <c r="K50" s="62" t="s">
        <v>252</v>
      </c>
      <c r="L50" s="92">
        <v>0</v>
      </c>
      <c r="M50" s="92">
        <f>L50*O50</f>
        <v>0</v>
      </c>
      <c r="N50" s="92"/>
      <c r="O50" s="93">
        <f>W50</f>
        <v>6990</v>
      </c>
      <c r="P50" s="109" t="str">
        <f>V50</f>
        <v>фикс.цена</v>
      </c>
      <c r="Q50" s="295" t="s">
        <v>703</v>
      </c>
      <c r="R50" s="295" t="s">
        <v>697</v>
      </c>
      <c r="S50" s="295">
        <v>361504</v>
      </c>
      <c r="T50" s="270">
        <v>4670033314519</v>
      </c>
      <c r="V50" s="295" t="str">
        <f>VLOOKUP(R50,'Печать Заказа'!$B$4:$I$544,5,FALSE)</f>
        <v>фикс.цена</v>
      </c>
      <c r="W50" s="295">
        <f>IF(V50="фикс.цена",VLOOKUP(R50,'Печать Заказа'!$B$4:$I$544,4,FALSE),"")</f>
        <v>6990</v>
      </c>
      <c r="Y50" s="1" t="str">
        <f>IFERROR(VLOOKUP(R50,'Печать Заказа'!B:N,13,FALSE),"")</f>
        <v/>
      </c>
    </row>
    <row r="51" spans="2:25" ht="41.25" customHeight="1" thickBot="1" x14ac:dyDescent="0.3">
      <c r="B51" s="74"/>
      <c r="C51" s="154" t="str">
        <f>Q51</f>
        <v>EDISSON E 20 GD (Лиссабон)</v>
      </c>
      <c r="D51" s="154"/>
      <c r="E51" s="154" t="s">
        <v>294</v>
      </c>
      <c r="F51" s="91">
        <f>S51</f>
        <v>361506</v>
      </c>
      <c r="G51" s="306">
        <v>1.6</v>
      </c>
      <c r="H51" s="627">
        <v>20</v>
      </c>
      <c r="I51" s="627"/>
      <c r="J51" s="307">
        <v>10</v>
      </c>
      <c r="K51" s="62" t="s">
        <v>252</v>
      </c>
      <c r="L51" s="92">
        <v>0</v>
      </c>
      <c r="M51" s="92">
        <f>L51*O51</f>
        <v>0</v>
      </c>
      <c r="N51" s="92"/>
      <c r="O51" s="93">
        <f>W51</f>
        <v>6990</v>
      </c>
      <c r="P51" s="109" t="str">
        <f>V51</f>
        <v>фикс.цена</v>
      </c>
      <c r="Q51" s="295" t="s">
        <v>704</v>
      </c>
      <c r="R51" s="295" t="s">
        <v>699</v>
      </c>
      <c r="S51" s="295">
        <v>361506</v>
      </c>
      <c r="T51" s="270">
        <v>4670033314502</v>
      </c>
      <c r="V51" s="295" t="str">
        <f>VLOOKUP(R51,'Печать Заказа'!$B$4:$I$544,5,FALSE)</f>
        <v>фикс.цена</v>
      </c>
      <c r="W51" s="295">
        <f>IF(V51="фикс.цена",VLOOKUP(R51,'Печать Заказа'!$B$4:$I$544,4,FALSE),"")</f>
        <v>6990</v>
      </c>
      <c r="X51" s="1" t="str">
        <f>IFERROR(VLOOKUP(#REF!,'Печать Заказа'!B:N,13,FALSE),"")</f>
        <v/>
      </c>
      <c r="Y51" s="1" t="str">
        <f>IFERROR(VLOOKUP(R51,'Печать Заказа'!B:N,13,FALSE),"")</f>
        <v/>
      </c>
    </row>
    <row r="52" spans="2:25" ht="54" customHeight="1" thickTop="1" x14ac:dyDescent="0.25">
      <c r="B52" s="308"/>
      <c r="C52" s="87" t="s">
        <v>298</v>
      </c>
      <c r="D52" s="87"/>
      <c r="E52" s="87"/>
      <c r="F52" s="87"/>
      <c r="G52" s="87"/>
      <c r="H52" s="87"/>
      <c r="I52" s="87"/>
      <c r="J52" s="87"/>
      <c r="K52" s="87"/>
      <c r="L52" s="96" t="s">
        <v>224</v>
      </c>
      <c r="M52" s="76"/>
      <c r="N52" s="76"/>
      <c r="O52" s="76"/>
      <c r="P52" s="76"/>
      <c r="Q52" s="23"/>
      <c r="R52" s="26"/>
      <c r="S52" s="26"/>
      <c r="T52" s="26"/>
      <c r="U52" s="26"/>
      <c r="V52" s="26"/>
      <c r="W52" s="26"/>
    </row>
    <row r="53" spans="2:25" ht="71.25" customHeight="1" x14ac:dyDescent="0.25">
      <c r="B53" s="79"/>
      <c r="C53" s="86" t="s">
        <v>45</v>
      </c>
      <c r="D53" s="86"/>
      <c r="E53" s="152" t="s">
        <v>292</v>
      </c>
      <c r="F53" s="86" t="s">
        <v>140</v>
      </c>
      <c r="G53" s="201" t="s">
        <v>218</v>
      </c>
      <c r="H53" s="621" t="s">
        <v>217</v>
      </c>
      <c r="I53" s="621"/>
      <c r="J53" s="201" t="s">
        <v>214</v>
      </c>
      <c r="K53" s="201" t="s">
        <v>156</v>
      </c>
      <c r="L53" s="632" t="s">
        <v>644</v>
      </c>
      <c r="M53" s="632"/>
      <c r="N53" s="632"/>
      <c r="O53" s="632"/>
      <c r="P53" s="632"/>
    </row>
    <row r="54" spans="2:25" ht="21" customHeight="1" thickBot="1" x14ac:dyDescent="0.3">
      <c r="B54" s="74"/>
      <c r="C54" s="155" t="str">
        <f>Q54</f>
        <v>EDISSON E 20 D</v>
      </c>
      <c r="D54" s="155"/>
      <c r="E54" s="155" t="s">
        <v>294</v>
      </c>
      <c r="F54" s="73">
        <f>S54</f>
        <v>361501</v>
      </c>
      <c r="G54" s="206">
        <v>1.6</v>
      </c>
      <c r="H54" s="626">
        <v>20</v>
      </c>
      <c r="I54" s="626"/>
      <c r="J54" s="205">
        <v>10</v>
      </c>
      <c r="K54" s="71" t="s">
        <v>252</v>
      </c>
      <c r="L54" s="94">
        <v>0</v>
      </c>
      <c r="M54" s="94">
        <f>L54*O54</f>
        <v>0</v>
      </c>
      <c r="N54" s="94"/>
      <c r="O54" s="95">
        <f>W54</f>
        <v>6790</v>
      </c>
      <c r="P54" s="110" t="str">
        <f>V54</f>
        <v>фикс.цена</v>
      </c>
      <c r="Q54" s="202" t="s">
        <v>472</v>
      </c>
      <c r="R54" s="202" t="s">
        <v>473</v>
      </c>
      <c r="S54" s="202">
        <v>361501</v>
      </c>
      <c r="T54" s="270">
        <v>4670033310443</v>
      </c>
      <c r="U54" s="27"/>
      <c r="V54" s="202" t="str">
        <f>VLOOKUP(R54,'Печать Заказа'!B:F,5,FALSE)</f>
        <v>фикс.цена</v>
      </c>
      <c r="W54" s="202">
        <f>IF(V54="фикс.цена",VLOOKUP(R54,'Печать Заказа'!B:F,4,FALSE),"")</f>
        <v>6790</v>
      </c>
      <c r="Y54" s="1" t="str">
        <f>IFERROR(VLOOKUP(R54,'Печать Заказа'!B:N,13,FALSE),"")</f>
        <v/>
      </c>
    </row>
    <row r="55" spans="2:25" ht="15" customHeight="1" thickTop="1" x14ac:dyDescent="0.25">
      <c r="Y55" s="1">
        <f>IFERROR(VLOOKUP(R55,'Печать Заказа'!B:N,13,FALSE),"")</f>
        <v>0</v>
      </c>
    </row>
    <row r="56" spans="2:25" ht="15" customHeight="1" x14ac:dyDescent="0.25">
      <c r="Y56" s="1">
        <f>IFERROR(VLOOKUP(R56,'Печать Заказа'!B:N,13,FALSE),"")</f>
        <v>0</v>
      </c>
    </row>
    <row r="57" spans="2:25" ht="15" customHeight="1" x14ac:dyDescent="0.25">
      <c r="Y57" s="1">
        <f>IFERROR(VLOOKUP(R57,'Печать Заказа'!B:N,13,FALSE),"")</f>
        <v>0</v>
      </c>
    </row>
    <row r="58" spans="2:25" ht="15" customHeight="1" x14ac:dyDescent="0.25">
      <c r="Y58" s="1">
        <f>IFERROR(VLOOKUP(R58,'Печать Заказа'!B:N,13,FALSE),"")</f>
        <v>0</v>
      </c>
    </row>
    <row r="59" spans="2:25" ht="15" customHeight="1" x14ac:dyDescent="0.25">
      <c r="Y59" s="1">
        <f>IFERROR(VLOOKUP(R59,'Печать Заказа'!B:N,13,FALSE),"")</f>
        <v>0</v>
      </c>
    </row>
    <row r="60" spans="2:25" ht="15" customHeight="1" x14ac:dyDescent="0.25">
      <c r="Y60" s="1">
        <f>IFERROR(VLOOKUP(R60,'Печать Заказа'!B:N,13,FALSE),"")</f>
        <v>0</v>
      </c>
    </row>
    <row r="61" spans="2:25" ht="15" customHeight="1" x14ac:dyDescent="0.25">
      <c r="Y61" s="1">
        <f>IFERROR(VLOOKUP(R61,'Печать Заказа'!B:N,13,FALSE),"")</f>
        <v>0</v>
      </c>
    </row>
    <row r="62" spans="2:25" ht="15" customHeight="1" x14ac:dyDescent="0.25">
      <c r="Y62" s="1">
        <f>IFERROR(VLOOKUP(R62,'Печать Заказа'!B:N,13,FALSE),"")</f>
        <v>0</v>
      </c>
    </row>
    <row r="63" spans="2:25" ht="15" customHeight="1" x14ac:dyDescent="0.25">
      <c r="Y63" s="1">
        <f>IFERROR(VLOOKUP(R63,'Печать Заказа'!B:N,13,FALSE),"")</f>
        <v>0</v>
      </c>
    </row>
    <row r="64" spans="2:25" ht="15" customHeight="1" x14ac:dyDescent="0.25">
      <c r="Y64" s="1">
        <f>IFERROR(VLOOKUP(R64,'Печать Заказа'!B:N,13,FALSE),"")</f>
        <v>0</v>
      </c>
    </row>
    <row r="65" spans="25:25" ht="15" customHeight="1" x14ac:dyDescent="0.25">
      <c r="Y65" s="1">
        <f>IFERROR(VLOOKUP(R65,'Печать Заказа'!B:N,13,FALSE),"")</f>
        <v>0</v>
      </c>
    </row>
    <row r="66" spans="25:25" ht="15" customHeight="1" x14ac:dyDescent="0.25">
      <c r="Y66" s="1">
        <f>IFERROR(VLOOKUP(R66,'Печать Заказа'!B:N,13,FALSE),"")</f>
        <v>0</v>
      </c>
    </row>
    <row r="67" spans="25:25" ht="15" customHeight="1" x14ac:dyDescent="0.25">
      <c r="Y67" s="1">
        <f>IFERROR(VLOOKUP(R67,'Печать Заказа'!B:N,13,FALSE),"")</f>
        <v>0</v>
      </c>
    </row>
    <row r="68" spans="25:25" ht="15" customHeight="1" x14ac:dyDescent="0.25">
      <c r="Y68" s="1">
        <f>IFERROR(VLOOKUP(R68,'Печать Заказа'!B:N,13,FALSE),"")</f>
        <v>0</v>
      </c>
    </row>
    <row r="69" spans="25:25" ht="15" customHeight="1" x14ac:dyDescent="0.25">
      <c r="Y69" s="1">
        <f>IFERROR(VLOOKUP(R69,'Печать Заказа'!B:N,13,FALSE),"")</f>
        <v>0</v>
      </c>
    </row>
    <row r="70" spans="25:25" ht="15" customHeight="1" x14ac:dyDescent="0.25">
      <c r="Y70" s="1">
        <f>IFERROR(VLOOKUP(R70,'Печать Заказа'!B:N,13,FALSE),"")</f>
        <v>0</v>
      </c>
    </row>
    <row r="71" spans="25:25" ht="15" customHeight="1" x14ac:dyDescent="0.25">
      <c r="Y71" s="1">
        <f>IFERROR(VLOOKUP(R71,'Печать Заказа'!B:N,13,FALSE),"")</f>
        <v>0</v>
      </c>
    </row>
    <row r="72" spans="25:25" ht="15" customHeight="1" x14ac:dyDescent="0.25">
      <c r="Y72" s="1">
        <f>IFERROR(VLOOKUP(R72,'Печать Заказа'!B:N,13,FALSE),"")</f>
        <v>0</v>
      </c>
    </row>
    <row r="73" spans="25:25" ht="15" customHeight="1" x14ac:dyDescent="0.25">
      <c r="Y73" s="1">
        <f>IFERROR(VLOOKUP(R73,'Печать Заказа'!B:N,13,FALSE),"")</f>
        <v>0</v>
      </c>
    </row>
    <row r="74" spans="25:25" ht="15" customHeight="1" x14ac:dyDescent="0.25">
      <c r="Y74" s="1">
        <f>IFERROR(VLOOKUP(R74,'Печать Заказа'!B:N,13,FALSE),"")</f>
        <v>0</v>
      </c>
    </row>
    <row r="75" spans="25:25" ht="15" customHeight="1" x14ac:dyDescent="0.25">
      <c r="Y75" s="1">
        <f>IFERROR(VLOOKUP(R75,'Печать Заказа'!B:N,13,FALSE),"")</f>
        <v>0</v>
      </c>
    </row>
    <row r="76" spans="25:25" ht="15" customHeight="1" x14ac:dyDescent="0.25">
      <c r="Y76" s="1">
        <f>IFERROR(VLOOKUP(R76,'Печать Заказа'!B:N,13,FALSE),"")</f>
        <v>0</v>
      </c>
    </row>
    <row r="77" spans="25:25" ht="15" customHeight="1" x14ac:dyDescent="0.25">
      <c r="Y77" s="1">
        <f>IFERROR(VLOOKUP(R77,'Печать Заказа'!B:N,13,FALSE),"")</f>
        <v>0</v>
      </c>
    </row>
    <row r="78" spans="25:25" ht="15" customHeight="1" x14ac:dyDescent="0.25">
      <c r="Y78" s="1">
        <f>IFERROR(VLOOKUP(R78,'Печать Заказа'!B:N,13,FALSE),"")</f>
        <v>0</v>
      </c>
    </row>
    <row r="79" spans="25:25" ht="15" customHeight="1" x14ac:dyDescent="0.25">
      <c r="Y79" s="1">
        <f>IFERROR(VLOOKUP(R79,'Печать Заказа'!B:N,13,FALSE),"")</f>
        <v>0</v>
      </c>
    </row>
    <row r="80" spans="25:25" ht="15" customHeight="1" x14ac:dyDescent="0.25">
      <c r="Y80" s="1">
        <f>IFERROR(VLOOKUP(R80,'Печать Заказа'!B:N,13,FALSE),"")</f>
        <v>0</v>
      </c>
    </row>
    <row r="81" spans="25:25" ht="15" customHeight="1" x14ac:dyDescent="0.25">
      <c r="Y81" s="1">
        <f>IFERROR(VLOOKUP(R81,'Печать Заказа'!B:N,13,FALSE),"")</f>
        <v>0</v>
      </c>
    </row>
    <row r="82" spans="25:25" ht="15" customHeight="1" x14ac:dyDescent="0.25">
      <c r="Y82" s="1">
        <f>IFERROR(VLOOKUP(R82,'Печать Заказа'!B:N,13,FALSE),"")</f>
        <v>0</v>
      </c>
    </row>
    <row r="83" spans="25:25" ht="15" customHeight="1" x14ac:dyDescent="0.25">
      <c r="Y83" s="1">
        <f>IFERROR(VLOOKUP(R83,'Печать Заказа'!B:N,13,FALSE),"")</f>
        <v>0</v>
      </c>
    </row>
    <row r="84" spans="25:25" ht="15" customHeight="1" x14ac:dyDescent="0.25">
      <c r="Y84" s="1">
        <f>IFERROR(VLOOKUP(R84,'Печать Заказа'!B:N,13,FALSE),"")</f>
        <v>0</v>
      </c>
    </row>
    <row r="85" spans="25:25" ht="15" customHeight="1" x14ac:dyDescent="0.25">
      <c r="Y85" s="1">
        <f>IFERROR(VLOOKUP(R85,'Печать Заказа'!B:N,13,FALSE),"")</f>
        <v>0</v>
      </c>
    </row>
    <row r="86" spans="25:25" ht="15" customHeight="1" x14ac:dyDescent="0.25">
      <c r="Y86" s="1">
        <f>IFERROR(VLOOKUP(R86,'Печать Заказа'!B:N,13,FALSE),"")</f>
        <v>0</v>
      </c>
    </row>
    <row r="87" spans="25:25" ht="15" customHeight="1" x14ac:dyDescent="0.25">
      <c r="Y87" s="1">
        <f>IFERROR(VLOOKUP(R87,'Печать Заказа'!B:N,13,FALSE),"")</f>
        <v>0</v>
      </c>
    </row>
    <row r="88" spans="25:25" ht="15" customHeight="1" x14ac:dyDescent="0.25">
      <c r="Y88" s="1">
        <f>IFERROR(VLOOKUP(R88,'Печать Заказа'!B:N,13,FALSE),"")</f>
        <v>0</v>
      </c>
    </row>
    <row r="89" spans="25:25" ht="15" customHeight="1" x14ac:dyDescent="0.25">
      <c r="Y89" s="1">
        <f>IFERROR(VLOOKUP(R89,'Печать Заказа'!B:N,13,FALSE),"")</f>
        <v>0</v>
      </c>
    </row>
    <row r="90" spans="25:25" ht="15" customHeight="1" x14ac:dyDescent="0.25">
      <c r="Y90" s="1">
        <f>IFERROR(VLOOKUP(R90,'Печать Заказа'!B:N,13,FALSE),"")</f>
        <v>0</v>
      </c>
    </row>
    <row r="91" spans="25:25" ht="15" customHeight="1" x14ac:dyDescent="0.25">
      <c r="Y91" s="1">
        <f>IFERROR(VLOOKUP(R91,'Печать Заказа'!B:N,13,FALSE),"")</f>
        <v>0</v>
      </c>
    </row>
    <row r="92" spans="25:25" ht="15" customHeight="1" x14ac:dyDescent="0.25">
      <c r="Y92" s="1">
        <f>IFERROR(VLOOKUP(R92,'Печать Заказа'!B:N,13,FALSE),"")</f>
        <v>0</v>
      </c>
    </row>
    <row r="93" spans="25:25" ht="15" customHeight="1" x14ac:dyDescent="0.25">
      <c r="Y93" s="1">
        <f>IFERROR(VLOOKUP(R93,'Печать Заказа'!B:N,13,FALSE),"")</f>
        <v>0</v>
      </c>
    </row>
    <row r="94" spans="25:25" ht="15" customHeight="1" x14ac:dyDescent="0.25">
      <c r="Y94" s="1">
        <f>IFERROR(VLOOKUP(R94,'Печать Заказа'!B:N,13,FALSE),"")</f>
        <v>0</v>
      </c>
    </row>
    <row r="95" spans="25:25" ht="15" customHeight="1" x14ac:dyDescent="0.25">
      <c r="Y95" s="1">
        <f>IFERROR(VLOOKUP(R95,'Печать Заказа'!B:N,13,FALSE),"")</f>
        <v>0</v>
      </c>
    </row>
    <row r="96" spans="25:25" ht="15" customHeight="1" x14ac:dyDescent="0.25">
      <c r="Y96" s="1">
        <f>IFERROR(VLOOKUP(R96,'Печать Заказа'!B:N,13,FALSE),"")</f>
        <v>0</v>
      </c>
    </row>
    <row r="97" spans="25:25" ht="15" customHeight="1" x14ac:dyDescent="0.25">
      <c r="Y97" s="1">
        <f>IFERROR(VLOOKUP(R97,'Печать Заказа'!B:N,13,FALSE),"")</f>
        <v>0</v>
      </c>
    </row>
    <row r="98" spans="25:25" ht="15" customHeight="1" x14ac:dyDescent="0.25">
      <c r="Y98" s="1">
        <f>IFERROR(VLOOKUP(R98,'Печать Заказа'!B:N,13,FALSE),"")</f>
        <v>0</v>
      </c>
    </row>
    <row r="99" spans="25:25" ht="15" customHeight="1" x14ac:dyDescent="0.25">
      <c r="Y99" s="1">
        <f>IFERROR(VLOOKUP(R99,'Печать Заказа'!B:N,13,FALSE),"")</f>
        <v>0</v>
      </c>
    </row>
    <row r="100" spans="25:25" ht="15" customHeight="1" x14ac:dyDescent="0.25">
      <c r="Y100" s="1">
        <f>IFERROR(VLOOKUP(R100,'Печать Заказа'!B:N,13,FALSE),"")</f>
        <v>0</v>
      </c>
    </row>
    <row r="101" spans="25:25" ht="15" customHeight="1" x14ac:dyDescent="0.25">
      <c r="Y101" s="1">
        <f>IFERROR(VLOOKUP(R101,'Печать Заказа'!B:N,13,FALSE),"")</f>
        <v>0</v>
      </c>
    </row>
    <row r="102" spans="25:25" ht="15" customHeight="1" x14ac:dyDescent="0.25">
      <c r="Y102" s="1">
        <f>IFERROR(VLOOKUP(R102,'Печать Заказа'!B:N,13,FALSE),"")</f>
        <v>0</v>
      </c>
    </row>
    <row r="103" spans="25:25" ht="15" customHeight="1" x14ac:dyDescent="0.25">
      <c r="Y103" s="1">
        <f>IFERROR(VLOOKUP(R103,'Печать Заказа'!B:N,13,FALSE),"")</f>
        <v>0</v>
      </c>
    </row>
    <row r="104" spans="25:25" ht="15" customHeight="1" x14ac:dyDescent="0.25">
      <c r="Y104" s="1">
        <f>IFERROR(VLOOKUP(R104,'Печать Заказа'!B:N,13,FALSE),"")</f>
        <v>0</v>
      </c>
    </row>
    <row r="105" spans="25:25" ht="15" customHeight="1" x14ac:dyDescent="0.25">
      <c r="Y105" s="1">
        <f>IFERROR(VLOOKUP(R105,'Печать Заказа'!B:N,13,FALSE),"")</f>
        <v>0</v>
      </c>
    </row>
    <row r="106" spans="25:25" ht="15" customHeight="1" x14ac:dyDescent="0.25">
      <c r="Y106" s="1">
        <f>IFERROR(VLOOKUP(R106,'Печать Заказа'!B:N,13,FALSE),"")</f>
        <v>0</v>
      </c>
    </row>
    <row r="107" spans="25:25" ht="15" customHeight="1" x14ac:dyDescent="0.25">
      <c r="Y107" s="1">
        <f>IFERROR(VLOOKUP(R107,'Печать Заказа'!B:N,13,FALSE),"")</f>
        <v>0</v>
      </c>
    </row>
    <row r="108" spans="25:25" ht="15" customHeight="1" x14ac:dyDescent="0.25">
      <c r="Y108" s="1">
        <f>IFERROR(VLOOKUP(R108,'Печать Заказа'!B:N,13,FALSE),"")</f>
        <v>0</v>
      </c>
    </row>
    <row r="109" spans="25:25" ht="15" customHeight="1" x14ac:dyDescent="0.25">
      <c r="Y109" s="1">
        <f>IFERROR(VLOOKUP(R109,'Печать Заказа'!B:N,13,FALSE),"")</f>
        <v>0</v>
      </c>
    </row>
    <row r="110" spans="25:25" ht="15" customHeight="1" x14ac:dyDescent="0.25">
      <c r="Y110" s="1">
        <f>IFERROR(VLOOKUP(R110,'Печать Заказа'!B:N,13,FALSE),"")</f>
        <v>0</v>
      </c>
    </row>
    <row r="111" spans="25:25" ht="15" customHeight="1" x14ac:dyDescent="0.25">
      <c r="Y111" s="1">
        <f>IFERROR(VLOOKUP(R111,'Печать Заказа'!B:N,13,FALSE),"")</f>
        <v>0</v>
      </c>
    </row>
    <row r="112" spans="25:25" ht="15" customHeight="1" x14ac:dyDescent="0.25">
      <c r="Y112" s="1">
        <f>IFERROR(VLOOKUP(R112,'Печать Заказа'!B:N,13,FALSE),"")</f>
        <v>0</v>
      </c>
    </row>
    <row r="113" spans="25:25" ht="15" customHeight="1" x14ac:dyDescent="0.25">
      <c r="Y113" s="1">
        <f>IFERROR(VLOOKUP(R113,'Печать Заказа'!B:N,13,FALSE),"")</f>
        <v>0</v>
      </c>
    </row>
    <row r="114" spans="25:25" ht="15" customHeight="1" x14ac:dyDescent="0.25">
      <c r="Y114" s="1">
        <f>IFERROR(VLOOKUP(R114,'Печать Заказа'!B:N,13,FALSE),"")</f>
        <v>0</v>
      </c>
    </row>
    <row r="115" spans="25:25" ht="15" customHeight="1" x14ac:dyDescent="0.25">
      <c r="Y115" s="1">
        <f>IFERROR(VLOOKUP(R115,'Печать Заказа'!B:N,13,FALSE),"")</f>
        <v>0</v>
      </c>
    </row>
    <row r="116" spans="25:25" ht="15" customHeight="1" x14ac:dyDescent="0.25">
      <c r="Y116" s="1">
        <f>IFERROR(VLOOKUP(R116,'Печать Заказа'!B:N,13,FALSE),"")</f>
        <v>0</v>
      </c>
    </row>
    <row r="117" spans="25:25" ht="15" customHeight="1" x14ac:dyDescent="0.25">
      <c r="Y117" s="1">
        <f>IFERROR(VLOOKUP(R117,'Печать Заказа'!B:N,13,FALSE),"")</f>
        <v>0</v>
      </c>
    </row>
    <row r="118" spans="25:25" ht="15" customHeight="1" x14ac:dyDescent="0.25">
      <c r="Y118" s="1">
        <f>IFERROR(VLOOKUP(R118,'Печать Заказа'!B:N,13,FALSE),"")</f>
        <v>0</v>
      </c>
    </row>
    <row r="119" spans="25:25" ht="15" customHeight="1" x14ac:dyDescent="0.25">
      <c r="Y119" s="1">
        <f>IFERROR(VLOOKUP(R119,'Печать Заказа'!B:N,13,FALSE),"")</f>
        <v>0</v>
      </c>
    </row>
    <row r="120" spans="25:25" ht="15" customHeight="1" x14ac:dyDescent="0.25">
      <c r="Y120" s="1">
        <f>IFERROR(VLOOKUP(R120,'Печать Заказа'!B:N,13,FALSE),"")</f>
        <v>0</v>
      </c>
    </row>
    <row r="121" spans="25:25" ht="15" customHeight="1" x14ac:dyDescent="0.25">
      <c r="Y121" s="1">
        <f>IFERROR(VLOOKUP(R121,'Печать Заказа'!B:N,13,FALSE),"")</f>
        <v>0</v>
      </c>
    </row>
    <row r="122" spans="25:25" ht="15" customHeight="1" x14ac:dyDescent="0.25">
      <c r="Y122" s="1">
        <f>IFERROR(VLOOKUP(R122,'Печать Заказа'!B:N,13,FALSE),"")</f>
        <v>0</v>
      </c>
    </row>
    <row r="123" spans="25:25" ht="15" customHeight="1" x14ac:dyDescent="0.25">
      <c r="Y123" s="1">
        <f>IFERROR(VLOOKUP(R123,'Печать Заказа'!B:N,13,FALSE),"")</f>
        <v>0</v>
      </c>
    </row>
    <row r="124" spans="25:25" ht="15" customHeight="1" x14ac:dyDescent="0.25">
      <c r="Y124" s="1">
        <f>IFERROR(VLOOKUP(R124,'Печать Заказа'!B:N,13,FALSE),"")</f>
        <v>0</v>
      </c>
    </row>
    <row r="125" spans="25:25" ht="15" customHeight="1" x14ac:dyDescent="0.25">
      <c r="Y125" s="1">
        <f>IFERROR(VLOOKUP(R125,'Печать Заказа'!B:N,13,FALSE),"")</f>
        <v>0</v>
      </c>
    </row>
    <row r="126" spans="25:25" ht="15" customHeight="1" x14ac:dyDescent="0.25">
      <c r="Y126" s="1">
        <f>IFERROR(VLOOKUP(R126,'Печать Заказа'!B:N,13,FALSE),"")</f>
        <v>0</v>
      </c>
    </row>
    <row r="127" spans="25:25" ht="15" customHeight="1" x14ac:dyDescent="0.25">
      <c r="Y127" s="1">
        <f>IFERROR(VLOOKUP(R127,'Печать Заказа'!B:N,13,FALSE),"")</f>
        <v>0</v>
      </c>
    </row>
    <row r="128" spans="25:25" ht="15" customHeight="1" x14ac:dyDescent="0.25">
      <c r="Y128" s="1">
        <f>IFERROR(VLOOKUP(R128,'Печать Заказа'!B:N,13,FALSE),"")</f>
        <v>0</v>
      </c>
    </row>
    <row r="129" spans="25:25" ht="15" customHeight="1" x14ac:dyDescent="0.25">
      <c r="Y129" s="1">
        <f>IFERROR(VLOOKUP(R129,'Печать Заказа'!B:N,13,FALSE),"")</f>
        <v>0</v>
      </c>
    </row>
    <row r="130" spans="25:25" ht="15" customHeight="1" x14ac:dyDescent="0.25">
      <c r="Y130" s="1">
        <f>IFERROR(VLOOKUP(R130,'Печать Заказа'!B:N,13,FALSE),"")</f>
        <v>0</v>
      </c>
    </row>
    <row r="131" spans="25:25" ht="15" customHeight="1" x14ac:dyDescent="0.25">
      <c r="Y131" s="1">
        <f>IFERROR(VLOOKUP(R131,'Печать Заказа'!B:N,13,FALSE),"")</f>
        <v>0</v>
      </c>
    </row>
    <row r="132" spans="25:25" ht="15" customHeight="1" x14ac:dyDescent="0.25">
      <c r="Y132" s="1">
        <f>IFERROR(VLOOKUP(R132,'Печать Заказа'!B:N,13,FALSE),"")</f>
        <v>0</v>
      </c>
    </row>
    <row r="133" spans="25:25" ht="15" customHeight="1" x14ac:dyDescent="0.25">
      <c r="Y133" s="1">
        <f>IFERROR(VLOOKUP(R133,'Печать Заказа'!B:N,13,FALSE),"")</f>
        <v>0</v>
      </c>
    </row>
    <row r="134" spans="25:25" ht="15" customHeight="1" x14ac:dyDescent="0.25">
      <c r="Y134" s="1">
        <f>IFERROR(VLOOKUP(R134,'Печать Заказа'!B:N,13,FALSE),"")</f>
        <v>0</v>
      </c>
    </row>
    <row r="135" spans="25:25" ht="15" customHeight="1" x14ac:dyDescent="0.25">
      <c r="Y135" s="1">
        <f>IFERROR(VLOOKUP(R135,'Печать Заказа'!B:N,13,FALSE),"")</f>
        <v>0</v>
      </c>
    </row>
    <row r="136" spans="25:25" ht="15" customHeight="1" x14ac:dyDescent="0.25">
      <c r="Y136" s="1">
        <f>IFERROR(VLOOKUP(R136,'Печать Заказа'!B:N,13,FALSE),"")</f>
        <v>0</v>
      </c>
    </row>
    <row r="137" spans="25:25" ht="15" customHeight="1" x14ac:dyDescent="0.25">
      <c r="Y137" s="1">
        <f>IFERROR(VLOOKUP(R137,'Печать Заказа'!B:N,13,FALSE),"")</f>
        <v>0</v>
      </c>
    </row>
    <row r="138" spans="25:25" ht="15" customHeight="1" x14ac:dyDescent="0.25">
      <c r="Y138" s="1">
        <f>IFERROR(VLOOKUP(R138,'Печать Заказа'!B:N,13,FALSE),"")</f>
        <v>0</v>
      </c>
    </row>
    <row r="139" spans="25:25" ht="15" customHeight="1" x14ac:dyDescent="0.25">
      <c r="Y139" s="1">
        <f>IFERROR(VLOOKUP(R139,'Печать Заказа'!B:N,13,FALSE),"")</f>
        <v>0</v>
      </c>
    </row>
    <row r="140" spans="25:25" ht="15" customHeight="1" x14ac:dyDescent="0.25">
      <c r="Y140" s="1">
        <f>IFERROR(VLOOKUP(R140,'Печать Заказа'!B:N,13,FALSE),"")</f>
        <v>0</v>
      </c>
    </row>
    <row r="141" spans="25:25" ht="15" customHeight="1" x14ac:dyDescent="0.25">
      <c r="Y141" s="1">
        <f>IFERROR(VLOOKUP(R141,'Печать Заказа'!B:N,13,FALSE),"")</f>
        <v>0</v>
      </c>
    </row>
    <row r="142" spans="25:25" ht="15" customHeight="1" x14ac:dyDescent="0.25">
      <c r="Y142" s="1">
        <f>IFERROR(VLOOKUP(R142,'Печать Заказа'!B:N,13,FALSE),"")</f>
        <v>0</v>
      </c>
    </row>
    <row r="143" spans="25:25" ht="15" customHeight="1" x14ac:dyDescent="0.25">
      <c r="Y143" s="1">
        <f>IFERROR(VLOOKUP(R143,'Печать Заказа'!B:N,13,FALSE),"")</f>
        <v>0</v>
      </c>
    </row>
    <row r="144" spans="25:25" ht="15" customHeight="1" x14ac:dyDescent="0.25">
      <c r="Y144" s="1">
        <f>IFERROR(VLOOKUP(R144,'Печать Заказа'!B:N,13,FALSE),"")</f>
        <v>0</v>
      </c>
    </row>
    <row r="145" spans="25:25" ht="15" customHeight="1" x14ac:dyDescent="0.25">
      <c r="Y145" s="1">
        <f>IFERROR(VLOOKUP(R145,'Печать Заказа'!B:N,13,FALSE),"")</f>
        <v>0</v>
      </c>
    </row>
    <row r="146" spans="25:25" ht="15" customHeight="1" x14ac:dyDescent="0.25">
      <c r="Y146" s="1">
        <f>IFERROR(VLOOKUP(R146,'Печать Заказа'!B:N,13,FALSE),"")</f>
        <v>0</v>
      </c>
    </row>
    <row r="147" spans="25:25" ht="15" customHeight="1" x14ac:dyDescent="0.25">
      <c r="Y147" s="1">
        <f>IFERROR(VLOOKUP(R147,'Печать Заказа'!B:N,13,FALSE),"")</f>
        <v>0</v>
      </c>
    </row>
    <row r="148" spans="25:25" ht="15" customHeight="1" x14ac:dyDescent="0.25">
      <c r="Y148" s="1">
        <f>IFERROR(VLOOKUP(R148,'Печать Заказа'!B:N,13,FALSE),"")</f>
        <v>0</v>
      </c>
    </row>
    <row r="149" spans="25:25" ht="15" customHeight="1" x14ac:dyDescent="0.25">
      <c r="Y149" s="1">
        <f>IFERROR(VLOOKUP(R149,'Печать Заказа'!B:N,13,FALSE),"")</f>
        <v>0</v>
      </c>
    </row>
    <row r="150" spans="25:25" ht="15" customHeight="1" x14ac:dyDescent="0.25">
      <c r="Y150" s="1">
        <f>IFERROR(VLOOKUP(R150,'Печать Заказа'!B:N,13,FALSE),"")</f>
        <v>0</v>
      </c>
    </row>
    <row r="151" spans="25:25" ht="15" customHeight="1" x14ac:dyDescent="0.25">
      <c r="Y151" s="1">
        <f>IFERROR(VLOOKUP(R151,'Печать Заказа'!B:N,13,FALSE),"")</f>
        <v>0</v>
      </c>
    </row>
    <row r="152" spans="25:25" ht="15" customHeight="1" x14ac:dyDescent="0.25">
      <c r="Y152" s="1">
        <f>IFERROR(VLOOKUP(R152,'Печать Заказа'!B:N,13,FALSE),"")</f>
        <v>0</v>
      </c>
    </row>
    <row r="153" spans="25:25" ht="15" customHeight="1" x14ac:dyDescent="0.25">
      <c r="Y153" s="1">
        <f>IFERROR(VLOOKUP(R153,'Печать Заказа'!B:N,13,FALSE),"")</f>
        <v>0</v>
      </c>
    </row>
    <row r="154" spans="25:25" ht="15" customHeight="1" x14ac:dyDescent="0.25">
      <c r="Y154" s="1">
        <f>IFERROR(VLOOKUP(R154,'Печать Заказа'!B:N,13,FALSE),"")</f>
        <v>0</v>
      </c>
    </row>
    <row r="155" spans="25:25" ht="15" customHeight="1" x14ac:dyDescent="0.25">
      <c r="Y155" s="1">
        <f>IFERROR(VLOOKUP(R155,'Печать Заказа'!B:N,13,FALSE),"")</f>
        <v>0</v>
      </c>
    </row>
    <row r="156" spans="25:25" ht="15" customHeight="1" x14ac:dyDescent="0.25">
      <c r="Y156" s="1">
        <f>IFERROR(VLOOKUP(R156,'Печать Заказа'!B:N,13,FALSE),"")</f>
        <v>0</v>
      </c>
    </row>
    <row r="157" spans="25:25" ht="15" customHeight="1" x14ac:dyDescent="0.25">
      <c r="Y157" s="1">
        <f>IFERROR(VLOOKUP(R157,'Печать Заказа'!B:N,13,FALSE),"")</f>
        <v>0</v>
      </c>
    </row>
    <row r="158" spans="25:25" ht="15" customHeight="1" x14ac:dyDescent="0.25">
      <c r="Y158" s="1">
        <f>IFERROR(VLOOKUP(R158,'Печать Заказа'!B:N,13,FALSE),"")</f>
        <v>0</v>
      </c>
    </row>
    <row r="159" spans="25:25" ht="15" customHeight="1" x14ac:dyDescent="0.25">
      <c r="Y159" s="1">
        <f>IFERROR(VLOOKUP(R159,'Печать Заказа'!B:N,13,FALSE),"")</f>
        <v>0</v>
      </c>
    </row>
    <row r="160" spans="25:25" ht="15" customHeight="1" x14ac:dyDescent="0.25">
      <c r="Y160" s="1">
        <f>IFERROR(VLOOKUP(R160,'Печать Заказа'!B:N,13,FALSE),"")</f>
        <v>0</v>
      </c>
    </row>
    <row r="161" spans="25:25" ht="15" customHeight="1" x14ac:dyDescent="0.25">
      <c r="Y161" s="1">
        <f>IFERROR(VLOOKUP(R161,'Печать Заказа'!B:N,13,FALSE),"")</f>
        <v>0</v>
      </c>
    </row>
    <row r="162" spans="25:25" ht="15" customHeight="1" x14ac:dyDescent="0.25">
      <c r="Y162" s="1">
        <f>IFERROR(VLOOKUP(R162,'Печать Заказа'!B:N,13,FALSE),"")</f>
        <v>0</v>
      </c>
    </row>
    <row r="163" spans="25:25" ht="15" customHeight="1" x14ac:dyDescent="0.25">
      <c r="Y163" s="1">
        <f>IFERROR(VLOOKUP(R163,'Печать Заказа'!B:N,13,FALSE),"")</f>
        <v>0</v>
      </c>
    </row>
    <row r="164" spans="25:25" ht="15" customHeight="1" x14ac:dyDescent="0.25">
      <c r="Y164" s="1">
        <f>IFERROR(VLOOKUP(R164,'Печать Заказа'!B:N,13,FALSE),"")</f>
        <v>0</v>
      </c>
    </row>
    <row r="165" spans="25:25" ht="15" customHeight="1" x14ac:dyDescent="0.25">
      <c r="Y165" s="1">
        <f>IFERROR(VLOOKUP(R165,'Печать Заказа'!B:N,13,FALSE),"")</f>
        <v>0</v>
      </c>
    </row>
    <row r="166" spans="25:25" ht="15" customHeight="1" x14ac:dyDescent="0.25">
      <c r="Y166" s="1">
        <f>IFERROR(VLOOKUP(R166,'Печать Заказа'!B:N,13,FALSE),"")</f>
        <v>0</v>
      </c>
    </row>
    <row r="167" spans="25:25" ht="15" customHeight="1" x14ac:dyDescent="0.25">
      <c r="Y167" s="1">
        <f>IFERROR(VLOOKUP(R167,'Печать Заказа'!B:N,13,FALSE),"")</f>
        <v>0</v>
      </c>
    </row>
    <row r="168" spans="25:25" ht="15" customHeight="1" x14ac:dyDescent="0.25">
      <c r="Y168" s="1">
        <f>IFERROR(VLOOKUP(R168,'Печать Заказа'!B:N,13,FALSE),"")</f>
        <v>0</v>
      </c>
    </row>
    <row r="169" spans="25:25" ht="15" customHeight="1" x14ac:dyDescent="0.25">
      <c r="Y169" s="1">
        <f>IFERROR(VLOOKUP(R169,'Печать Заказа'!B:N,13,FALSE),"")</f>
        <v>0</v>
      </c>
    </row>
    <row r="170" spans="25:25" ht="15" customHeight="1" x14ac:dyDescent="0.25">
      <c r="Y170" s="1">
        <f>IFERROR(VLOOKUP(R170,'Печать Заказа'!B:N,13,FALSE),"")</f>
        <v>0</v>
      </c>
    </row>
    <row r="171" spans="25:25" ht="15" customHeight="1" x14ac:dyDescent="0.25">
      <c r="Y171" s="1">
        <f>IFERROR(VLOOKUP(R171,'Печать Заказа'!B:N,13,FALSE),"")</f>
        <v>0</v>
      </c>
    </row>
    <row r="172" spans="25:25" ht="15" customHeight="1" x14ac:dyDescent="0.25">
      <c r="Y172" s="1">
        <f>IFERROR(VLOOKUP(R172,'Печать Заказа'!B:N,13,FALSE),"")</f>
        <v>0</v>
      </c>
    </row>
    <row r="173" spans="25:25" ht="15" customHeight="1" x14ac:dyDescent="0.25">
      <c r="Y173" s="1">
        <f>IFERROR(VLOOKUP(R173,'Печать Заказа'!B:N,13,FALSE),"")</f>
        <v>0</v>
      </c>
    </row>
    <row r="174" spans="25:25" ht="15" customHeight="1" x14ac:dyDescent="0.25">
      <c r="Y174" s="1">
        <f>IFERROR(VLOOKUP(R174,'Печать Заказа'!B:N,13,FALSE),"")</f>
        <v>0</v>
      </c>
    </row>
    <row r="175" spans="25:25" ht="15" customHeight="1" x14ac:dyDescent="0.25">
      <c r="Y175" s="1">
        <f>IFERROR(VLOOKUP(R175,'Печать Заказа'!B:N,13,FALSE),"")</f>
        <v>0</v>
      </c>
    </row>
    <row r="176" spans="25:25" ht="15" customHeight="1" x14ac:dyDescent="0.25">
      <c r="Y176" s="1">
        <f>IFERROR(VLOOKUP(R176,'Печать Заказа'!B:N,13,FALSE),"")</f>
        <v>0</v>
      </c>
    </row>
    <row r="177" spans="25:25" ht="15" customHeight="1" x14ac:dyDescent="0.25">
      <c r="Y177" s="1">
        <f>IFERROR(VLOOKUP(R177,'Печать Заказа'!B:N,13,FALSE),"")</f>
        <v>0</v>
      </c>
    </row>
    <row r="178" spans="25:25" ht="15" customHeight="1" x14ac:dyDescent="0.25">
      <c r="Y178" s="1">
        <f>IFERROR(VLOOKUP(R178,'Печать Заказа'!B:N,13,FALSE),"")</f>
        <v>0</v>
      </c>
    </row>
    <row r="179" spans="25:25" ht="15" customHeight="1" x14ac:dyDescent="0.25">
      <c r="Y179" s="1">
        <f>IFERROR(VLOOKUP(R179,'Печать Заказа'!B:N,13,FALSE),"")</f>
        <v>0</v>
      </c>
    </row>
    <row r="180" spans="25:25" ht="15" customHeight="1" x14ac:dyDescent="0.25">
      <c r="Y180" s="1">
        <f>IFERROR(VLOOKUP(R180,'Печать Заказа'!B:N,13,FALSE),"")</f>
        <v>0</v>
      </c>
    </row>
    <row r="181" spans="25:25" ht="15" customHeight="1" x14ac:dyDescent="0.25">
      <c r="Y181" s="1">
        <f>IFERROR(VLOOKUP(R181,'Печать Заказа'!B:N,13,FALSE),"")</f>
        <v>0</v>
      </c>
    </row>
    <row r="182" spans="25:25" ht="15" customHeight="1" x14ac:dyDescent="0.25">
      <c r="Y182" s="1">
        <f>IFERROR(VLOOKUP(R182,'Печать Заказа'!B:N,13,FALSE),"")</f>
        <v>0</v>
      </c>
    </row>
    <row r="183" spans="25:25" ht="15" customHeight="1" x14ac:dyDescent="0.25">
      <c r="Y183" s="1">
        <f>IFERROR(VLOOKUP(R183,'Печать Заказа'!B:N,13,FALSE),"")</f>
        <v>0</v>
      </c>
    </row>
    <row r="184" spans="25:25" ht="15" customHeight="1" x14ac:dyDescent="0.25">
      <c r="Y184" s="1">
        <f>IFERROR(VLOOKUP(R184,'Печать Заказа'!B:N,13,FALSE),"")</f>
        <v>0</v>
      </c>
    </row>
    <row r="185" spans="25:25" ht="15" customHeight="1" x14ac:dyDescent="0.25">
      <c r="Y185" s="1">
        <f>IFERROR(VLOOKUP(R185,'Печать Заказа'!B:N,13,FALSE),"")</f>
        <v>0</v>
      </c>
    </row>
    <row r="186" spans="25:25" ht="15" customHeight="1" x14ac:dyDescent="0.25">
      <c r="Y186" s="1">
        <f>IFERROR(VLOOKUP(R186,'Печать Заказа'!B:N,13,FALSE),"")</f>
        <v>0</v>
      </c>
    </row>
    <row r="187" spans="25:25" ht="15" customHeight="1" x14ac:dyDescent="0.25">
      <c r="Y187" s="1">
        <f>IFERROR(VLOOKUP(R187,'Печать Заказа'!B:N,13,FALSE),"")</f>
        <v>0</v>
      </c>
    </row>
    <row r="188" spans="25:25" ht="15" customHeight="1" x14ac:dyDescent="0.25">
      <c r="Y188" s="1">
        <f>IFERROR(VLOOKUP(R188,'Печать Заказа'!B:N,13,FALSE),"")</f>
        <v>0</v>
      </c>
    </row>
    <row r="189" spans="25:25" ht="15" customHeight="1" x14ac:dyDescent="0.25">
      <c r="Y189" s="1">
        <f>IFERROR(VLOOKUP(R189,'Печать Заказа'!B:N,13,FALSE),"")</f>
        <v>0</v>
      </c>
    </row>
    <row r="190" spans="25:25" ht="15" customHeight="1" x14ac:dyDescent="0.25">
      <c r="Y190" s="1">
        <f>IFERROR(VLOOKUP(R190,'Печать Заказа'!B:N,13,FALSE),"")</f>
        <v>0</v>
      </c>
    </row>
    <row r="191" spans="25:25" ht="15" customHeight="1" x14ac:dyDescent="0.25">
      <c r="Y191" s="1">
        <f>IFERROR(VLOOKUP(R191,'Печать Заказа'!B:N,13,FALSE),"")</f>
        <v>0</v>
      </c>
    </row>
    <row r="192" spans="25:25" ht="15" customHeight="1" x14ac:dyDescent="0.25">
      <c r="Y192" s="1">
        <f>IFERROR(VLOOKUP(R192,'Печать Заказа'!B:N,13,FALSE),"")</f>
        <v>0</v>
      </c>
    </row>
    <row r="193" spans="25:25" ht="15" customHeight="1" x14ac:dyDescent="0.25">
      <c r="Y193" s="1">
        <f>IFERROR(VLOOKUP(R193,'Печать Заказа'!B:N,13,FALSE),"")</f>
        <v>0</v>
      </c>
    </row>
    <row r="194" spans="25:25" ht="15" customHeight="1" x14ac:dyDescent="0.25">
      <c r="Y194" s="1">
        <f>IFERROR(VLOOKUP(R194,'Печать Заказа'!B:N,13,FALSE),"")</f>
        <v>0</v>
      </c>
    </row>
    <row r="195" spans="25:25" ht="15" customHeight="1" x14ac:dyDescent="0.25">
      <c r="Y195" s="1">
        <f>IFERROR(VLOOKUP(R195,'Печать Заказа'!B:N,13,FALSE),"")</f>
        <v>0</v>
      </c>
    </row>
    <row r="196" spans="25:25" ht="15" customHeight="1" x14ac:dyDescent="0.25">
      <c r="Y196" s="1">
        <f>IFERROR(VLOOKUP(R196,'Печать Заказа'!B:N,13,FALSE),"")</f>
        <v>0</v>
      </c>
    </row>
    <row r="197" spans="25:25" ht="15" customHeight="1" x14ac:dyDescent="0.25">
      <c r="Y197" s="1">
        <f>IFERROR(VLOOKUP(R197,'Печать Заказа'!B:N,13,FALSE),"")</f>
        <v>0</v>
      </c>
    </row>
    <row r="198" spans="25:25" ht="15" customHeight="1" x14ac:dyDescent="0.25">
      <c r="Y198" s="1">
        <f>IFERROR(VLOOKUP(R198,'Печать Заказа'!B:N,13,FALSE),"")</f>
        <v>0</v>
      </c>
    </row>
    <row r="199" spans="25:25" ht="15" customHeight="1" x14ac:dyDescent="0.25">
      <c r="Y199" s="1">
        <f>IFERROR(VLOOKUP(R199,'Печать Заказа'!B:N,13,FALSE),"")</f>
        <v>0</v>
      </c>
    </row>
    <row r="200" spans="25:25" ht="15" customHeight="1" x14ac:dyDescent="0.25">
      <c r="Y200" s="1">
        <f>IFERROR(VLOOKUP(R200,'Печать Заказа'!B:N,13,FALSE),"")</f>
        <v>0</v>
      </c>
    </row>
    <row r="201" spans="25:25" ht="15" customHeight="1" x14ac:dyDescent="0.25">
      <c r="Y201" s="1">
        <f>IFERROR(VLOOKUP(R201,'Печать Заказа'!B:N,13,FALSE),"")</f>
        <v>0</v>
      </c>
    </row>
    <row r="202" spans="25:25" ht="15" customHeight="1" x14ac:dyDescent="0.25">
      <c r="Y202" s="1">
        <f>IFERROR(VLOOKUP(R202,'Печать Заказа'!B:N,13,FALSE),"")</f>
        <v>0</v>
      </c>
    </row>
    <row r="203" spans="25:25" ht="15" customHeight="1" x14ac:dyDescent="0.25">
      <c r="Y203" s="1">
        <f>IFERROR(VLOOKUP(R203,'Печать Заказа'!B:N,13,FALSE),"")</f>
        <v>0</v>
      </c>
    </row>
    <row r="204" spans="25:25" ht="15" customHeight="1" x14ac:dyDescent="0.25">
      <c r="Y204" s="1">
        <f>IFERROR(VLOOKUP(R204,'Печать Заказа'!B:N,13,FALSE),"")</f>
        <v>0</v>
      </c>
    </row>
    <row r="205" spans="25:25" ht="15" customHeight="1" x14ac:dyDescent="0.25">
      <c r="Y205" s="1">
        <f>IFERROR(VLOOKUP(R205,'Печать Заказа'!B:N,13,FALSE),"")</f>
        <v>0</v>
      </c>
    </row>
    <row r="206" spans="25:25" ht="15" customHeight="1" x14ac:dyDescent="0.25">
      <c r="Y206" s="1">
        <f>IFERROR(VLOOKUP(R206,'Печать Заказа'!B:N,13,FALSE),"")</f>
        <v>0</v>
      </c>
    </row>
    <row r="207" spans="25:25" ht="15" customHeight="1" x14ac:dyDescent="0.25">
      <c r="Y207" s="1">
        <f>IFERROR(VLOOKUP(R207,'Печать Заказа'!B:N,13,FALSE),"")</f>
        <v>0</v>
      </c>
    </row>
    <row r="208" spans="25:25" ht="15" customHeight="1" x14ac:dyDescent="0.25">
      <c r="Y208" s="1">
        <f>IFERROR(VLOOKUP(R208,'Печать Заказа'!B:N,13,FALSE),"")</f>
        <v>0</v>
      </c>
    </row>
    <row r="209" spans="25:25" ht="15" customHeight="1" x14ac:dyDescent="0.25">
      <c r="Y209" s="1">
        <f>IFERROR(VLOOKUP(R209,'Печать Заказа'!B:N,13,FALSE),"")</f>
        <v>0</v>
      </c>
    </row>
    <row r="210" spans="25:25" ht="15" customHeight="1" x14ac:dyDescent="0.25">
      <c r="Y210" s="1">
        <f>IFERROR(VLOOKUP(R210,'Печать Заказа'!B:N,13,FALSE),"")</f>
        <v>0</v>
      </c>
    </row>
    <row r="211" spans="25:25" ht="15" customHeight="1" x14ac:dyDescent="0.25">
      <c r="Y211" s="1">
        <f>IFERROR(VLOOKUP(R211,'Печать Заказа'!B:N,13,FALSE),"")</f>
        <v>0</v>
      </c>
    </row>
    <row r="212" spans="25:25" ht="15" customHeight="1" x14ac:dyDescent="0.25">
      <c r="Y212" s="1">
        <f>IFERROR(VLOOKUP(R212,'Печать Заказа'!B:N,13,FALSE),"")</f>
        <v>0</v>
      </c>
    </row>
    <row r="213" spans="25:25" ht="15" customHeight="1" x14ac:dyDescent="0.25">
      <c r="Y213" s="1">
        <f>IFERROR(VLOOKUP(R213,'Печать Заказа'!B:N,13,FALSE),"")</f>
        <v>0</v>
      </c>
    </row>
    <row r="214" spans="25:25" ht="15" customHeight="1" x14ac:dyDescent="0.25">
      <c r="Y214" s="1">
        <f>IFERROR(VLOOKUP(R214,'Печать Заказа'!B:N,13,FALSE),"")</f>
        <v>0</v>
      </c>
    </row>
    <row r="215" spans="25:25" ht="15" customHeight="1" x14ac:dyDescent="0.25">
      <c r="Y215" s="1">
        <f>IFERROR(VLOOKUP(R215,'Печать Заказа'!B:N,13,FALSE),"")</f>
        <v>0</v>
      </c>
    </row>
    <row r="216" spans="25:25" ht="15" customHeight="1" x14ac:dyDescent="0.25">
      <c r="Y216" s="1">
        <f>IFERROR(VLOOKUP(R216,'Печать Заказа'!B:N,13,FALSE),"")</f>
        <v>0</v>
      </c>
    </row>
    <row r="217" spans="25:25" ht="15" customHeight="1" x14ac:dyDescent="0.25">
      <c r="Y217" s="1">
        <f>IFERROR(VLOOKUP(R217,'Печать Заказа'!B:N,13,FALSE),"")</f>
        <v>0</v>
      </c>
    </row>
    <row r="218" spans="25:25" ht="15" customHeight="1" x14ac:dyDescent="0.25">
      <c r="Y218" s="1">
        <f>IFERROR(VLOOKUP(R218,'Печать Заказа'!B:N,13,FALSE),"")</f>
        <v>0</v>
      </c>
    </row>
    <row r="219" spans="25:25" ht="15" customHeight="1" x14ac:dyDescent="0.25">
      <c r="Y219" s="1">
        <f>IFERROR(VLOOKUP(R219,'Печать Заказа'!B:N,13,FALSE),"")</f>
        <v>0</v>
      </c>
    </row>
    <row r="220" spans="25:25" ht="15" customHeight="1" x14ac:dyDescent="0.25">
      <c r="Y220" s="1">
        <f>IFERROR(VLOOKUP(R220,'Печать Заказа'!B:N,13,FALSE),"")</f>
        <v>0</v>
      </c>
    </row>
    <row r="221" spans="25:25" ht="15" customHeight="1" x14ac:dyDescent="0.25">
      <c r="Y221" s="1">
        <f>IFERROR(VLOOKUP(R221,'Печать Заказа'!B:N,13,FALSE),"")</f>
        <v>0</v>
      </c>
    </row>
    <row r="222" spans="25:25" ht="15" customHeight="1" x14ac:dyDescent="0.25">
      <c r="Y222" s="1">
        <f>IFERROR(VLOOKUP(R222,'Печать Заказа'!B:N,13,FALSE),"")</f>
        <v>0</v>
      </c>
    </row>
    <row r="223" spans="25:25" ht="15" customHeight="1" x14ac:dyDescent="0.25">
      <c r="Y223" s="1">
        <f>IFERROR(VLOOKUP(R223,'Печать Заказа'!B:N,13,FALSE),"")</f>
        <v>0</v>
      </c>
    </row>
    <row r="224" spans="25:25" ht="15" customHeight="1" x14ac:dyDescent="0.25">
      <c r="Y224" s="1">
        <f>IFERROR(VLOOKUP(R224,'Печать Заказа'!B:N,13,FALSE),"")</f>
        <v>0</v>
      </c>
    </row>
    <row r="225" spans="25:25" ht="15" customHeight="1" x14ac:dyDescent="0.25">
      <c r="Y225" s="1">
        <f>IFERROR(VLOOKUP(R225,'Печать Заказа'!B:N,13,FALSE),"")</f>
        <v>0</v>
      </c>
    </row>
    <row r="226" spans="25:25" ht="15" customHeight="1" x14ac:dyDescent="0.25">
      <c r="Y226" s="1">
        <f>IFERROR(VLOOKUP(R226,'Печать Заказа'!B:N,13,FALSE),"")</f>
        <v>0</v>
      </c>
    </row>
  </sheetData>
  <protectedRanges>
    <protectedRange sqref="G3" name="Диапазон1"/>
    <protectedRange sqref="L32 L44 L6 L53 L9 L40 L22 L29 L19 L36 L16 L47 L12 L26" name="Диапазон1_5"/>
    <protectedRange sqref="L17 L20 L54 L13:L14 L30:L31 L10 L41:L42 L45:L46 L48:L52 L7 L27:L28 L23:L25 L33:L34 L37:L39 L43" name="Диапазон1_1"/>
    <protectedRange sqref="J3" name="Диапазон1_2"/>
  </protectedRanges>
  <mergeCells count="70">
    <mergeCell ref="H51:I51"/>
    <mergeCell ref="H49:I49"/>
    <mergeCell ref="H48:I48"/>
    <mergeCell ref="H50:I50"/>
    <mergeCell ref="H26:I26"/>
    <mergeCell ref="H47:I47"/>
    <mergeCell ref="H32:I32"/>
    <mergeCell ref="C23:D23"/>
    <mergeCell ref="L53:P53"/>
    <mergeCell ref="H54:I54"/>
    <mergeCell ref="L5:P5"/>
    <mergeCell ref="H6:I6"/>
    <mergeCell ref="L6:P6"/>
    <mergeCell ref="H7:I7"/>
    <mergeCell ref="H42:I42"/>
    <mergeCell ref="L40:P40"/>
    <mergeCell ref="H30:I30"/>
    <mergeCell ref="H34:I34"/>
    <mergeCell ref="H53:I53"/>
    <mergeCell ref="C24:D24"/>
    <mergeCell ref="C38:D38"/>
    <mergeCell ref="C37:D37"/>
    <mergeCell ref="H29:I29"/>
    <mergeCell ref="B1:B3"/>
    <mergeCell ref="G2:H2"/>
    <mergeCell ref="G3:H3"/>
    <mergeCell ref="H22:I22"/>
    <mergeCell ref="C20:D20"/>
    <mergeCell ref="H20:I20"/>
    <mergeCell ref="C17:D17"/>
    <mergeCell ref="H19:I19"/>
    <mergeCell ref="C14:D14"/>
    <mergeCell ref="H14:I14"/>
    <mergeCell ref="C13:D13"/>
    <mergeCell ref="C7:D7"/>
    <mergeCell ref="H16:I16"/>
    <mergeCell ref="H17:I17"/>
    <mergeCell ref="L21:P21"/>
    <mergeCell ref="L22:P22"/>
    <mergeCell ref="L18:P18"/>
    <mergeCell ref="L19:P19"/>
    <mergeCell ref="H24:I24"/>
    <mergeCell ref="H23:I23"/>
    <mergeCell ref="L11:P11"/>
    <mergeCell ref="L16:P16"/>
    <mergeCell ref="H12:I12"/>
    <mergeCell ref="L12:P12"/>
    <mergeCell ref="H13:I13"/>
    <mergeCell ref="L15:P15"/>
    <mergeCell ref="L29:P29"/>
    <mergeCell ref="L44:P44"/>
    <mergeCell ref="H44:I44"/>
    <mergeCell ref="H45:I45"/>
    <mergeCell ref="L26:P26"/>
    <mergeCell ref="H27:I27"/>
    <mergeCell ref="L32:P32"/>
    <mergeCell ref="L47:P47"/>
    <mergeCell ref="H33:I33"/>
    <mergeCell ref="H38:I38"/>
    <mergeCell ref="L36:P36"/>
    <mergeCell ref="L35:P35"/>
    <mergeCell ref="H36:I36"/>
    <mergeCell ref="H41:I41"/>
    <mergeCell ref="H40:I40"/>
    <mergeCell ref="H37:I37"/>
    <mergeCell ref="L8:P8"/>
    <mergeCell ref="H9:I9"/>
    <mergeCell ref="L9:P9"/>
    <mergeCell ref="C10:D10"/>
    <mergeCell ref="H10:I10"/>
  </mergeCells>
  <printOptions horizontalCentered="1"/>
  <pageMargins left="0" right="0" top="0.11811023622047245" bottom="0.23622047244094491" header="0.11811023622047245" footer="0.11811023622047245"/>
  <pageSetup paperSize="9" scale="48" fitToHeight="0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E239"/>
  <sheetViews>
    <sheetView showGridLines="0" topLeftCell="B1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J3" sqref="J3"/>
    </sheetView>
  </sheetViews>
  <sheetFormatPr defaultColWidth="10.5703125" defaultRowHeight="15" customHeight="1" outlineLevelCol="1" x14ac:dyDescent="0.25"/>
  <cols>
    <col min="1" max="1" width="23.28515625" style="4" hidden="1" customWidth="1"/>
    <col min="2" max="2" width="22.710937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6.2851562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31" s="39" customFormat="1" ht="44.25" customHeight="1" x14ac:dyDescent="0.25">
      <c r="A1" s="34"/>
      <c r="B1" s="617"/>
      <c r="C1" s="102" t="s">
        <v>729</v>
      </c>
      <c r="D1" s="103"/>
      <c r="E1" s="103"/>
      <c r="F1" s="104"/>
      <c r="G1" s="105">
        <f>Title!E5</f>
        <v>45313</v>
      </c>
      <c r="H1" s="35"/>
      <c r="I1" s="35"/>
      <c r="J1" s="35"/>
      <c r="K1" s="35"/>
      <c r="L1" s="42"/>
      <c r="M1" s="36"/>
      <c r="N1" s="36"/>
      <c r="O1" s="56"/>
      <c r="P1" s="36"/>
      <c r="Q1" s="37"/>
      <c r="R1" s="38"/>
      <c r="S1" s="38"/>
      <c r="T1" s="38"/>
      <c r="U1" s="38"/>
      <c r="V1" s="38"/>
      <c r="W1" s="38"/>
    </row>
    <row r="2" spans="1:31" s="46" customFormat="1" ht="30" customHeight="1" thickBot="1" x14ac:dyDescent="0.3">
      <c r="A2" s="43"/>
      <c r="B2" s="617"/>
      <c r="C2" s="640" t="s">
        <v>151</v>
      </c>
      <c r="D2" s="640"/>
      <c r="E2" s="640"/>
      <c r="F2" s="640"/>
      <c r="G2" s="634"/>
      <c r="H2" s="634"/>
      <c r="I2" s="47"/>
      <c r="J2" s="83" t="s">
        <v>144</v>
      </c>
      <c r="K2" s="47"/>
      <c r="L2" s="49" t="s">
        <v>145</v>
      </c>
      <c r="M2" s="49" t="s">
        <v>146</v>
      </c>
      <c r="N2" s="49"/>
      <c r="O2" s="48"/>
      <c r="P2" s="50"/>
      <c r="Q2" s="44"/>
      <c r="R2" s="45"/>
      <c r="S2" s="45"/>
      <c r="T2" s="45"/>
      <c r="U2" s="45"/>
      <c r="V2" s="45"/>
      <c r="W2" s="45"/>
    </row>
    <row r="3" spans="1:31" ht="34.5" customHeight="1" thickBot="1" x14ac:dyDescent="0.55000000000000004">
      <c r="A3" s="2"/>
      <c r="B3" s="617"/>
      <c r="C3" s="641" t="s">
        <v>152</v>
      </c>
      <c r="D3" s="641"/>
      <c r="E3" s="641"/>
      <c r="G3" s="633"/>
      <c r="H3" s="633"/>
      <c r="I3" s="7"/>
      <c r="J3" s="133">
        <f>Title!E6</f>
        <v>0</v>
      </c>
      <c r="K3" s="54" t="s">
        <v>147</v>
      </c>
      <c r="L3" s="52">
        <f>SUM(L4:L9995)</f>
        <v>0</v>
      </c>
      <c r="M3" s="52">
        <f>SUM(M4:M9995)</f>
        <v>0</v>
      </c>
      <c r="N3" s="55"/>
      <c r="O3" s="53" t="s">
        <v>153</v>
      </c>
      <c r="P3" s="53" t="s">
        <v>155</v>
      </c>
      <c r="Q3" s="82" t="s">
        <v>55</v>
      </c>
      <c r="R3" s="82" t="s">
        <v>56</v>
      </c>
      <c r="S3" s="82" t="s">
        <v>140</v>
      </c>
      <c r="T3" s="276" t="s">
        <v>71</v>
      </c>
      <c r="U3" s="22"/>
      <c r="V3" s="82" t="s">
        <v>119</v>
      </c>
      <c r="W3" s="82" t="s">
        <v>57</v>
      </c>
    </row>
    <row r="4" spans="1:31" s="64" customFormat="1" ht="38.25" customHeight="1" thickBot="1" x14ac:dyDescent="0.3">
      <c r="A4" s="63"/>
      <c r="B4" s="77" t="s">
        <v>223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32"/>
      <c r="R4" s="33"/>
      <c r="S4" s="33"/>
      <c r="T4" s="271"/>
      <c r="U4" s="40"/>
      <c r="V4" s="33"/>
      <c r="W4" s="33"/>
      <c r="Y4" s="1"/>
    </row>
    <row r="5" spans="1:31" s="29" customFormat="1" ht="60.75" customHeight="1" thickTop="1" x14ac:dyDescent="0.25">
      <c r="A5" s="3"/>
      <c r="B5" s="57"/>
      <c r="C5" s="87" t="s">
        <v>1069</v>
      </c>
      <c r="D5" s="87"/>
      <c r="E5" s="87"/>
      <c r="F5" s="87"/>
      <c r="G5" s="87"/>
      <c r="H5" s="87"/>
      <c r="I5" s="87"/>
      <c r="J5" s="87"/>
      <c r="K5" s="87"/>
      <c r="L5" s="96"/>
      <c r="M5" s="76"/>
      <c r="N5" s="76"/>
      <c r="O5" s="76"/>
      <c r="P5" s="76"/>
      <c r="Q5" s="23"/>
      <c r="R5" s="26"/>
      <c r="S5" s="26"/>
      <c r="T5" s="26"/>
      <c r="U5" s="26"/>
      <c r="V5" s="26"/>
      <c r="W5" s="26"/>
      <c r="Y5" s="1"/>
      <c r="AB5" s="164"/>
    </row>
    <row r="6" spans="1:31" ht="57.75" customHeight="1" x14ac:dyDescent="0.25">
      <c r="B6" s="79"/>
      <c r="C6" s="639" t="s">
        <v>45</v>
      </c>
      <c r="D6" s="639"/>
      <c r="E6" s="639"/>
      <c r="F6" s="548" t="s">
        <v>292</v>
      </c>
      <c r="G6" s="545" t="s">
        <v>221</v>
      </c>
      <c r="H6" s="631" t="s">
        <v>222</v>
      </c>
      <c r="I6" s="631"/>
      <c r="J6" s="545" t="s">
        <v>495</v>
      </c>
      <c r="K6" s="545" t="s">
        <v>156</v>
      </c>
      <c r="L6" s="632" t="s">
        <v>1070</v>
      </c>
      <c r="M6" s="632"/>
      <c r="N6" s="632"/>
      <c r="O6" s="632"/>
      <c r="P6" s="632"/>
      <c r="Q6" s="24"/>
      <c r="R6" s="25"/>
      <c r="S6" s="25"/>
      <c r="T6" s="25"/>
      <c r="U6" s="25"/>
      <c r="V6" s="25"/>
      <c r="W6" s="25"/>
    </row>
    <row r="7" spans="1:31" ht="23.25" customHeight="1" x14ac:dyDescent="0.25">
      <c r="B7" s="10"/>
      <c r="C7" s="638" t="str">
        <f>Q7</f>
        <v>THERMEX Alto 1500 Wi-Fi</v>
      </c>
      <c r="D7" s="638"/>
      <c r="E7" s="638"/>
      <c r="F7" s="208" t="s">
        <v>294</v>
      </c>
      <c r="G7" s="543">
        <v>5.0199999999999996</v>
      </c>
      <c r="H7" s="627" t="s">
        <v>296</v>
      </c>
      <c r="I7" s="627"/>
      <c r="J7" s="543">
        <v>20</v>
      </c>
      <c r="K7" s="549" t="s">
        <v>1076</v>
      </c>
      <c r="L7" s="92">
        <v>0</v>
      </c>
      <c r="M7" s="92">
        <f>L7*O7</f>
        <v>0</v>
      </c>
      <c r="N7" s="92"/>
      <c r="O7" s="93">
        <f t="shared" ref="O7:O8" si="0">P7*(1-$J$3)</f>
        <v>7090</v>
      </c>
      <c r="P7" s="109">
        <f>V7</f>
        <v>7090</v>
      </c>
      <c r="Q7" s="546" t="s">
        <v>1072</v>
      </c>
      <c r="R7" s="546" t="s">
        <v>1073</v>
      </c>
      <c r="S7" s="84">
        <v>401036</v>
      </c>
      <c r="T7" s="270">
        <v>4670033317312</v>
      </c>
      <c r="U7" s="27"/>
      <c r="V7" s="546">
        <f>VLOOKUP(R7,'Печать Заказа'!B:F,5,FALSE)</f>
        <v>7090</v>
      </c>
      <c r="W7" s="546" t="str">
        <f>IF(V7="фикс.цена",VLOOKUP(R7,'Печать Заказа'!B:F,4,FALSE),"")</f>
        <v/>
      </c>
      <c r="Y7" s="1" t="str">
        <f>IFERROR(VLOOKUP(R7,'Печать Заказа'!B:N,13,FALSE),"")</f>
        <v/>
      </c>
      <c r="AB7"/>
      <c r="AC7" s="182"/>
      <c r="AD7" s="190"/>
      <c r="AE7"/>
    </row>
    <row r="8" spans="1:31" ht="23.25" customHeight="1" thickBot="1" x14ac:dyDescent="0.3">
      <c r="B8" s="10"/>
      <c r="C8" s="638" t="str">
        <f>Q8</f>
        <v>THERMEX Alto 2000 Wi-Fi</v>
      </c>
      <c r="D8" s="638"/>
      <c r="E8" s="638"/>
      <c r="F8" s="208" t="s">
        <v>294</v>
      </c>
      <c r="G8" s="543">
        <v>5.66</v>
      </c>
      <c r="H8" s="627" t="s">
        <v>297</v>
      </c>
      <c r="I8" s="627"/>
      <c r="J8" s="543">
        <v>25</v>
      </c>
      <c r="K8" s="549" t="s">
        <v>1077</v>
      </c>
      <c r="L8" s="92">
        <v>0</v>
      </c>
      <c r="M8" s="92">
        <f>L8*O8</f>
        <v>0</v>
      </c>
      <c r="N8" s="92"/>
      <c r="O8" s="93">
        <f t="shared" si="0"/>
        <v>7690</v>
      </c>
      <c r="P8" s="109">
        <f>V8</f>
        <v>7690</v>
      </c>
      <c r="Q8" s="546" t="s">
        <v>1074</v>
      </c>
      <c r="R8" s="546" t="s">
        <v>1075</v>
      </c>
      <c r="S8" s="84">
        <v>401037</v>
      </c>
      <c r="T8" s="270">
        <v>4670033317336</v>
      </c>
      <c r="U8" s="27"/>
      <c r="V8" s="546">
        <f>VLOOKUP(R8,'Печать Заказа'!B:F,5,FALSE)</f>
        <v>7690</v>
      </c>
      <c r="W8" s="546" t="str">
        <f>IF(V8="фикс.цена",VLOOKUP(R8,'Печать Заказа'!B:F,4,FALSE),"")</f>
        <v/>
      </c>
      <c r="Y8" s="1" t="str">
        <f>IFERROR(VLOOKUP(R8,'Печать Заказа'!B:N,13,FALSE),"")</f>
        <v/>
      </c>
      <c r="AB8"/>
      <c r="AC8" s="182"/>
      <c r="AD8" s="190"/>
      <c r="AE8"/>
    </row>
    <row r="9" spans="1:31" s="29" customFormat="1" ht="60.75" customHeight="1" thickTop="1" x14ac:dyDescent="0.25">
      <c r="A9" s="3"/>
      <c r="B9" s="57"/>
      <c r="C9" s="87" t="s">
        <v>510</v>
      </c>
      <c r="D9" s="87"/>
      <c r="E9" s="87"/>
      <c r="F9" s="87"/>
      <c r="G9" s="87"/>
      <c r="H9" s="87"/>
      <c r="I9" s="87"/>
      <c r="J9" s="87"/>
      <c r="K9" s="87"/>
      <c r="L9" s="96"/>
      <c r="M9" s="76"/>
      <c r="N9" s="76"/>
      <c r="O9" s="76"/>
      <c r="P9" s="76"/>
      <c r="Q9" s="23"/>
      <c r="R9" s="26"/>
      <c r="S9" s="26"/>
      <c r="T9" s="26"/>
      <c r="U9" s="26"/>
      <c r="V9" s="26"/>
      <c r="W9" s="26"/>
      <c r="Y9" s="1"/>
      <c r="AB9" s="164"/>
    </row>
    <row r="10" spans="1:31" ht="60" customHeight="1" x14ac:dyDescent="0.25">
      <c r="B10" s="79"/>
      <c r="C10" s="639" t="s">
        <v>45</v>
      </c>
      <c r="D10" s="639"/>
      <c r="E10" s="639"/>
      <c r="F10" s="152" t="s">
        <v>292</v>
      </c>
      <c r="G10" s="220" t="s">
        <v>221</v>
      </c>
      <c r="H10" s="631" t="s">
        <v>222</v>
      </c>
      <c r="I10" s="631"/>
      <c r="J10" s="220" t="s">
        <v>495</v>
      </c>
      <c r="K10" s="220" t="s">
        <v>156</v>
      </c>
      <c r="L10" s="632" t="s">
        <v>1171</v>
      </c>
      <c r="M10" s="632"/>
      <c r="N10" s="632"/>
      <c r="O10" s="632"/>
      <c r="P10" s="632"/>
      <c r="Q10" s="24"/>
      <c r="R10" s="25"/>
      <c r="S10" s="25"/>
      <c r="T10" s="25"/>
      <c r="U10" s="25"/>
      <c r="V10" s="25"/>
      <c r="W10" s="25"/>
    </row>
    <row r="11" spans="1:31" ht="18" customHeight="1" x14ac:dyDescent="0.25">
      <c r="B11" s="10"/>
      <c r="C11" s="638" t="str">
        <f>Q11</f>
        <v>THERMEX Frame 1000E Wi-Fi</v>
      </c>
      <c r="D11" s="638"/>
      <c r="E11" s="638"/>
      <c r="F11" s="208" t="s">
        <v>293</v>
      </c>
      <c r="G11" s="223">
        <v>4.0999999999999996</v>
      </c>
      <c r="H11" s="627" t="s">
        <v>295</v>
      </c>
      <c r="I11" s="627"/>
      <c r="J11" s="222">
        <v>15</v>
      </c>
      <c r="K11" s="62" t="s">
        <v>466</v>
      </c>
      <c r="L11" s="92">
        <v>0</v>
      </c>
      <c r="M11" s="92">
        <f>L11*O11</f>
        <v>0</v>
      </c>
      <c r="N11" s="92"/>
      <c r="O11" s="93">
        <f>P11*(1-$J$3)</f>
        <v>6390</v>
      </c>
      <c r="P11" s="109">
        <f>V11</f>
        <v>6390</v>
      </c>
      <c r="Q11" s="221" t="s">
        <v>511</v>
      </c>
      <c r="R11" s="221" t="s">
        <v>512</v>
      </c>
      <c r="S11" s="221">
        <v>401017</v>
      </c>
      <c r="T11" s="270">
        <v>4670033311907</v>
      </c>
      <c r="U11" s="27"/>
      <c r="V11" s="221">
        <f>VLOOKUP(R11,'Печать Заказа'!B:F,5,FALSE)</f>
        <v>6390</v>
      </c>
      <c r="W11" s="221" t="str">
        <f>IF(V11="фикс.цена",VLOOKUP(R11,'Печать Заказа'!B:F,4,FALSE),"")</f>
        <v/>
      </c>
      <c r="Y11" s="1" t="str">
        <f>IFERROR(VLOOKUP(R11,'Печать Заказа'!B:N,13,FALSE),"")</f>
        <v/>
      </c>
      <c r="AB11"/>
      <c r="AC11" s="182"/>
      <c r="AD11" s="190"/>
      <c r="AE11"/>
    </row>
    <row r="12" spans="1:31" ht="18" customHeight="1" x14ac:dyDescent="0.25">
      <c r="B12" s="10"/>
      <c r="C12" s="638" t="str">
        <f>Q12</f>
        <v>THERMEX Frame 1500E Wi-Fi</v>
      </c>
      <c r="D12" s="638"/>
      <c r="E12" s="638"/>
      <c r="F12" s="208" t="s">
        <v>293</v>
      </c>
      <c r="G12" s="223">
        <v>4.8</v>
      </c>
      <c r="H12" s="627" t="s">
        <v>296</v>
      </c>
      <c r="I12" s="627"/>
      <c r="J12" s="222">
        <v>20</v>
      </c>
      <c r="K12" s="62" t="s">
        <v>467</v>
      </c>
      <c r="L12" s="92">
        <v>0</v>
      </c>
      <c r="M12" s="92">
        <f>L12*O12</f>
        <v>0</v>
      </c>
      <c r="N12" s="92"/>
      <c r="O12" s="93">
        <f t="shared" ref="O12:O13" si="1">P12*(1-$J$3)</f>
        <v>6890</v>
      </c>
      <c r="P12" s="109">
        <f>V12</f>
        <v>6890</v>
      </c>
      <c r="Q12" s="221" t="s">
        <v>513</v>
      </c>
      <c r="R12" s="221" t="s">
        <v>514</v>
      </c>
      <c r="S12" s="221">
        <v>401018</v>
      </c>
      <c r="T12" s="270">
        <v>4670033311914</v>
      </c>
      <c r="U12" s="27"/>
      <c r="V12" s="221">
        <f>VLOOKUP(R12,'Печать Заказа'!B:F,5,FALSE)</f>
        <v>6890</v>
      </c>
      <c r="W12" s="221" t="str">
        <f>IF(V12="фикс.цена",VLOOKUP(R12,'Печать Заказа'!B:F,4,FALSE),"")</f>
        <v/>
      </c>
      <c r="Y12" s="1" t="str">
        <f>IFERROR(VLOOKUP(R12,'Печать Заказа'!B:N,13,FALSE),"")</f>
        <v/>
      </c>
      <c r="AB12"/>
      <c r="AC12" s="182"/>
      <c r="AD12" s="190"/>
      <c r="AE12"/>
    </row>
    <row r="13" spans="1:31" ht="18" customHeight="1" thickBot="1" x14ac:dyDescent="0.3">
      <c r="B13" s="10"/>
      <c r="C13" s="638" t="str">
        <f>Q13</f>
        <v>THERMEX Frame 2000E Wi-Fi</v>
      </c>
      <c r="D13" s="638"/>
      <c r="E13" s="638"/>
      <c r="F13" s="208" t="s">
        <v>293</v>
      </c>
      <c r="G13" s="223">
        <v>5.6</v>
      </c>
      <c r="H13" s="627" t="s">
        <v>297</v>
      </c>
      <c r="I13" s="627"/>
      <c r="J13" s="222">
        <v>25</v>
      </c>
      <c r="K13" s="62" t="s">
        <v>468</v>
      </c>
      <c r="L13" s="92">
        <v>0</v>
      </c>
      <c r="M13" s="92">
        <f>L13*O13</f>
        <v>0</v>
      </c>
      <c r="N13" s="92"/>
      <c r="O13" s="93">
        <f t="shared" si="1"/>
        <v>7490</v>
      </c>
      <c r="P13" s="109">
        <f>V13</f>
        <v>7490</v>
      </c>
      <c r="Q13" s="221" t="s">
        <v>515</v>
      </c>
      <c r="R13" s="221" t="s">
        <v>516</v>
      </c>
      <c r="S13" s="221">
        <v>401019</v>
      </c>
      <c r="T13" s="270">
        <v>4670033311921</v>
      </c>
      <c r="U13" s="27"/>
      <c r="V13" s="221">
        <f>VLOOKUP(R13,'Печать Заказа'!B:F,5,FALSE)</f>
        <v>7490</v>
      </c>
      <c r="W13" s="221" t="str">
        <f>IF(V13="фикс.цена",VLOOKUP(R13,'Печать Заказа'!B:F,4,FALSE),"")</f>
        <v/>
      </c>
      <c r="Y13" s="1" t="str">
        <f>IFERROR(VLOOKUP(R13,'Печать Заказа'!B:N,13,FALSE),"")</f>
        <v/>
      </c>
      <c r="AB13"/>
      <c r="AC13" s="182"/>
      <c r="AD13" s="190"/>
      <c r="AE13"/>
    </row>
    <row r="14" spans="1:31" s="29" customFormat="1" ht="63.75" customHeight="1" thickTop="1" x14ac:dyDescent="0.25">
      <c r="A14" s="3"/>
      <c r="B14" s="57"/>
      <c r="C14" s="87" t="s">
        <v>448</v>
      </c>
      <c r="D14" s="87"/>
      <c r="E14" s="87"/>
      <c r="F14" s="87"/>
      <c r="G14" s="87"/>
      <c r="H14" s="87"/>
      <c r="I14" s="87"/>
      <c r="J14" s="87"/>
      <c r="K14" s="87"/>
      <c r="L14" s="96"/>
      <c r="M14" s="76"/>
      <c r="N14" s="76"/>
      <c r="O14" s="76"/>
      <c r="P14" s="76"/>
      <c r="Q14" s="23"/>
      <c r="R14" s="26"/>
      <c r="S14" s="26"/>
      <c r="T14" s="26"/>
      <c r="U14" s="26"/>
      <c r="V14" s="26"/>
      <c r="W14" s="26"/>
      <c r="Y14" s="1"/>
      <c r="AB14" s="164"/>
    </row>
    <row r="15" spans="1:31" ht="45" customHeight="1" x14ac:dyDescent="0.25">
      <c r="B15" s="79"/>
      <c r="C15" s="639" t="s">
        <v>45</v>
      </c>
      <c r="D15" s="639"/>
      <c r="E15" s="639"/>
      <c r="F15" s="152" t="s">
        <v>292</v>
      </c>
      <c r="G15" s="201" t="s">
        <v>221</v>
      </c>
      <c r="H15" s="631" t="s">
        <v>222</v>
      </c>
      <c r="I15" s="631"/>
      <c r="J15" s="215" t="s">
        <v>495</v>
      </c>
      <c r="K15" s="201" t="s">
        <v>156</v>
      </c>
      <c r="L15" s="632" t="s">
        <v>463</v>
      </c>
      <c r="M15" s="632"/>
      <c r="N15" s="632"/>
      <c r="O15" s="632"/>
      <c r="P15" s="632"/>
      <c r="Q15" s="24"/>
      <c r="R15" s="25"/>
      <c r="S15" s="25"/>
      <c r="T15" s="25"/>
      <c r="U15" s="25"/>
      <c r="V15" s="25"/>
      <c r="W15" s="25"/>
    </row>
    <row r="16" spans="1:31" ht="18" customHeight="1" x14ac:dyDescent="0.25">
      <c r="B16" s="10"/>
      <c r="C16" s="638" t="str">
        <f>Q16</f>
        <v>THERMEX Frame 1000E</v>
      </c>
      <c r="D16" s="638"/>
      <c r="E16" s="638"/>
      <c r="F16" s="208" t="s">
        <v>293</v>
      </c>
      <c r="G16" s="203">
        <v>4.0999999999999996</v>
      </c>
      <c r="H16" s="627" t="s">
        <v>295</v>
      </c>
      <c r="I16" s="627"/>
      <c r="J16" s="204">
        <v>15</v>
      </c>
      <c r="K16" s="62" t="s">
        <v>466</v>
      </c>
      <c r="L16" s="92">
        <v>0</v>
      </c>
      <c r="M16" s="92">
        <f>L16*O16</f>
        <v>0</v>
      </c>
      <c r="N16" s="92"/>
      <c r="O16" s="93">
        <f>W16</f>
        <v>3990</v>
      </c>
      <c r="P16" s="109" t="str">
        <f>V16</f>
        <v>фикс.цена</v>
      </c>
      <c r="Q16" s="202" t="s">
        <v>428</v>
      </c>
      <c r="R16" s="202" t="s">
        <v>429</v>
      </c>
      <c r="S16" s="202">
        <v>401011</v>
      </c>
      <c r="T16" s="270">
        <v>4670033310580</v>
      </c>
      <c r="U16" s="27"/>
      <c r="V16" s="202" t="str">
        <f>VLOOKUP(R16,'Печать Заказа'!B:F,5,FALSE)</f>
        <v>фикс.цена</v>
      </c>
      <c r="W16" s="202">
        <f>IF(V16="фикс.цена",VLOOKUP(R16,'Печать Заказа'!B:F,4,FALSE),"")</f>
        <v>3990</v>
      </c>
      <c r="Y16" s="1" t="str">
        <f>IFERROR(VLOOKUP(R16,'Печать Заказа'!B:N,13,FALSE),"")</f>
        <v/>
      </c>
      <c r="AB16"/>
      <c r="AC16" s="182"/>
      <c r="AD16" s="190"/>
      <c r="AE16"/>
    </row>
    <row r="17" spans="1:31" ht="18" customHeight="1" x14ac:dyDescent="0.25">
      <c r="B17" s="10"/>
      <c r="C17" s="638" t="str">
        <f>Q17</f>
        <v>THERMEX Frame 1500E</v>
      </c>
      <c r="D17" s="638"/>
      <c r="E17" s="638"/>
      <c r="F17" s="208" t="s">
        <v>293</v>
      </c>
      <c r="G17" s="203">
        <v>4.8</v>
      </c>
      <c r="H17" s="627" t="s">
        <v>296</v>
      </c>
      <c r="I17" s="627"/>
      <c r="J17" s="204">
        <v>20</v>
      </c>
      <c r="K17" s="62" t="s">
        <v>467</v>
      </c>
      <c r="L17" s="92">
        <v>0</v>
      </c>
      <c r="M17" s="92">
        <f>L17*O17</f>
        <v>0</v>
      </c>
      <c r="N17" s="92"/>
      <c r="O17" s="93">
        <f>W17</f>
        <v>4590</v>
      </c>
      <c r="P17" s="109" t="str">
        <f>V17</f>
        <v>фикс.цена</v>
      </c>
      <c r="Q17" s="202" t="s">
        <v>430</v>
      </c>
      <c r="R17" s="202" t="s">
        <v>431</v>
      </c>
      <c r="S17" s="202">
        <v>401012</v>
      </c>
      <c r="T17" s="270">
        <v>4670033310597</v>
      </c>
      <c r="U17" s="27"/>
      <c r="V17" s="202" t="str">
        <f>VLOOKUP(R17,'Печать Заказа'!B:F,5,FALSE)</f>
        <v>фикс.цена</v>
      </c>
      <c r="W17" s="202">
        <f>IF(V17="фикс.цена",VLOOKUP(R17,'Печать Заказа'!B:F,4,FALSE),"")</f>
        <v>4590</v>
      </c>
      <c r="Y17" s="1" t="str">
        <f>IFERROR(VLOOKUP(R17,'Печать Заказа'!B:N,13,FALSE),"")</f>
        <v/>
      </c>
      <c r="AB17"/>
      <c r="AC17" s="182"/>
      <c r="AD17" s="190"/>
      <c r="AE17"/>
    </row>
    <row r="18" spans="1:31" ht="18" customHeight="1" thickBot="1" x14ac:dyDescent="0.3">
      <c r="B18" s="10"/>
      <c r="C18" s="638" t="str">
        <f>Q18</f>
        <v>THERMEX Frame 2000E</v>
      </c>
      <c r="D18" s="638"/>
      <c r="E18" s="638"/>
      <c r="F18" s="208" t="s">
        <v>293</v>
      </c>
      <c r="G18" s="203">
        <v>5.6</v>
      </c>
      <c r="H18" s="627" t="s">
        <v>297</v>
      </c>
      <c r="I18" s="627"/>
      <c r="J18" s="204">
        <v>25</v>
      </c>
      <c r="K18" s="62" t="s">
        <v>468</v>
      </c>
      <c r="L18" s="92">
        <v>0</v>
      </c>
      <c r="M18" s="92">
        <f>L18*O18</f>
        <v>0</v>
      </c>
      <c r="N18" s="92"/>
      <c r="O18" s="93">
        <f>W18</f>
        <v>5190</v>
      </c>
      <c r="P18" s="109" t="str">
        <f>V18</f>
        <v>фикс.цена</v>
      </c>
      <c r="Q18" s="202" t="s">
        <v>432</v>
      </c>
      <c r="R18" s="202" t="s">
        <v>433</v>
      </c>
      <c r="S18" s="202">
        <v>401013</v>
      </c>
      <c r="T18" s="270">
        <v>4670033310603</v>
      </c>
      <c r="U18" s="27"/>
      <c r="V18" s="202" t="str">
        <f>VLOOKUP(R18,'Печать Заказа'!B:F,5,FALSE)</f>
        <v>фикс.цена</v>
      </c>
      <c r="W18" s="202">
        <f>IF(V18="фикс.цена",VLOOKUP(R18,'Печать Заказа'!B:F,4,FALSE),"")</f>
        <v>5190</v>
      </c>
      <c r="Y18" s="1" t="str">
        <f>IFERROR(VLOOKUP(R18,'Печать Заказа'!B:N,13,FALSE),"")</f>
        <v/>
      </c>
      <c r="AB18"/>
      <c r="AC18" s="182"/>
      <c r="AD18" s="190"/>
      <c r="AE18"/>
    </row>
    <row r="19" spans="1:31" ht="66" customHeight="1" thickTop="1" x14ac:dyDescent="0.25">
      <c r="B19" s="57"/>
      <c r="C19" s="87" t="s">
        <v>1067</v>
      </c>
      <c r="D19" s="87"/>
      <c r="E19" s="87"/>
      <c r="F19" s="87"/>
      <c r="G19" s="87"/>
      <c r="H19" s="87"/>
      <c r="I19" s="87"/>
      <c r="J19" s="87"/>
      <c r="K19" s="87"/>
      <c r="L19" s="96"/>
      <c r="M19" s="76"/>
      <c r="N19" s="76"/>
      <c r="O19" s="76"/>
      <c r="P19" s="76"/>
      <c r="Q19" s="146"/>
      <c r="R19" s="146"/>
      <c r="S19" s="146"/>
      <c r="T19" s="267"/>
      <c r="U19" s="27"/>
      <c r="V19" s="146"/>
      <c r="W19" s="146"/>
      <c r="AB19"/>
      <c r="AC19" s="182"/>
      <c r="AD19" s="190"/>
      <c r="AE19"/>
    </row>
    <row r="20" spans="1:31" ht="68.25" customHeight="1" x14ac:dyDescent="0.25">
      <c r="B20" s="10"/>
      <c r="C20" s="639" t="s">
        <v>45</v>
      </c>
      <c r="D20" s="639"/>
      <c r="E20" s="639"/>
      <c r="F20" s="539" t="s">
        <v>292</v>
      </c>
      <c r="G20" s="538" t="s">
        <v>221</v>
      </c>
      <c r="H20" s="631" t="s">
        <v>222</v>
      </c>
      <c r="I20" s="631"/>
      <c r="J20" s="538" t="s">
        <v>495</v>
      </c>
      <c r="K20" s="538" t="s">
        <v>156</v>
      </c>
      <c r="L20" s="632" t="s">
        <v>1064</v>
      </c>
      <c r="M20" s="632"/>
      <c r="N20" s="632"/>
      <c r="O20" s="632"/>
      <c r="P20" s="632"/>
      <c r="Q20" s="24"/>
      <c r="R20" s="25"/>
      <c r="S20" s="25"/>
      <c r="T20" s="25"/>
      <c r="U20" s="25"/>
      <c r="V20" s="25"/>
      <c r="W20" s="25"/>
      <c r="AB20"/>
      <c r="AC20" s="182"/>
      <c r="AD20" s="190"/>
      <c r="AE20"/>
    </row>
    <row r="21" spans="1:31" ht="33.75" customHeight="1" thickBot="1" x14ac:dyDescent="0.3">
      <c r="B21" s="10"/>
      <c r="C21" s="638" t="str">
        <f t="shared" ref="C21" si="2">Q21</f>
        <v>THERMEX Dorio 1500E</v>
      </c>
      <c r="D21" s="638"/>
      <c r="E21" s="638"/>
      <c r="F21" s="208" t="s">
        <v>294</v>
      </c>
      <c r="G21" s="536">
        <v>5.0999999999999996</v>
      </c>
      <c r="H21" s="627" t="s">
        <v>296</v>
      </c>
      <c r="I21" s="627"/>
      <c r="J21" s="535">
        <v>25</v>
      </c>
      <c r="K21" s="540" t="s">
        <v>1063</v>
      </c>
      <c r="L21" s="92">
        <v>0</v>
      </c>
      <c r="M21" s="92">
        <f>L21*O21</f>
        <v>0</v>
      </c>
      <c r="N21" s="92"/>
      <c r="O21" s="93">
        <f>W21</f>
        <v>4390</v>
      </c>
      <c r="P21" s="109" t="str">
        <f>V21</f>
        <v>фикс.цена</v>
      </c>
      <c r="Q21" s="537" t="s">
        <v>1061</v>
      </c>
      <c r="R21" s="537" t="s">
        <v>1062</v>
      </c>
      <c r="S21" s="84">
        <v>401040</v>
      </c>
      <c r="T21" s="270">
        <v>4670033317343</v>
      </c>
      <c r="U21" s="27"/>
      <c r="V21" s="537" t="str">
        <f>VLOOKUP(R21,'Печать Заказа'!B:F,5,FALSE)</f>
        <v>фикс.цена</v>
      </c>
      <c r="W21" s="537">
        <f>IF(V21="фикс.цена",VLOOKUP(R21,'Печать Заказа'!B:F,4,FALSE),"")</f>
        <v>4390</v>
      </c>
      <c r="Y21" s="1" t="str">
        <f>IFERROR(VLOOKUP(R21,'Печать Заказа'!B:N,13,FALSE),"")</f>
        <v/>
      </c>
      <c r="AB21"/>
      <c r="AC21" s="182"/>
      <c r="AD21" s="190"/>
      <c r="AE21"/>
    </row>
    <row r="22" spans="1:31" ht="66" customHeight="1" thickTop="1" x14ac:dyDescent="0.25">
      <c r="B22" s="57"/>
      <c r="C22" s="87" t="s">
        <v>1066</v>
      </c>
      <c r="D22" s="87"/>
      <c r="E22" s="87"/>
      <c r="F22" s="87"/>
      <c r="G22" s="87"/>
      <c r="H22" s="87"/>
      <c r="I22" s="87"/>
      <c r="J22" s="87"/>
      <c r="K22" s="87"/>
      <c r="L22" s="96"/>
      <c r="M22" s="76"/>
      <c r="N22" s="76"/>
      <c r="O22" s="76"/>
      <c r="P22" s="76"/>
      <c r="Q22" s="146"/>
      <c r="R22" s="146"/>
      <c r="S22" s="146"/>
      <c r="T22" s="267"/>
      <c r="U22" s="27"/>
      <c r="V22" s="146"/>
      <c r="W22" s="146"/>
      <c r="AB22"/>
      <c r="AC22" s="182"/>
      <c r="AD22" s="190"/>
      <c r="AE22"/>
    </row>
    <row r="23" spans="1:31" ht="54.75" customHeight="1" x14ac:dyDescent="0.25">
      <c r="B23" s="10"/>
      <c r="C23" s="639" t="s">
        <v>45</v>
      </c>
      <c r="D23" s="639"/>
      <c r="E23" s="639"/>
      <c r="F23" s="533" t="s">
        <v>292</v>
      </c>
      <c r="G23" s="530" t="s">
        <v>221</v>
      </c>
      <c r="H23" s="631" t="s">
        <v>222</v>
      </c>
      <c r="I23" s="631"/>
      <c r="J23" s="530" t="s">
        <v>495</v>
      </c>
      <c r="K23" s="530" t="s">
        <v>156</v>
      </c>
      <c r="L23" s="632" t="s">
        <v>1057</v>
      </c>
      <c r="M23" s="632"/>
      <c r="N23" s="632"/>
      <c r="O23" s="632"/>
      <c r="P23" s="632"/>
      <c r="Q23" s="24"/>
      <c r="R23" s="25"/>
      <c r="S23" s="25"/>
      <c r="T23" s="25"/>
      <c r="U23" s="25"/>
      <c r="V23" s="25"/>
      <c r="W23" s="25"/>
      <c r="AB23"/>
      <c r="AC23" s="182"/>
      <c r="AD23" s="190"/>
      <c r="AE23"/>
    </row>
    <row r="24" spans="1:31" ht="33.75" customHeight="1" thickBot="1" x14ac:dyDescent="0.3">
      <c r="B24" s="10"/>
      <c r="C24" s="638" t="str">
        <f t="shared" ref="C24" si="3">Q24</f>
        <v>THERMEX Varenna 2000E</v>
      </c>
      <c r="D24" s="638"/>
      <c r="E24" s="638"/>
      <c r="F24" s="208" t="s">
        <v>294</v>
      </c>
      <c r="G24" s="529">
        <v>5.0999999999999996</v>
      </c>
      <c r="H24" s="627" t="s">
        <v>297</v>
      </c>
      <c r="I24" s="627"/>
      <c r="J24" s="532">
        <v>25</v>
      </c>
      <c r="K24" s="534" t="s">
        <v>1056</v>
      </c>
      <c r="L24" s="92">
        <v>0</v>
      </c>
      <c r="M24" s="92">
        <f>L24*O24</f>
        <v>0</v>
      </c>
      <c r="N24" s="92"/>
      <c r="O24" s="93">
        <f>W24</f>
        <v>4090</v>
      </c>
      <c r="P24" s="109" t="str">
        <f>V24</f>
        <v>фикс.цена</v>
      </c>
      <c r="Q24" s="531" t="s">
        <v>1058</v>
      </c>
      <c r="R24" s="531" t="s">
        <v>1059</v>
      </c>
      <c r="S24" s="84">
        <v>401039</v>
      </c>
      <c r="T24" s="270">
        <v>4670033317350</v>
      </c>
      <c r="U24" s="27"/>
      <c r="V24" s="531" t="str">
        <f>VLOOKUP(R24,'Печать Заказа'!B:F,5,FALSE)</f>
        <v>фикс.цена</v>
      </c>
      <c r="W24" s="531">
        <f>IF(V24="фикс.цена",VLOOKUP(R24,'Печать Заказа'!B:F,4,FALSE),"")</f>
        <v>4090</v>
      </c>
      <c r="Y24" s="1" t="str">
        <f>IFERROR(VLOOKUP(R24,'Печать Заказа'!B:N,13,FALSE),"")</f>
        <v/>
      </c>
      <c r="AB24"/>
      <c r="AC24" s="182"/>
      <c r="AD24" s="190"/>
      <c r="AE24"/>
    </row>
    <row r="25" spans="1:31" s="29" customFormat="1" ht="66" customHeight="1" thickTop="1" x14ac:dyDescent="0.25">
      <c r="A25" s="3"/>
      <c r="B25" s="57"/>
      <c r="C25" s="87" t="s">
        <v>449</v>
      </c>
      <c r="D25" s="87"/>
      <c r="E25" s="87"/>
      <c r="F25" s="87"/>
      <c r="G25" s="87"/>
      <c r="H25" s="87"/>
      <c r="I25" s="87"/>
      <c r="J25" s="87"/>
      <c r="K25" s="87"/>
      <c r="L25" s="96"/>
      <c r="M25" s="76"/>
      <c r="N25" s="76"/>
      <c r="O25" s="76"/>
      <c r="P25" s="76"/>
      <c r="Q25" s="23"/>
      <c r="R25" s="26"/>
      <c r="S25" s="26"/>
      <c r="T25" s="26"/>
      <c r="U25" s="26"/>
      <c r="V25" s="26"/>
      <c r="W25" s="26"/>
      <c r="Y25" s="1"/>
    </row>
    <row r="26" spans="1:31" ht="45" customHeight="1" x14ac:dyDescent="0.25">
      <c r="B26" s="79"/>
      <c r="C26" s="639" t="s">
        <v>45</v>
      </c>
      <c r="D26" s="639"/>
      <c r="E26" s="639"/>
      <c r="F26" s="152" t="s">
        <v>292</v>
      </c>
      <c r="G26" s="201" t="s">
        <v>221</v>
      </c>
      <c r="H26" s="631" t="s">
        <v>222</v>
      </c>
      <c r="I26" s="631"/>
      <c r="J26" s="215" t="s">
        <v>495</v>
      </c>
      <c r="K26" s="201" t="s">
        <v>156</v>
      </c>
      <c r="L26" s="632" t="s">
        <v>464</v>
      </c>
      <c r="M26" s="632"/>
      <c r="N26" s="632"/>
      <c r="O26" s="632"/>
      <c r="P26" s="632"/>
      <c r="Q26" s="24"/>
      <c r="R26" s="25"/>
      <c r="S26" s="25"/>
      <c r="T26" s="25"/>
      <c r="U26" s="25"/>
      <c r="V26" s="25"/>
      <c r="W26" s="25"/>
    </row>
    <row r="27" spans="1:31" ht="18" customHeight="1" x14ac:dyDescent="0.25">
      <c r="B27" s="10"/>
      <c r="C27" s="638" t="str">
        <f>Q27</f>
        <v>THERMEX Frame 1000M</v>
      </c>
      <c r="D27" s="638"/>
      <c r="E27" s="638"/>
      <c r="F27" s="208" t="s">
        <v>293</v>
      </c>
      <c r="G27" s="203">
        <v>4.0999999999999996</v>
      </c>
      <c r="H27" s="627" t="s">
        <v>295</v>
      </c>
      <c r="I27" s="627"/>
      <c r="J27" s="204">
        <v>15</v>
      </c>
      <c r="K27" s="62" t="s">
        <v>466</v>
      </c>
      <c r="L27" s="92">
        <v>0</v>
      </c>
      <c r="M27" s="92">
        <f>L27*O27</f>
        <v>0</v>
      </c>
      <c r="N27" s="92"/>
      <c r="O27" s="93">
        <f>W27</f>
        <v>2890</v>
      </c>
      <c r="P27" s="109" t="str">
        <f>V27</f>
        <v>фикс.цена</v>
      </c>
      <c r="Q27" s="202" t="s">
        <v>434</v>
      </c>
      <c r="R27" s="202" t="s">
        <v>435</v>
      </c>
      <c r="S27" s="202">
        <v>401008</v>
      </c>
      <c r="T27" s="270">
        <v>4670033310559</v>
      </c>
      <c r="U27" s="27"/>
      <c r="V27" s="202" t="str">
        <f>VLOOKUP(R27,'Печать Заказа'!B:F,5,FALSE)</f>
        <v>фикс.цена</v>
      </c>
      <c r="W27" s="347">
        <f>IF(V27="фикс.цена",VLOOKUP(R27,'Печать Заказа'!B:F,4,FALSE),"")</f>
        <v>2890</v>
      </c>
      <c r="Y27" s="1" t="str">
        <f>IFERROR(VLOOKUP(R27,'Печать Заказа'!B:N,13,FALSE),"")</f>
        <v/>
      </c>
      <c r="AB27"/>
      <c r="AC27" s="182"/>
      <c r="AD27" s="190"/>
      <c r="AE27"/>
    </row>
    <row r="28" spans="1:31" ht="18" customHeight="1" x14ac:dyDescent="0.25">
      <c r="B28" s="10"/>
      <c r="C28" s="638" t="str">
        <f>Q28</f>
        <v>THERMEX Frame 1500M</v>
      </c>
      <c r="D28" s="638"/>
      <c r="E28" s="638"/>
      <c r="F28" s="208" t="s">
        <v>293</v>
      </c>
      <c r="G28" s="203">
        <v>4.8</v>
      </c>
      <c r="H28" s="627" t="s">
        <v>296</v>
      </c>
      <c r="I28" s="627"/>
      <c r="J28" s="204">
        <v>20</v>
      </c>
      <c r="K28" s="62" t="s">
        <v>467</v>
      </c>
      <c r="L28" s="92">
        <v>0</v>
      </c>
      <c r="M28" s="92">
        <f>L28*O28</f>
        <v>0</v>
      </c>
      <c r="N28" s="92"/>
      <c r="O28" s="93">
        <f>W28</f>
        <v>3490</v>
      </c>
      <c r="P28" s="109" t="str">
        <f>V28</f>
        <v>фикс.цена</v>
      </c>
      <c r="Q28" s="202" t="s">
        <v>436</v>
      </c>
      <c r="R28" s="202" t="s">
        <v>437</v>
      </c>
      <c r="S28" s="202">
        <v>401009</v>
      </c>
      <c r="T28" s="270">
        <v>4670033310566</v>
      </c>
      <c r="U28" s="27"/>
      <c r="V28" s="202" t="str">
        <f>VLOOKUP(R28,'Печать Заказа'!B:F,5,FALSE)</f>
        <v>фикс.цена</v>
      </c>
      <c r="W28" s="202">
        <f>IF(V28="фикс.цена",VLOOKUP(R28,'Печать Заказа'!B:F,4,FALSE),"")</f>
        <v>3490</v>
      </c>
      <c r="Y28" s="1" t="str">
        <f>IFERROR(VLOOKUP(R28,'Печать Заказа'!B:N,13,FALSE),"")</f>
        <v/>
      </c>
      <c r="AB28"/>
      <c r="AC28" s="182"/>
      <c r="AD28" s="190"/>
      <c r="AE28"/>
    </row>
    <row r="29" spans="1:31" ht="18" customHeight="1" thickBot="1" x14ac:dyDescent="0.3">
      <c r="B29" s="10"/>
      <c r="C29" s="638" t="str">
        <f>Q29</f>
        <v>THERMEX Frame 2000M</v>
      </c>
      <c r="D29" s="638"/>
      <c r="E29" s="638"/>
      <c r="F29" s="208" t="s">
        <v>293</v>
      </c>
      <c r="G29" s="203">
        <v>5.6</v>
      </c>
      <c r="H29" s="627" t="s">
        <v>297</v>
      </c>
      <c r="I29" s="627"/>
      <c r="J29" s="204">
        <v>25</v>
      </c>
      <c r="K29" s="62" t="s">
        <v>468</v>
      </c>
      <c r="L29" s="92">
        <v>0</v>
      </c>
      <c r="M29" s="92">
        <f>L29*O29</f>
        <v>0</v>
      </c>
      <c r="N29" s="92"/>
      <c r="O29" s="93">
        <f>W29</f>
        <v>3790</v>
      </c>
      <c r="P29" s="109" t="str">
        <f>V29</f>
        <v>фикс.цена</v>
      </c>
      <c r="Q29" s="202" t="s">
        <v>438</v>
      </c>
      <c r="R29" s="202" t="s">
        <v>439</v>
      </c>
      <c r="S29" s="202">
        <v>401010</v>
      </c>
      <c r="T29" s="270">
        <v>4670033310573</v>
      </c>
      <c r="U29" s="27"/>
      <c r="V29" s="202" t="str">
        <f>VLOOKUP(R29,'Печать Заказа'!B:F,5,FALSE)</f>
        <v>фикс.цена</v>
      </c>
      <c r="W29" s="202">
        <f>IF(V29="фикс.цена",VLOOKUP(R29,'Печать Заказа'!B:F,4,FALSE),"")</f>
        <v>3790</v>
      </c>
      <c r="Y29" s="1" t="str">
        <f>IFERROR(VLOOKUP(R29,'Печать Заказа'!B:N,13,FALSE),"")</f>
        <v/>
      </c>
      <c r="AB29"/>
      <c r="AC29" s="182"/>
      <c r="AD29" s="190"/>
      <c r="AE29"/>
    </row>
    <row r="30" spans="1:31" ht="66" customHeight="1" thickTop="1" x14ac:dyDescent="0.25">
      <c r="B30" s="57"/>
      <c r="C30" s="87" t="s">
        <v>1003</v>
      </c>
      <c r="D30" s="87"/>
      <c r="E30" s="87"/>
      <c r="F30" s="87"/>
      <c r="G30" s="87"/>
      <c r="H30" s="87"/>
      <c r="I30" s="87"/>
      <c r="J30" s="87"/>
      <c r="K30" s="87"/>
      <c r="L30" s="96"/>
      <c r="M30" s="76"/>
      <c r="N30" s="76"/>
      <c r="O30" s="76"/>
      <c r="P30" s="76"/>
      <c r="Q30" s="146"/>
      <c r="R30" s="146"/>
      <c r="S30" s="146"/>
      <c r="T30" s="267"/>
      <c r="U30" s="27"/>
      <c r="V30" s="146"/>
      <c r="W30" s="146"/>
      <c r="AB30"/>
      <c r="AC30" s="182"/>
      <c r="AD30" s="190"/>
      <c r="AE30"/>
    </row>
    <row r="31" spans="1:31" ht="81" customHeight="1" x14ac:dyDescent="0.25">
      <c r="B31" s="10"/>
      <c r="C31" s="639" t="s">
        <v>45</v>
      </c>
      <c r="D31" s="639"/>
      <c r="E31" s="639"/>
      <c r="F31" s="503" t="s">
        <v>292</v>
      </c>
      <c r="G31" s="500" t="s">
        <v>221</v>
      </c>
      <c r="H31" s="631" t="s">
        <v>222</v>
      </c>
      <c r="I31" s="631"/>
      <c r="J31" s="500" t="s">
        <v>495</v>
      </c>
      <c r="K31" s="500" t="s">
        <v>156</v>
      </c>
      <c r="L31" s="632" t="s">
        <v>1013</v>
      </c>
      <c r="M31" s="632"/>
      <c r="N31" s="632"/>
      <c r="O31" s="632"/>
      <c r="P31" s="632"/>
      <c r="Q31" s="24"/>
      <c r="R31" s="25"/>
      <c r="S31" s="25"/>
      <c r="T31" s="25"/>
      <c r="U31" s="25"/>
      <c r="V31" s="25"/>
      <c r="W31" s="25"/>
      <c r="AB31"/>
      <c r="AC31" s="182"/>
      <c r="AD31" s="190"/>
      <c r="AE31"/>
    </row>
    <row r="32" spans="1:31" ht="20.25" customHeight="1" x14ac:dyDescent="0.25">
      <c r="B32" s="10"/>
      <c r="C32" s="638" t="str">
        <f>Q32</f>
        <v>THERMEX Hygge 1</v>
      </c>
      <c r="D32" s="638"/>
      <c r="E32" s="638"/>
      <c r="F32" s="208" t="s">
        <v>294</v>
      </c>
      <c r="G32" s="499">
        <v>3.3</v>
      </c>
      <c r="H32" s="627" t="s">
        <v>295</v>
      </c>
      <c r="I32" s="627"/>
      <c r="J32" s="502">
        <v>15</v>
      </c>
      <c r="K32" s="504" t="s">
        <v>1010</v>
      </c>
      <c r="L32" s="92">
        <v>0</v>
      </c>
      <c r="M32" s="92">
        <f>L32*O32</f>
        <v>0</v>
      </c>
      <c r="N32" s="92"/>
      <c r="O32" s="93">
        <f>W32</f>
        <v>2390</v>
      </c>
      <c r="P32" s="109" t="str">
        <f>V32</f>
        <v>фикс.цена</v>
      </c>
      <c r="Q32" s="501" t="s">
        <v>1004</v>
      </c>
      <c r="R32" s="501" t="s">
        <v>1007</v>
      </c>
      <c r="S32" s="84">
        <v>401045</v>
      </c>
      <c r="T32" s="270">
        <v>4670033317381</v>
      </c>
      <c r="U32" s="27"/>
      <c r="V32" s="501" t="str">
        <f>VLOOKUP(R32,'Печать Заказа'!B:F,5,FALSE)</f>
        <v>фикс.цена</v>
      </c>
      <c r="W32" s="501">
        <f>IF(V32="фикс.цена",VLOOKUP(R32,'Печать Заказа'!B:F,4,FALSE),"")</f>
        <v>2390</v>
      </c>
      <c r="Y32" s="1" t="str">
        <f>IFERROR(VLOOKUP(R32,'Печать Заказа'!B:N,13,FALSE),"")</f>
        <v/>
      </c>
      <c r="AB32"/>
      <c r="AC32" s="182"/>
      <c r="AD32" s="190"/>
      <c r="AE32"/>
    </row>
    <row r="33" spans="1:31" ht="20.25" customHeight="1" x14ac:dyDescent="0.25">
      <c r="B33" s="10"/>
      <c r="C33" s="638" t="str">
        <f t="shared" ref="C33:C34" si="4">Q33</f>
        <v>THERMEX Hygge 1,5</v>
      </c>
      <c r="D33" s="638"/>
      <c r="E33" s="638"/>
      <c r="F33" s="208" t="s">
        <v>294</v>
      </c>
      <c r="G33" s="499">
        <v>4</v>
      </c>
      <c r="H33" s="627" t="s">
        <v>296</v>
      </c>
      <c r="I33" s="627"/>
      <c r="J33" s="502">
        <v>20</v>
      </c>
      <c r="K33" s="504" t="s">
        <v>1011</v>
      </c>
      <c r="L33" s="92">
        <v>0</v>
      </c>
      <c r="M33" s="92">
        <f>L33*O33</f>
        <v>0</v>
      </c>
      <c r="N33" s="92"/>
      <c r="O33" s="93">
        <f>W33</f>
        <v>2890</v>
      </c>
      <c r="P33" s="109" t="str">
        <f>V33</f>
        <v>фикс.цена</v>
      </c>
      <c r="Q33" s="501" t="s">
        <v>1005</v>
      </c>
      <c r="R33" s="501" t="s">
        <v>1008</v>
      </c>
      <c r="S33" s="84">
        <v>401046</v>
      </c>
      <c r="T33" s="270">
        <v>4670033317404</v>
      </c>
      <c r="U33" s="27"/>
      <c r="V33" s="501" t="str">
        <f>VLOOKUP(R33,'Печать Заказа'!B:F,5,FALSE)</f>
        <v>фикс.цена</v>
      </c>
      <c r="W33" s="501">
        <f>IF(V33="фикс.цена",VLOOKUP(R33,'Печать Заказа'!B:F,4,FALSE),"")</f>
        <v>2890</v>
      </c>
      <c r="Y33" s="1" t="str">
        <f>IFERROR(VLOOKUP(R33,'Печать Заказа'!B:N,13,FALSE),"")</f>
        <v/>
      </c>
      <c r="AB33"/>
      <c r="AC33" s="182"/>
      <c r="AD33" s="190"/>
      <c r="AE33"/>
    </row>
    <row r="34" spans="1:31" ht="20.25" customHeight="1" thickBot="1" x14ac:dyDescent="0.3">
      <c r="B34" s="10"/>
      <c r="C34" s="638" t="str">
        <f t="shared" si="4"/>
        <v>THERMEX Hygge 2</v>
      </c>
      <c r="D34" s="638"/>
      <c r="E34" s="638"/>
      <c r="F34" s="208" t="s">
        <v>294</v>
      </c>
      <c r="G34" s="499">
        <v>5.3</v>
      </c>
      <c r="H34" s="627" t="s">
        <v>297</v>
      </c>
      <c r="I34" s="627"/>
      <c r="J34" s="502">
        <v>25</v>
      </c>
      <c r="K34" s="504" t="s">
        <v>1012</v>
      </c>
      <c r="L34" s="92">
        <v>0</v>
      </c>
      <c r="M34" s="92">
        <f>L34*O34</f>
        <v>0</v>
      </c>
      <c r="N34" s="92"/>
      <c r="O34" s="93">
        <f>W34</f>
        <v>3290</v>
      </c>
      <c r="P34" s="109" t="str">
        <f>V34</f>
        <v>фикс.цена</v>
      </c>
      <c r="Q34" s="501" t="s">
        <v>1006</v>
      </c>
      <c r="R34" s="501" t="s">
        <v>1009</v>
      </c>
      <c r="S34" s="84">
        <v>401047</v>
      </c>
      <c r="T34" s="270">
        <v>4670033317411</v>
      </c>
      <c r="U34" s="27"/>
      <c r="V34" s="501" t="str">
        <f>VLOOKUP(R34,'Печать Заказа'!B:F,5,FALSE)</f>
        <v>фикс.цена</v>
      </c>
      <c r="W34" s="501">
        <f>IF(V34="фикс.цена",VLOOKUP(R34,'Печать Заказа'!B:F,4,FALSE),"")</f>
        <v>3290</v>
      </c>
      <c r="Y34" s="1" t="str">
        <f>IFERROR(VLOOKUP(R34,'Печать Заказа'!B:N,13,FALSE),"")</f>
        <v/>
      </c>
      <c r="AB34"/>
      <c r="AC34" s="182"/>
      <c r="AD34" s="190"/>
      <c r="AE34"/>
    </row>
    <row r="35" spans="1:31" ht="60.75" customHeight="1" thickTop="1" x14ac:dyDescent="0.25">
      <c r="B35" s="57"/>
      <c r="C35" s="87" t="s">
        <v>876</v>
      </c>
      <c r="D35" s="87"/>
      <c r="E35" s="87"/>
      <c r="F35" s="87"/>
      <c r="G35" s="87"/>
      <c r="H35" s="87"/>
      <c r="I35" s="87"/>
      <c r="J35" s="87"/>
      <c r="K35" s="87"/>
      <c r="L35" s="96"/>
      <c r="M35" s="76"/>
      <c r="N35" s="76"/>
      <c r="O35" s="76"/>
      <c r="P35" s="76"/>
      <c r="Q35" s="146"/>
      <c r="R35" s="146"/>
      <c r="S35" s="146"/>
      <c r="T35" s="267"/>
      <c r="U35" s="27"/>
      <c r="V35" s="146"/>
      <c r="W35" s="146"/>
      <c r="AB35"/>
      <c r="AC35" s="182"/>
      <c r="AD35" s="190"/>
      <c r="AE35"/>
    </row>
    <row r="36" spans="1:31" ht="71.25" customHeight="1" x14ac:dyDescent="0.25">
      <c r="B36" s="10"/>
      <c r="C36" s="639" t="s">
        <v>45</v>
      </c>
      <c r="D36" s="639"/>
      <c r="E36" s="639"/>
      <c r="F36" s="152" t="s">
        <v>292</v>
      </c>
      <c r="G36" s="431" t="s">
        <v>221</v>
      </c>
      <c r="H36" s="631" t="s">
        <v>222</v>
      </c>
      <c r="I36" s="631"/>
      <c r="J36" s="431" t="s">
        <v>495</v>
      </c>
      <c r="K36" s="431" t="s">
        <v>156</v>
      </c>
      <c r="L36" s="632" t="s">
        <v>883</v>
      </c>
      <c r="M36" s="632"/>
      <c r="N36" s="632"/>
      <c r="O36" s="632"/>
      <c r="P36" s="632"/>
      <c r="Q36" s="24"/>
      <c r="R36" s="25"/>
      <c r="S36" s="25"/>
      <c r="T36" s="25"/>
      <c r="U36" s="25"/>
      <c r="V36" s="25"/>
      <c r="W36" s="25"/>
      <c r="AB36"/>
      <c r="AC36" s="182"/>
      <c r="AD36" s="190"/>
      <c r="AE36"/>
    </row>
    <row r="37" spans="1:31" ht="18" customHeight="1" x14ac:dyDescent="0.25">
      <c r="B37" s="10"/>
      <c r="C37" s="638" t="str">
        <f>Q37</f>
        <v>Thermex Cozy 1</v>
      </c>
      <c r="D37" s="638"/>
      <c r="E37" s="638"/>
      <c r="F37" s="208" t="s">
        <v>294</v>
      </c>
      <c r="G37" s="430">
        <v>3.3</v>
      </c>
      <c r="H37" s="627" t="s">
        <v>295</v>
      </c>
      <c r="I37" s="627"/>
      <c r="J37" s="432">
        <v>15</v>
      </c>
      <c r="K37" s="433" t="s">
        <v>884</v>
      </c>
      <c r="L37" s="92">
        <v>0</v>
      </c>
      <c r="M37" s="92">
        <f>L37*O37</f>
        <v>0</v>
      </c>
      <c r="N37" s="92"/>
      <c r="O37" s="93">
        <f>W37</f>
        <v>2390</v>
      </c>
      <c r="P37" s="109" t="str">
        <f>V37</f>
        <v>фикс.цена</v>
      </c>
      <c r="Q37" s="429" t="s">
        <v>877</v>
      </c>
      <c r="R37" s="429" t="s">
        <v>878</v>
      </c>
      <c r="S37" s="84">
        <v>401030</v>
      </c>
      <c r="T37" s="270">
        <v>4670033316636</v>
      </c>
      <c r="U37" s="27"/>
      <c r="V37" s="429" t="str">
        <f>VLOOKUP(R37,'Печать Заказа'!B:F,5,FALSE)</f>
        <v>фикс.цена</v>
      </c>
      <c r="W37" s="429">
        <f>IF(V37="фикс.цена",VLOOKUP(R37,'Печать Заказа'!B:F,4,FALSE),"")</f>
        <v>2390</v>
      </c>
      <c r="Y37" s="1" t="str">
        <f>IFERROR(VLOOKUP(R37,'Печать Заказа'!B:N,13,FALSE),"")</f>
        <v/>
      </c>
      <c r="AB37"/>
      <c r="AC37" s="182"/>
      <c r="AD37" s="190"/>
      <c r="AE37"/>
    </row>
    <row r="38" spans="1:31" ht="18" customHeight="1" x14ac:dyDescent="0.25">
      <c r="B38" s="10"/>
      <c r="C38" s="638" t="str">
        <f t="shared" ref="C38:C39" si="5">Q38</f>
        <v>Thermex Cozy 1,5</v>
      </c>
      <c r="D38" s="638"/>
      <c r="E38" s="638"/>
      <c r="F38" s="208" t="s">
        <v>294</v>
      </c>
      <c r="G38" s="430">
        <v>4</v>
      </c>
      <c r="H38" s="627" t="s">
        <v>296</v>
      </c>
      <c r="I38" s="627"/>
      <c r="J38" s="432">
        <v>20</v>
      </c>
      <c r="K38" s="433" t="s">
        <v>885</v>
      </c>
      <c r="L38" s="92">
        <v>0</v>
      </c>
      <c r="M38" s="92">
        <f>L38*O38</f>
        <v>0</v>
      </c>
      <c r="N38" s="92"/>
      <c r="O38" s="93">
        <f>W38</f>
        <v>2890</v>
      </c>
      <c r="P38" s="109" t="str">
        <f>V38</f>
        <v>фикс.цена</v>
      </c>
      <c r="Q38" s="429" t="s">
        <v>879</v>
      </c>
      <c r="R38" s="429" t="s">
        <v>880</v>
      </c>
      <c r="S38" s="84">
        <v>401031</v>
      </c>
      <c r="T38" s="270">
        <v>4670033316698</v>
      </c>
      <c r="U38" s="27"/>
      <c r="V38" s="429" t="str">
        <f>VLOOKUP(R38,'Печать Заказа'!B:F,5,FALSE)</f>
        <v>фикс.цена</v>
      </c>
      <c r="W38" s="429">
        <f>IF(V38="фикс.цена",VLOOKUP(R38,'Печать Заказа'!B:F,4,FALSE),"")</f>
        <v>2890</v>
      </c>
      <c r="Y38" s="1" t="str">
        <f>IFERROR(VLOOKUP(R38,'Печать Заказа'!B:N,13,FALSE),"")</f>
        <v/>
      </c>
      <c r="AB38"/>
      <c r="AC38" s="182"/>
      <c r="AD38" s="190"/>
      <c r="AE38"/>
    </row>
    <row r="39" spans="1:31" ht="18" customHeight="1" thickBot="1" x14ac:dyDescent="0.3">
      <c r="B39" s="10"/>
      <c r="C39" s="638" t="str">
        <f t="shared" si="5"/>
        <v>Thermex Cozy 2</v>
      </c>
      <c r="D39" s="638"/>
      <c r="E39" s="638"/>
      <c r="F39" s="208" t="s">
        <v>294</v>
      </c>
      <c r="G39" s="430">
        <v>5.3</v>
      </c>
      <c r="H39" s="627" t="s">
        <v>297</v>
      </c>
      <c r="I39" s="627"/>
      <c r="J39" s="432">
        <v>25</v>
      </c>
      <c r="K39" s="433" t="s">
        <v>886</v>
      </c>
      <c r="L39" s="92">
        <v>0</v>
      </c>
      <c r="M39" s="92">
        <f>L39*O39</f>
        <v>0</v>
      </c>
      <c r="N39" s="92"/>
      <c r="O39" s="93">
        <f>W39</f>
        <v>3290</v>
      </c>
      <c r="P39" s="109" t="str">
        <f>V39</f>
        <v>фикс.цена</v>
      </c>
      <c r="Q39" s="429" t="s">
        <v>881</v>
      </c>
      <c r="R39" s="429" t="s">
        <v>882</v>
      </c>
      <c r="S39" s="84">
        <v>401032</v>
      </c>
      <c r="T39" s="270">
        <v>4670033316711</v>
      </c>
      <c r="U39" s="27"/>
      <c r="V39" s="429" t="str">
        <f>VLOOKUP(R39,'Печать Заказа'!B:F,5,FALSE)</f>
        <v>фикс.цена</v>
      </c>
      <c r="W39" s="429">
        <f>IF(V39="фикс.цена",VLOOKUP(R39,'Печать Заказа'!B:F,4,FALSE),"")</f>
        <v>3290</v>
      </c>
      <c r="Y39" s="1" t="str">
        <f>IFERROR(VLOOKUP(R39,'Печать Заказа'!B:N,13,FALSE),"")</f>
        <v/>
      </c>
      <c r="AB39"/>
      <c r="AC39" s="182"/>
      <c r="AD39" s="190"/>
      <c r="AE39"/>
    </row>
    <row r="40" spans="1:31" s="29" customFormat="1" ht="66" customHeight="1" thickTop="1" x14ac:dyDescent="0.25">
      <c r="A40" s="3"/>
      <c r="B40" s="57"/>
      <c r="C40" s="87" t="s">
        <v>450</v>
      </c>
      <c r="D40" s="87"/>
      <c r="E40" s="87"/>
      <c r="F40" s="87"/>
      <c r="G40" s="87"/>
      <c r="H40" s="87"/>
      <c r="I40" s="87"/>
      <c r="J40" s="87"/>
      <c r="K40" s="87"/>
      <c r="L40" s="96"/>
      <c r="M40" s="76"/>
      <c r="N40" s="76"/>
      <c r="O40" s="76"/>
      <c r="P40" s="76"/>
      <c r="Q40" s="23"/>
      <c r="R40" s="26"/>
      <c r="S40" s="26"/>
      <c r="T40" s="26"/>
      <c r="U40" s="26"/>
      <c r="V40" s="26"/>
      <c r="W40" s="26"/>
      <c r="Y40" s="1"/>
    </row>
    <row r="41" spans="1:31" ht="45" customHeight="1" x14ac:dyDescent="0.25">
      <c r="B41" s="79"/>
      <c r="C41" s="639" t="s">
        <v>45</v>
      </c>
      <c r="D41" s="639"/>
      <c r="E41" s="639"/>
      <c r="F41" s="152" t="s">
        <v>292</v>
      </c>
      <c r="G41" s="201" t="s">
        <v>221</v>
      </c>
      <c r="H41" s="631" t="s">
        <v>222</v>
      </c>
      <c r="I41" s="631"/>
      <c r="J41" s="215" t="s">
        <v>495</v>
      </c>
      <c r="K41" s="201" t="s">
        <v>156</v>
      </c>
      <c r="L41" s="632" t="s">
        <v>465</v>
      </c>
      <c r="M41" s="632"/>
      <c r="N41" s="632"/>
      <c r="O41" s="632"/>
      <c r="P41" s="632"/>
      <c r="Q41" s="24"/>
      <c r="R41" s="25"/>
      <c r="S41" s="25"/>
      <c r="T41" s="25"/>
      <c r="U41" s="25"/>
      <c r="V41" s="25"/>
      <c r="W41" s="25"/>
    </row>
    <row r="42" spans="1:31" ht="18" customHeight="1" x14ac:dyDescent="0.25">
      <c r="B42" s="10"/>
      <c r="C42" s="638" t="str">
        <f>Q42</f>
        <v>THERMEX Pronto 1500M Black</v>
      </c>
      <c r="D42" s="638"/>
      <c r="E42" s="638"/>
      <c r="F42" s="208" t="s">
        <v>294</v>
      </c>
      <c r="G42" s="203">
        <v>2.7</v>
      </c>
      <c r="H42" s="627" t="s">
        <v>461</v>
      </c>
      <c r="I42" s="627"/>
      <c r="J42" s="204">
        <v>20</v>
      </c>
      <c r="K42" s="62" t="s">
        <v>462</v>
      </c>
      <c r="L42" s="92">
        <v>0</v>
      </c>
      <c r="M42" s="92">
        <f>L42*O42</f>
        <v>0</v>
      </c>
      <c r="N42" s="92"/>
      <c r="O42" s="93">
        <f>W42</f>
        <v>1890</v>
      </c>
      <c r="P42" s="109" t="str">
        <f>V42</f>
        <v>фикс.цена</v>
      </c>
      <c r="Q42" s="202" t="s">
        <v>440</v>
      </c>
      <c r="R42" s="202" t="s">
        <v>441</v>
      </c>
      <c r="S42" s="202">
        <v>401004</v>
      </c>
      <c r="T42" s="270">
        <v>4670033310498</v>
      </c>
      <c r="U42" s="27"/>
      <c r="V42" s="202" t="str">
        <f>VLOOKUP(R42,'Печать Заказа'!B:F,5,FALSE)</f>
        <v>фикс.цена</v>
      </c>
      <c r="W42" s="202">
        <f>IF(V42="фикс.цена",VLOOKUP(R42,'Печать Заказа'!B:F,4,FALSE),"")</f>
        <v>1890</v>
      </c>
      <c r="Y42" s="1" t="str">
        <f>IFERROR(VLOOKUP(R42,'Печать Заказа'!B:N,13,FALSE),"")</f>
        <v/>
      </c>
      <c r="AB42"/>
      <c r="AC42" s="182"/>
      <c r="AD42" s="190"/>
      <c r="AE42"/>
    </row>
    <row r="43" spans="1:31" ht="18" customHeight="1" thickBot="1" x14ac:dyDescent="0.3">
      <c r="B43" s="234"/>
      <c r="C43" s="642" t="str">
        <f>Q43</f>
        <v>THERMEX Pronto 2000M Black</v>
      </c>
      <c r="D43" s="642"/>
      <c r="E43" s="642"/>
      <c r="F43" s="209" t="s">
        <v>294</v>
      </c>
      <c r="G43" s="547">
        <v>2.7</v>
      </c>
      <c r="H43" s="626" t="s">
        <v>457</v>
      </c>
      <c r="I43" s="626"/>
      <c r="J43" s="544">
        <v>25</v>
      </c>
      <c r="K43" s="71" t="s">
        <v>462</v>
      </c>
      <c r="L43" s="94">
        <v>0</v>
      </c>
      <c r="M43" s="94">
        <f>L43*O43</f>
        <v>0</v>
      </c>
      <c r="N43" s="94"/>
      <c r="O43" s="95">
        <f>W43</f>
        <v>1990</v>
      </c>
      <c r="P43" s="110" t="str">
        <f>V43</f>
        <v>фикс.цена</v>
      </c>
      <c r="Q43" s="202" t="s">
        <v>444</v>
      </c>
      <c r="R43" s="202" t="s">
        <v>445</v>
      </c>
      <c r="S43" s="202">
        <v>401006</v>
      </c>
      <c r="T43" s="270">
        <v>4670033310511</v>
      </c>
      <c r="U43" s="27"/>
      <c r="V43" s="202" t="str">
        <f>VLOOKUP(R43,'Печать Заказа'!B:F,5,FALSE)</f>
        <v>фикс.цена</v>
      </c>
      <c r="W43" s="202">
        <f>IF(V43="фикс.цена",VLOOKUP(R43,'Печать Заказа'!B:F,4,FALSE),"")</f>
        <v>1990</v>
      </c>
      <c r="Y43" s="1" t="str">
        <f>IFERROR(VLOOKUP(R43,'Печать Заказа'!B:N,13,FALSE),"")</f>
        <v/>
      </c>
      <c r="AB43"/>
      <c r="AC43" s="182"/>
      <c r="AD43" s="190"/>
      <c r="AE43"/>
    </row>
    <row r="44" spans="1:31" s="29" customFormat="1" ht="60.75" customHeight="1" x14ac:dyDescent="0.25">
      <c r="A44" s="3"/>
      <c r="B44" s="308"/>
      <c r="C44" s="339" t="s">
        <v>451</v>
      </c>
      <c r="D44" s="339"/>
      <c r="E44" s="339"/>
      <c r="F44" s="339"/>
      <c r="G44" s="339"/>
      <c r="H44" s="339"/>
      <c r="I44" s="339"/>
      <c r="J44" s="339"/>
      <c r="K44" s="339"/>
      <c r="L44" s="551"/>
      <c r="M44" s="321"/>
      <c r="N44" s="321"/>
      <c r="O44" s="321"/>
      <c r="P44" s="321"/>
      <c r="Q44" s="23"/>
      <c r="R44" s="26"/>
      <c r="S44" s="26"/>
      <c r="T44" s="26"/>
      <c r="U44" s="26"/>
      <c r="V44" s="26"/>
      <c r="W44" s="26"/>
      <c r="Y44" s="1"/>
      <c r="AA44"/>
      <c r="AB44" s="182"/>
      <c r="AC44" s="190"/>
      <c r="AD44"/>
    </row>
    <row r="45" spans="1:31" ht="45" customHeight="1" x14ac:dyDescent="0.25">
      <c r="B45" s="79"/>
      <c r="C45" s="639" t="s">
        <v>45</v>
      </c>
      <c r="D45" s="639"/>
      <c r="E45" s="639"/>
      <c r="F45" s="152" t="s">
        <v>292</v>
      </c>
      <c r="G45" s="201" t="s">
        <v>221</v>
      </c>
      <c r="H45" s="643" t="s">
        <v>222</v>
      </c>
      <c r="I45" s="643"/>
      <c r="J45" s="215" t="s">
        <v>495</v>
      </c>
      <c r="K45" s="201" t="s">
        <v>156</v>
      </c>
      <c r="L45" s="632" t="s">
        <v>465</v>
      </c>
      <c r="M45" s="632"/>
      <c r="N45" s="632"/>
      <c r="O45" s="632"/>
      <c r="P45" s="632"/>
      <c r="Q45" s="24"/>
      <c r="R45" s="25"/>
      <c r="S45" s="25"/>
      <c r="T45" s="25"/>
      <c r="U45" s="25"/>
      <c r="V45" s="25"/>
      <c r="W45" s="25"/>
    </row>
    <row r="46" spans="1:31" ht="18" customHeight="1" x14ac:dyDescent="0.25">
      <c r="B46" s="10"/>
      <c r="C46" s="638" t="str">
        <f>Q46</f>
        <v>THERMEX Pronto 1500M White</v>
      </c>
      <c r="D46" s="638"/>
      <c r="E46" s="638"/>
      <c r="F46" s="208" t="s">
        <v>294</v>
      </c>
      <c r="G46" s="203">
        <v>2.7</v>
      </c>
      <c r="H46" s="627" t="s">
        <v>461</v>
      </c>
      <c r="I46" s="627"/>
      <c r="J46" s="204">
        <v>20</v>
      </c>
      <c r="K46" s="62" t="s">
        <v>462</v>
      </c>
      <c r="L46" s="92">
        <v>0</v>
      </c>
      <c r="M46" s="92">
        <f>L46*O46</f>
        <v>0</v>
      </c>
      <c r="N46" s="92"/>
      <c r="O46" s="93">
        <f>W46</f>
        <v>1890</v>
      </c>
      <c r="P46" s="109" t="str">
        <f>V46</f>
        <v>фикс.цена</v>
      </c>
      <c r="Q46" s="202" t="s">
        <v>442</v>
      </c>
      <c r="R46" s="202" t="s">
        <v>443</v>
      </c>
      <c r="S46" s="202">
        <v>401005</v>
      </c>
      <c r="T46" s="270">
        <v>4670033310504</v>
      </c>
      <c r="U46" s="27"/>
      <c r="V46" s="202" t="str">
        <f>VLOOKUP(R46,'Печать Заказа'!B:F,5,FALSE)</f>
        <v>фикс.цена</v>
      </c>
      <c r="W46" s="202">
        <f>IF(V46="фикс.цена",VLOOKUP(R46,'Печать Заказа'!B:F,4,FALSE),"")</f>
        <v>1890</v>
      </c>
      <c r="Y46" s="1" t="str">
        <f>IFERROR(VLOOKUP(R46,'Печать Заказа'!B:N,13,FALSE),"")</f>
        <v/>
      </c>
      <c r="AB46"/>
      <c r="AC46" s="182"/>
      <c r="AD46" s="190"/>
      <c r="AE46"/>
    </row>
    <row r="47" spans="1:31" ht="18" customHeight="1" thickBot="1" x14ac:dyDescent="0.3">
      <c r="A47" s="115"/>
      <c r="B47" s="234"/>
      <c r="C47" s="642" t="str">
        <f>Q47</f>
        <v>THERMEX Pronto 2000M White</v>
      </c>
      <c r="D47" s="642"/>
      <c r="E47" s="642"/>
      <c r="F47" s="209" t="s">
        <v>294</v>
      </c>
      <c r="G47" s="541">
        <v>2.7</v>
      </c>
      <c r="H47" s="626" t="s">
        <v>297</v>
      </c>
      <c r="I47" s="626"/>
      <c r="J47" s="542">
        <v>25</v>
      </c>
      <c r="K47" s="71" t="s">
        <v>462</v>
      </c>
      <c r="L47" s="94">
        <v>0</v>
      </c>
      <c r="M47" s="94">
        <f>L47*O47</f>
        <v>0</v>
      </c>
      <c r="N47" s="94"/>
      <c r="O47" s="95">
        <f>W47</f>
        <v>1990</v>
      </c>
      <c r="P47" s="110" t="str">
        <f>V47</f>
        <v>фикс.цена</v>
      </c>
      <c r="Q47" s="202" t="s">
        <v>446</v>
      </c>
      <c r="R47" s="202" t="s">
        <v>447</v>
      </c>
      <c r="S47" s="202">
        <v>401007</v>
      </c>
      <c r="T47" s="270">
        <v>4670033310528</v>
      </c>
      <c r="U47" s="27"/>
      <c r="V47" s="202" t="str">
        <f>VLOOKUP(R47,'Печать Заказа'!B:F,5,FALSE)</f>
        <v>фикс.цена</v>
      </c>
      <c r="W47" s="202">
        <f>IF(V47="фикс.цена",VLOOKUP(R47,'Печать Заказа'!B:F,4,FALSE),"")</f>
        <v>1990</v>
      </c>
      <c r="Y47" s="1" t="str">
        <f>IFERROR(VLOOKUP(R47,'Печать Заказа'!B:N,13,FALSE),"")</f>
        <v/>
      </c>
      <c r="AB47"/>
      <c r="AC47" s="182"/>
      <c r="AD47" s="190"/>
      <c r="AE47"/>
    </row>
    <row r="48" spans="1:31" s="29" customFormat="1" ht="56.25" customHeight="1" thickTop="1" x14ac:dyDescent="0.25">
      <c r="A48" s="3"/>
      <c r="B48" s="57"/>
      <c r="C48" s="87" t="s">
        <v>754</v>
      </c>
      <c r="D48" s="87"/>
      <c r="E48" s="87"/>
      <c r="F48" s="87"/>
      <c r="G48" s="87"/>
      <c r="H48" s="87"/>
      <c r="I48" s="87"/>
      <c r="J48" s="87"/>
      <c r="K48" s="87"/>
      <c r="L48" s="96"/>
      <c r="M48" s="76"/>
      <c r="N48" s="76"/>
      <c r="O48" s="76"/>
      <c r="P48" s="76"/>
      <c r="Q48" s="23"/>
      <c r="R48" s="26"/>
      <c r="S48" s="26"/>
      <c r="T48" s="26"/>
      <c r="U48" s="26"/>
      <c r="V48" s="26"/>
      <c r="W48" s="26"/>
      <c r="Y48" s="1"/>
      <c r="AB48"/>
      <c r="AC48" s="182"/>
      <c r="AD48" s="190"/>
      <c r="AE48"/>
    </row>
    <row r="49" spans="1:31" ht="45" customHeight="1" x14ac:dyDescent="0.25">
      <c r="B49" s="79"/>
      <c r="C49" s="639" t="s">
        <v>45</v>
      </c>
      <c r="D49" s="639"/>
      <c r="E49" s="639"/>
      <c r="F49" s="152" t="s">
        <v>292</v>
      </c>
      <c r="G49" s="201" t="s">
        <v>221</v>
      </c>
      <c r="H49" s="631" t="s">
        <v>222</v>
      </c>
      <c r="I49" s="631"/>
      <c r="J49" s="215" t="s">
        <v>495</v>
      </c>
      <c r="K49" s="201" t="s">
        <v>156</v>
      </c>
      <c r="L49" s="632" t="s">
        <v>460</v>
      </c>
      <c r="M49" s="632"/>
      <c r="N49" s="632"/>
      <c r="O49" s="632"/>
      <c r="P49" s="632"/>
      <c r="Q49" s="24"/>
      <c r="R49" s="25"/>
      <c r="S49" s="25"/>
      <c r="T49" s="25"/>
      <c r="U49" s="25"/>
      <c r="V49" s="25"/>
      <c r="W49" s="25"/>
      <c r="AB49"/>
      <c r="AC49" s="182"/>
      <c r="AD49" s="190"/>
      <c r="AE49"/>
    </row>
    <row r="50" spans="1:31" ht="18" x14ac:dyDescent="0.25">
      <c r="B50" s="79"/>
      <c r="C50" s="638" t="str">
        <f>Q50</f>
        <v>EDISSON Polo 1500M</v>
      </c>
      <c r="D50" s="638"/>
      <c r="E50" s="638"/>
      <c r="F50" s="207" t="s">
        <v>294</v>
      </c>
      <c r="G50" s="330">
        <v>1.4</v>
      </c>
      <c r="H50" s="627" t="s">
        <v>456</v>
      </c>
      <c r="I50" s="627"/>
      <c r="J50" s="329">
        <v>20</v>
      </c>
      <c r="K50" s="332" t="s">
        <v>459</v>
      </c>
      <c r="L50" s="92">
        <v>0</v>
      </c>
      <c r="M50" s="92">
        <f>L50*O50</f>
        <v>0</v>
      </c>
      <c r="N50" s="92"/>
      <c r="O50" s="93">
        <f>W50</f>
        <v>1590</v>
      </c>
      <c r="P50" s="109" t="str">
        <f>V50</f>
        <v>фикс.цена</v>
      </c>
      <c r="Q50" s="331" t="s">
        <v>452</v>
      </c>
      <c r="R50" s="331" t="s">
        <v>453</v>
      </c>
      <c r="S50" s="331">
        <v>403004</v>
      </c>
      <c r="T50" s="270">
        <v>4670033310535</v>
      </c>
      <c r="U50" s="27"/>
      <c r="V50" s="331" t="str">
        <f>VLOOKUP(R50,'Печать Заказа'!B:F,5,FALSE)</f>
        <v>фикс.цена</v>
      </c>
      <c r="W50" s="331">
        <f>IF(V50="фикс.цена",VLOOKUP(R50,'Печать Заказа'!B:F,4,FALSE),"")</f>
        <v>1590</v>
      </c>
      <c r="Y50" s="1" t="str">
        <f>IFERROR(VLOOKUP(R50,'Печать Заказа'!B:N,13,FALSE),"")</f>
        <v/>
      </c>
      <c r="AB50"/>
      <c r="AC50" s="182"/>
      <c r="AD50" s="190"/>
      <c r="AE50"/>
    </row>
    <row r="51" spans="1:31" ht="18" customHeight="1" thickBot="1" x14ac:dyDescent="0.3">
      <c r="B51" s="234"/>
      <c r="C51" s="642" t="str">
        <f>Q51</f>
        <v>EDISSON Polo 2000M</v>
      </c>
      <c r="D51" s="642"/>
      <c r="E51" s="642"/>
      <c r="F51" s="409" t="s">
        <v>294</v>
      </c>
      <c r="G51" s="404">
        <v>2</v>
      </c>
      <c r="H51" s="626" t="s">
        <v>457</v>
      </c>
      <c r="I51" s="626"/>
      <c r="J51" s="405">
        <v>25</v>
      </c>
      <c r="K51" s="71" t="s">
        <v>458</v>
      </c>
      <c r="L51" s="94">
        <v>0</v>
      </c>
      <c r="M51" s="94">
        <f>L51*O51</f>
        <v>0</v>
      </c>
      <c r="N51" s="94"/>
      <c r="O51" s="95">
        <f>W51</f>
        <v>1690</v>
      </c>
      <c r="P51" s="110" t="str">
        <f>V51</f>
        <v>фикс.цена</v>
      </c>
      <c r="Q51" s="202" t="s">
        <v>454</v>
      </c>
      <c r="R51" s="202" t="s">
        <v>455</v>
      </c>
      <c r="S51" s="202">
        <v>403005</v>
      </c>
      <c r="T51" s="270">
        <v>4670033310542</v>
      </c>
      <c r="U51" s="27"/>
      <c r="V51" s="202" t="str">
        <f>VLOOKUP(R51,'Печать Заказа'!B:F,5,FALSE)</f>
        <v>фикс.цена</v>
      </c>
      <c r="W51" s="202">
        <f>IF(V51="фикс.цена",VLOOKUP(R51,'Печать Заказа'!B:F,4,FALSE),"")</f>
        <v>1690</v>
      </c>
      <c r="Y51" s="1" t="str">
        <f>IFERROR(VLOOKUP(R51,'Печать Заказа'!B:N,13,FALSE),"")</f>
        <v/>
      </c>
      <c r="AB51"/>
      <c r="AC51" s="182"/>
      <c r="AD51" s="190"/>
      <c r="AE51"/>
    </row>
    <row r="52" spans="1:31" ht="15" customHeight="1" x14ac:dyDescent="0.25">
      <c r="Y52" s="1">
        <f>IFERROR(VLOOKUP(R52,'Печать Заказа'!B:N,13,FALSE),"")</f>
        <v>0</v>
      </c>
    </row>
    <row r="53" spans="1:31" ht="15" customHeight="1" x14ac:dyDescent="0.25">
      <c r="Y53" s="1">
        <f>IFERROR(VLOOKUP(R53,'Печать Заказа'!B:N,13,FALSE),"")</f>
        <v>0</v>
      </c>
    </row>
    <row r="54" spans="1:31" ht="15" customHeight="1" x14ac:dyDescent="0.25">
      <c r="Y54" s="1">
        <f>IFERROR(VLOOKUP(R54,'Печать Заказа'!B:N,13,FALSE),"")</f>
        <v>0</v>
      </c>
    </row>
    <row r="55" spans="1:31" ht="15" customHeight="1" x14ac:dyDescent="0.25">
      <c r="Y55" s="1">
        <f>IFERROR(VLOOKUP(R55,'Печать Заказа'!B:N,13,FALSE),"")</f>
        <v>0</v>
      </c>
    </row>
    <row r="56" spans="1:31" ht="15" customHeight="1" x14ac:dyDescent="0.25">
      <c r="Y56" s="1">
        <f>IFERROR(VLOOKUP(R56,'Печать Заказа'!B:N,13,FALSE),"")</f>
        <v>0</v>
      </c>
    </row>
    <row r="57" spans="1:31" ht="15" customHeight="1" x14ac:dyDescent="0.25">
      <c r="Y57" s="1">
        <f>IFERROR(VLOOKUP(R57,'Печать Заказа'!B:N,13,FALSE),"")</f>
        <v>0</v>
      </c>
    </row>
    <row r="58" spans="1:31" ht="15" customHeight="1" x14ac:dyDescent="0.25">
      <c r="Y58" s="1">
        <f>IFERROR(VLOOKUP(R58,'Печать Заказа'!B:N,13,FALSE),"")</f>
        <v>0</v>
      </c>
    </row>
    <row r="59" spans="1:31" ht="15" customHeight="1" x14ac:dyDescent="0.25">
      <c r="Y59" s="1">
        <f>IFERROR(VLOOKUP(R59,'Печать Заказа'!B:N,13,FALSE),"")</f>
        <v>0</v>
      </c>
    </row>
    <row r="60" spans="1:31" ht="15" customHeight="1" x14ac:dyDescent="0.25">
      <c r="Y60" s="1">
        <f>IFERROR(VLOOKUP(R60,'Печать Заказа'!B:N,13,FALSE),"")</f>
        <v>0</v>
      </c>
    </row>
    <row r="61" spans="1:31" ht="15" customHeight="1" x14ac:dyDescent="0.25">
      <c r="Y61" s="1">
        <f>IFERROR(VLOOKUP(R61,'Печать Заказа'!B:N,13,FALSE),"")</f>
        <v>0</v>
      </c>
    </row>
    <row r="62" spans="1:31" ht="15" customHeight="1" x14ac:dyDescent="0.25">
      <c r="Y62" s="1">
        <f>IFERROR(VLOOKUP(R62,'Печать Заказа'!B:N,13,FALSE),"")</f>
        <v>0</v>
      </c>
    </row>
    <row r="63" spans="1:31" ht="15" customHeight="1" x14ac:dyDescent="0.25">
      <c r="Y63" s="1">
        <f>IFERROR(VLOOKUP(R63,'Печать Заказа'!B:N,13,FALSE),"")</f>
        <v>0</v>
      </c>
    </row>
    <row r="64" spans="1:31" ht="1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Y64" s="1">
        <f>IFERROR(VLOOKUP(R64,'Печать Заказа'!B:N,13,FALSE),"")</f>
        <v>0</v>
      </c>
    </row>
    <row r="65" spans="1:25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Y65" s="1">
        <f>IFERROR(VLOOKUP(R65,'Печать Заказа'!B:N,13,FALSE),"")</f>
        <v>0</v>
      </c>
    </row>
    <row r="66" spans="1:25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Y66" s="1">
        <f>IFERROR(VLOOKUP(R66,'Печать Заказа'!B:N,13,FALSE),"")</f>
        <v>0</v>
      </c>
    </row>
    <row r="67" spans="1:25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Y67" s="1">
        <f>IFERROR(VLOOKUP(R67,'Печать Заказа'!B:N,13,FALSE),"")</f>
        <v>0</v>
      </c>
    </row>
    <row r="68" spans="1:25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Y68" s="1">
        <f>IFERROR(VLOOKUP(R68,'Печать Заказа'!B:N,13,FALSE),"")</f>
        <v>0</v>
      </c>
    </row>
    <row r="69" spans="1:25" ht="1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1">
        <f>IFERROR(VLOOKUP(R69,'Печать Заказа'!B:N,13,FALSE),"")</f>
        <v>0</v>
      </c>
    </row>
    <row r="70" spans="1:25" ht="1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Y70" s="1">
        <f>IFERROR(VLOOKUP(R70,'Печать Заказа'!B:N,13,FALSE),"")</f>
        <v>0</v>
      </c>
    </row>
    <row r="71" spans="1:25" ht="1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Y71" s="1">
        <f>IFERROR(VLOOKUP(R71,'Печать Заказа'!B:N,13,FALSE),"")</f>
        <v>0</v>
      </c>
    </row>
    <row r="72" spans="1:25" ht="1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Y72" s="1">
        <f>IFERROR(VLOOKUP(R72,'Печать Заказа'!B:N,13,FALSE),"")</f>
        <v>0</v>
      </c>
    </row>
    <row r="73" spans="1:25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Y73" s="1">
        <f>IFERROR(VLOOKUP(R73,'Печать Заказа'!B:N,13,FALSE),"")</f>
        <v>0</v>
      </c>
    </row>
    <row r="74" spans="1:25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Y74" s="1">
        <f>IFERROR(VLOOKUP(R74,'Печать Заказа'!B:N,13,FALSE),"")</f>
        <v>0</v>
      </c>
    </row>
    <row r="75" spans="1:25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Y75" s="1">
        <f>IFERROR(VLOOKUP(R75,'Печать Заказа'!B:N,13,FALSE),"")</f>
        <v>0</v>
      </c>
    </row>
    <row r="76" spans="1:25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Y76" s="1">
        <f>IFERROR(VLOOKUP(R76,'Печать Заказа'!B:N,13,FALSE),"")</f>
        <v>0</v>
      </c>
    </row>
    <row r="77" spans="1:25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Y77" s="1">
        <f>IFERROR(VLOOKUP(R77,'Печать Заказа'!B:N,13,FALSE),"")</f>
        <v>0</v>
      </c>
    </row>
    <row r="78" spans="1:25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Y78" s="1">
        <f>IFERROR(VLOOKUP(R78,'Печать Заказа'!B:N,13,FALSE),"")</f>
        <v>0</v>
      </c>
    </row>
    <row r="79" spans="1:25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Y79" s="1">
        <f>IFERROR(VLOOKUP(R79,'Печать Заказа'!B:N,13,FALSE),"")</f>
        <v>0</v>
      </c>
    </row>
    <row r="80" spans="1:25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Y80" s="1">
        <f>IFERROR(VLOOKUP(R80,'Печать Заказа'!B:N,13,FALSE),"")</f>
        <v>0</v>
      </c>
    </row>
    <row r="81" spans="1:25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Y81" s="1">
        <f>IFERROR(VLOOKUP(R81,'Печать Заказа'!B:N,13,FALSE),"")</f>
        <v>0</v>
      </c>
    </row>
    <row r="82" spans="1:25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Y82" s="1">
        <f>IFERROR(VLOOKUP(R82,'Печать Заказа'!B:N,13,FALSE),"")</f>
        <v>0</v>
      </c>
    </row>
    <row r="83" spans="1:25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Y83" s="1">
        <f>IFERROR(VLOOKUP(R83,'Печать Заказа'!B:N,13,FALSE),"")</f>
        <v>0</v>
      </c>
    </row>
    <row r="84" spans="1:25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Y84" s="1">
        <f>IFERROR(VLOOKUP(R84,'Печать Заказа'!B:N,13,FALSE),"")</f>
        <v>0</v>
      </c>
    </row>
    <row r="85" spans="1:25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Y85" s="1">
        <f>IFERROR(VLOOKUP(R85,'Печать Заказа'!B:N,13,FALSE),"")</f>
        <v>0</v>
      </c>
    </row>
    <row r="86" spans="1:25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Y86" s="1">
        <f>IFERROR(VLOOKUP(R86,'Печать Заказа'!B:N,13,FALSE),"")</f>
        <v>0</v>
      </c>
    </row>
    <row r="87" spans="1:25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Y87" s="1">
        <f>IFERROR(VLOOKUP(R87,'Печать Заказа'!B:N,13,FALSE),"")</f>
        <v>0</v>
      </c>
    </row>
    <row r="88" spans="1:25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Y88" s="1">
        <f>IFERROR(VLOOKUP(R88,'Печать Заказа'!B:N,13,FALSE),"")</f>
        <v>0</v>
      </c>
    </row>
    <row r="89" spans="1:25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Y89" s="1">
        <f>IFERROR(VLOOKUP(R89,'Печать Заказа'!B:N,13,FALSE),"")</f>
        <v>0</v>
      </c>
    </row>
    <row r="90" spans="1:25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Y90" s="1">
        <f>IFERROR(VLOOKUP(R90,'Печать Заказа'!B:N,13,FALSE),"")</f>
        <v>0</v>
      </c>
    </row>
    <row r="91" spans="1:25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Y91" s="1">
        <f>IFERROR(VLOOKUP(R91,'Печать Заказа'!B:N,13,FALSE),"")</f>
        <v>0</v>
      </c>
    </row>
    <row r="92" spans="1:25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Y92" s="1">
        <f>IFERROR(VLOOKUP(R92,'Печать Заказа'!B:N,13,FALSE),"")</f>
        <v>0</v>
      </c>
    </row>
    <row r="93" spans="1:25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Y93" s="1">
        <f>IFERROR(VLOOKUP(R93,'Печать Заказа'!B:N,13,FALSE),"")</f>
        <v>0</v>
      </c>
    </row>
    <row r="94" spans="1:25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Y94" s="1">
        <f>IFERROR(VLOOKUP(R94,'Печать Заказа'!B:N,13,FALSE),"")</f>
        <v>0</v>
      </c>
    </row>
    <row r="95" spans="1:25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Y95" s="1">
        <f>IFERROR(VLOOKUP(R95,'Печать Заказа'!B:N,13,FALSE),"")</f>
        <v>0</v>
      </c>
    </row>
    <row r="96" spans="1:25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Y96" s="1">
        <f>IFERROR(VLOOKUP(R96,'Печать Заказа'!B:N,13,FALSE),"")</f>
        <v>0</v>
      </c>
    </row>
    <row r="97" spans="1:25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Y97" s="1">
        <f>IFERROR(VLOOKUP(R97,'Печать Заказа'!B:N,13,FALSE),"")</f>
        <v>0</v>
      </c>
    </row>
    <row r="98" spans="1:25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Y98" s="1">
        <f>IFERROR(VLOOKUP(R98,'Печать Заказа'!B:N,13,FALSE),"")</f>
        <v>0</v>
      </c>
    </row>
    <row r="99" spans="1:25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Y99" s="1">
        <f>IFERROR(VLOOKUP(R99,'Печать Заказа'!B:N,13,FALSE),"")</f>
        <v>0</v>
      </c>
    </row>
    <row r="100" spans="1:25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Y100" s="1">
        <f>IFERROR(VLOOKUP(R100,'Печать Заказа'!B:N,13,FALSE),"")</f>
        <v>0</v>
      </c>
    </row>
    <row r="101" spans="1:25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Y101" s="1">
        <f>IFERROR(VLOOKUP(R101,'Печать Заказа'!B:N,13,FALSE),"")</f>
        <v>0</v>
      </c>
    </row>
    <row r="102" spans="1:25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Y102" s="1">
        <f>IFERROR(VLOOKUP(R102,'Печать Заказа'!B:N,13,FALSE),"")</f>
        <v>0</v>
      </c>
    </row>
    <row r="103" spans="1:25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Y103" s="1">
        <f>IFERROR(VLOOKUP(R103,'Печать Заказа'!B:N,13,FALSE),"")</f>
        <v>0</v>
      </c>
    </row>
    <row r="104" spans="1:25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Y104" s="1">
        <f>IFERROR(VLOOKUP(R104,'Печать Заказа'!B:N,13,FALSE),"")</f>
        <v>0</v>
      </c>
    </row>
    <row r="105" spans="1:25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Y105" s="1">
        <f>IFERROR(VLOOKUP(R105,'Печать Заказа'!B:N,13,FALSE),"")</f>
        <v>0</v>
      </c>
    </row>
    <row r="106" spans="1:25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Y106" s="1">
        <f>IFERROR(VLOOKUP(R106,'Печать Заказа'!B:N,13,FALSE),"")</f>
        <v>0</v>
      </c>
    </row>
    <row r="107" spans="1:25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Y107" s="1">
        <f>IFERROR(VLOOKUP(R107,'Печать Заказа'!B:N,13,FALSE),"")</f>
        <v>0</v>
      </c>
    </row>
    <row r="108" spans="1:25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Y108" s="1">
        <f>IFERROR(VLOOKUP(R108,'Печать Заказа'!B:N,13,FALSE),"")</f>
        <v>0</v>
      </c>
    </row>
    <row r="109" spans="1:25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Y109" s="1">
        <f>IFERROR(VLOOKUP(R109,'Печать Заказа'!B:N,13,FALSE),"")</f>
        <v>0</v>
      </c>
    </row>
    <row r="110" spans="1:25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Y110" s="1">
        <f>IFERROR(VLOOKUP(R110,'Печать Заказа'!B:N,13,FALSE),"")</f>
        <v>0</v>
      </c>
    </row>
    <row r="111" spans="1:25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Y111" s="1">
        <f>IFERROR(VLOOKUP(R111,'Печать Заказа'!B:N,13,FALSE),"")</f>
        <v>0</v>
      </c>
    </row>
    <row r="112" spans="1:25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Y112" s="1">
        <f>IFERROR(VLOOKUP(R112,'Печать Заказа'!B:N,13,FALSE),"")</f>
        <v>0</v>
      </c>
    </row>
    <row r="113" spans="1:25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Y113" s="1">
        <f>IFERROR(VLOOKUP(R113,'Печать Заказа'!B:N,13,FALSE),"")</f>
        <v>0</v>
      </c>
    </row>
    <row r="114" spans="1:25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Y114" s="1">
        <f>IFERROR(VLOOKUP(R114,'Печать Заказа'!B:N,13,FALSE),"")</f>
        <v>0</v>
      </c>
    </row>
    <row r="115" spans="1:25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Y115" s="1">
        <f>IFERROR(VLOOKUP(R115,'Печать Заказа'!B:N,13,FALSE),"")</f>
        <v>0</v>
      </c>
    </row>
    <row r="116" spans="1:25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Y116" s="1">
        <f>IFERROR(VLOOKUP(R116,'Печать Заказа'!B:N,13,FALSE),"")</f>
        <v>0</v>
      </c>
    </row>
    <row r="117" spans="1:25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Y117" s="1">
        <f>IFERROR(VLOOKUP(R117,'Печать Заказа'!B:N,13,FALSE),"")</f>
        <v>0</v>
      </c>
    </row>
    <row r="118" spans="1:25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Y118" s="1">
        <f>IFERROR(VLOOKUP(R118,'Печать Заказа'!B:N,13,FALSE),"")</f>
        <v>0</v>
      </c>
    </row>
    <row r="119" spans="1:25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Y119" s="1">
        <f>IFERROR(VLOOKUP(R119,'Печать Заказа'!B:N,13,FALSE),"")</f>
        <v>0</v>
      </c>
    </row>
    <row r="120" spans="1:25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Y120" s="1">
        <f>IFERROR(VLOOKUP(R120,'Печать Заказа'!B:N,13,FALSE),"")</f>
        <v>0</v>
      </c>
    </row>
    <row r="121" spans="1:25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Y121" s="1">
        <f>IFERROR(VLOOKUP(R121,'Печать Заказа'!B:N,13,FALSE),"")</f>
        <v>0</v>
      </c>
    </row>
    <row r="122" spans="1:25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Y122" s="1">
        <f>IFERROR(VLOOKUP(R122,'Печать Заказа'!B:N,13,FALSE),"")</f>
        <v>0</v>
      </c>
    </row>
    <row r="123" spans="1:25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Y123" s="1">
        <f>IFERROR(VLOOKUP(R123,'Печать Заказа'!B:N,13,FALSE),"")</f>
        <v>0</v>
      </c>
    </row>
    <row r="124" spans="1:25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Y124" s="1">
        <f>IFERROR(VLOOKUP(R124,'Печать Заказа'!B:N,13,FALSE),"")</f>
        <v>0</v>
      </c>
    </row>
    <row r="125" spans="1:25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Y125" s="1">
        <f>IFERROR(VLOOKUP(R125,'Печать Заказа'!B:N,13,FALSE),"")</f>
        <v>0</v>
      </c>
    </row>
    <row r="126" spans="1:25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Y126" s="1">
        <f>IFERROR(VLOOKUP(R126,'Печать Заказа'!B:N,13,FALSE),"")</f>
        <v>0</v>
      </c>
    </row>
    <row r="127" spans="1:25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Y127" s="1">
        <f>IFERROR(VLOOKUP(R127,'Печать Заказа'!B:N,13,FALSE),"")</f>
        <v>0</v>
      </c>
    </row>
    <row r="128" spans="1:25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Y128" s="1">
        <f>IFERROR(VLOOKUP(R128,'Печать Заказа'!B:N,13,FALSE),"")</f>
        <v>0</v>
      </c>
    </row>
    <row r="129" spans="1:25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Y129" s="1">
        <f>IFERROR(VLOOKUP(R129,'Печать Заказа'!B:N,13,FALSE),"")</f>
        <v>0</v>
      </c>
    </row>
    <row r="130" spans="1:25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Y130" s="1">
        <f>IFERROR(VLOOKUP(R130,'Печать Заказа'!B:N,13,FALSE),"")</f>
        <v>0</v>
      </c>
    </row>
    <row r="131" spans="1:25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1">
        <f>IFERROR(VLOOKUP(R131,'Печать Заказа'!B:N,13,FALSE),"")</f>
        <v>0</v>
      </c>
    </row>
    <row r="132" spans="1:25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Y132" s="1">
        <f>IFERROR(VLOOKUP(R132,'Печать Заказа'!B:N,13,FALSE),"")</f>
        <v>0</v>
      </c>
    </row>
    <row r="133" spans="1:25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Y133" s="1">
        <f>IFERROR(VLOOKUP(R133,'Печать Заказа'!B:N,13,FALSE),"")</f>
        <v>0</v>
      </c>
    </row>
    <row r="134" spans="1:25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Y134" s="1">
        <f>IFERROR(VLOOKUP(R134,'Печать Заказа'!B:N,13,FALSE),"")</f>
        <v>0</v>
      </c>
    </row>
    <row r="135" spans="1:25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Y135" s="1">
        <f>IFERROR(VLOOKUP(R135,'Печать Заказа'!B:N,13,FALSE),"")</f>
        <v>0</v>
      </c>
    </row>
    <row r="136" spans="1:25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Y136" s="1">
        <f>IFERROR(VLOOKUP(R136,'Печать Заказа'!B:N,13,FALSE),"")</f>
        <v>0</v>
      </c>
    </row>
    <row r="137" spans="1:25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Y137" s="1">
        <f>IFERROR(VLOOKUP(R137,'Печать Заказа'!B:N,13,FALSE),"")</f>
        <v>0</v>
      </c>
    </row>
    <row r="138" spans="1:25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Y138" s="1">
        <f>IFERROR(VLOOKUP(R138,'Печать Заказа'!B:N,13,FALSE),"")</f>
        <v>0</v>
      </c>
    </row>
    <row r="139" spans="1:25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Y139" s="1">
        <f>IFERROR(VLOOKUP(R139,'Печать Заказа'!B:N,13,FALSE),"")</f>
        <v>0</v>
      </c>
    </row>
    <row r="140" spans="1:25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Y140" s="1">
        <f>IFERROR(VLOOKUP(R140,'Печать Заказа'!B:N,13,FALSE),"")</f>
        <v>0</v>
      </c>
    </row>
    <row r="141" spans="1:25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Y141" s="1">
        <f>IFERROR(VLOOKUP(R141,'Печать Заказа'!B:N,13,FALSE),"")</f>
        <v>0</v>
      </c>
    </row>
    <row r="142" spans="1:25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Y142" s="1">
        <f>IFERROR(VLOOKUP(R142,'Печать Заказа'!B:N,13,FALSE),"")</f>
        <v>0</v>
      </c>
    </row>
    <row r="143" spans="1:25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Y143" s="1">
        <f>IFERROR(VLOOKUP(R143,'Печать Заказа'!B:N,13,FALSE),"")</f>
        <v>0</v>
      </c>
    </row>
    <row r="144" spans="1:25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Y144" s="1">
        <f>IFERROR(VLOOKUP(R144,'Печать Заказа'!B:N,13,FALSE),"")</f>
        <v>0</v>
      </c>
    </row>
    <row r="145" spans="1:25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Y145" s="1">
        <f>IFERROR(VLOOKUP(R145,'Печать Заказа'!B:N,13,FALSE),"")</f>
        <v>0</v>
      </c>
    </row>
    <row r="146" spans="1:25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Y146" s="1">
        <f>IFERROR(VLOOKUP(R146,'Печать Заказа'!B:N,13,FALSE),"")</f>
        <v>0</v>
      </c>
    </row>
    <row r="147" spans="1:25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Y147" s="1">
        <f>IFERROR(VLOOKUP(R147,'Печать Заказа'!B:N,13,FALSE),"")</f>
        <v>0</v>
      </c>
    </row>
    <row r="148" spans="1:25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Y148" s="1">
        <f>IFERROR(VLOOKUP(R148,'Печать Заказа'!B:N,13,FALSE),"")</f>
        <v>0</v>
      </c>
    </row>
    <row r="149" spans="1:25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Y149" s="1">
        <f>IFERROR(VLOOKUP(R149,'Печать Заказа'!B:N,13,FALSE),"")</f>
        <v>0</v>
      </c>
    </row>
    <row r="150" spans="1:25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Y150" s="1">
        <f>IFERROR(VLOOKUP(R150,'Печать Заказа'!B:N,13,FALSE),"")</f>
        <v>0</v>
      </c>
    </row>
    <row r="151" spans="1:25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Y151" s="1">
        <f>IFERROR(VLOOKUP(R151,'Печать Заказа'!B:N,13,FALSE),"")</f>
        <v>0</v>
      </c>
    </row>
    <row r="152" spans="1:25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Y152" s="1">
        <f>IFERROR(VLOOKUP(R152,'Печать Заказа'!B:N,13,FALSE),"")</f>
        <v>0</v>
      </c>
    </row>
    <row r="153" spans="1:25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Y153" s="1">
        <f>IFERROR(VLOOKUP(R153,'Печать Заказа'!B:N,13,FALSE),"")</f>
        <v>0</v>
      </c>
    </row>
    <row r="154" spans="1:25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Y154" s="1">
        <f>IFERROR(VLOOKUP(R154,'Печать Заказа'!B:N,13,FALSE),"")</f>
        <v>0</v>
      </c>
    </row>
    <row r="155" spans="1:25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Y155" s="1">
        <f>IFERROR(VLOOKUP(R155,'Печать Заказа'!B:N,13,FALSE),"")</f>
        <v>0</v>
      </c>
    </row>
    <row r="156" spans="1:25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Y156" s="1">
        <f>IFERROR(VLOOKUP(R156,'Печать Заказа'!B:N,13,FALSE),"")</f>
        <v>0</v>
      </c>
    </row>
    <row r="157" spans="1:25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Y157" s="1">
        <f>IFERROR(VLOOKUP(R157,'Печать Заказа'!B:N,13,FALSE),"")</f>
        <v>0</v>
      </c>
    </row>
    <row r="158" spans="1:25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Y158" s="1">
        <f>IFERROR(VLOOKUP(R158,'Печать Заказа'!B:N,13,FALSE),"")</f>
        <v>0</v>
      </c>
    </row>
    <row r="159" spans="1:25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Y159" s="1">
        <f>IFERROR(VLOOKUP(R159,'Печать Заказа'!B:N,13,FALSE),"")</f>
        <v>0</v>
      </c>
    </row>
    <row r="160" spans="1:25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Y160" s="1">
        <f>IFERROR(VLOOKUP(R160,'Печать Заказа'!B:N,13,FALSE),"")</f>
        <v>0</v>
      </c>
    </row>
    <row r="161" spans="1:25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Y161" s="1">
        <f>IFERROR(VLOOKUP(R161,'Печать Заказа'!B:N,13,FALSE),"")</f>
        <v>0</v>
      </c>
    </row>
    <row r="162" spans="1:25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Y162" s="1">
        <f>IFERROR(VLOOKUP(R162,'Печать Заказа'!B:N,13,FALSE),"")</f>
        <v>0</v>
      </c>
    </row>
    <row r="163" spans="1:25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Y163" s="1">
        <f>IFERROR(VLOOKUP(R163,'Печать Заказа'!B:N,13,FALSE),"")</f>
        <v>0</v>
      </c>
    </row>
    <row r="164" spans="1:25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Y164" s="1">
        <f>IFERROR(VLOOKUP(R164,'Печать Заказа'!B:N,13,FALSE),"")</f>
        <v>0</v>
      </c>
    </row>
    <row r="165" spans="1:25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Y165" s="1">
        <f>IFERROR(VLOOKUP(R165,'Печать Заказа'!B:N,13,FALSE),"")</f>
        <v>0</v>
      </c>
    </row>
    <row r="166" spans="1:25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Y166" s="1">
        <f>IFERROR(VLOOKUP(R166,'Печать Заказа'!B:N,13,FALSE),"")</f>
        <v>0</v>
      </c>
    </row>
    <row r="167" spans="1:25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Y167" s="1">
        <f>IFERROR(VLOOKUP(R167,'Печать Заказа'!B:N,13,FALSE),"")</f>
        <v>0</v>
      </c>
    </row>
    <row r="168" spans="1:25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Y168" s="1">
        <f>IFERROR(VLOOKUP(R168,'Печать Заказа'!B:N,13,FALSE),"")</f>
        <v>0</v>
      </c>
    </row>
    <row r="169" spans="1:25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Y169" s="1">
        <f>IFERROR(VLOOKUP(R169,'Печать Заказа'!B:N,13,FALSE),"")</f>
        <v>0</v>
      </c>
    </row>
    <row r="170" spans="1:25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Y170" s="1">
        <f>IFERROR(VLOOKUP(R170,'Печать Заказа'!B:N,13,FALSE),"")</f>
        <v>0</v>
      </c>
    </row>
    <row r="171" spans="1:25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Y171" s="1">
        <f>IFERROR(VLOOKUP(R171,'Печать Заказа'!B:N,13,FALSE),"")</f>
        <v>0</v>
      </c>
    </row>
    <row r="172" spans="1:25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Y172" s="1">
        <f>IFERROR(VLOOKUP(R172,'Печать Заказа'!B:N,13,FALSE),"")</f>
        <v>0</v>
      </c>
    </row>
    <row r="173" spans="1:25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Y173" s="1">
        <f>IFERROR(VLOOKUP(R173,'Печать Заказа'!B:N,13,FALSE),"")</f>
        <v>0</v>
      </c>
    </row>
    <row r="174" spans="1:25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Y174" s="1">
        <f>IFERROR(VLOOKUP(R174,'Печать Заказа'!B:N,13,FALSE),"")</f>
        <v>0</v>
      </c>
    </row>
    <row r="175" spans="1:25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Y175" s="1">
        <f>IFERROR(VLOOKUP(R175,'Печать Заказа'!B:N,13,FALSE),"")</f>
        <v>0</v>
      </c>
    </row>
    <row r="176" spans="1:25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Y176" s="1">
        <f>IFERROR(VLOOKUP(R176,'Печать Заказа'!B:N,13,FALSE),"")</f>
        <v>0</v>
      </c>
    </row>
    <row r="177" spans="1:25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Y177" s="1">
        <f>IFERROR(VLOOKUP(R177,'Печать Заказа'!B:N,13,FALSE),"")</f>
        <v>0</v>
      </c>
    </row>
    <row r="178" spans="1:25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Y178" s="1">
        <f>IFERROR(VLOOKUP(R178,'Печать Заказа'!B:N,13,FALSE),"")</f>
        <v>0</v>
      </c>
    </row>
    <row r="179" spans="1:25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Y179" s="1">
        <f>IFERROR(VLOOKUP(R179,'Печать Заказа'!B:N,13,FALSE),"")</f>
        <v>0</v>
      </c>
    </row>
    <row r="180" spans="1:25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Y180" s="1">
        <f>IFERROR(VLOOKUP(R180,'Печать Заказа'!B:N,13,FALSE),"")</f>
        <v>0</v>
      </c>
    </row>
    <row r="181" spans="1:25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Y181" s="1">
        <f>IFERROR(VLOOKUP(R181,'Печать Заказа'!B:N,13,FALSE),"")</f>
        <v>0</v>
      </c>
    </row>
    <row r="182" spans="1:25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Y182" s="1">
        <f>IFERROR(VLOOKUP(R182,'Печать Заказа'!B:N,13,FALSE),"")</f>
        <v>0</v>
      </c>
    </row>
    <row r="183" spans="1:25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Y183" s="1">
        <f>IFERROR(VLOOKUP(R183,'Печать Заказа'!B:N,13,FALSE),"")</f>
        <v>0</v>
      </c>
    </row>
    <row r="184" spans="1:25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Y184" s="1">
        <f>IFERROR(VLOOKUP(R184,'Печать Заказа'!B:N,13,FALSE),"")</f>
        <v>0</v>
      </c>
    </row>
    <row r="185" spans="1:25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Y185" s="1">
        <f>IFERROR(VLOOKUP(R185,'Печать Заказа'!B:N,13,FALSE),"")</f>
        <v>0</v>
      </c>
    </row>
    <row r="186" spans="1:25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Y186" s="1">
        <f>IFERROR(VLOOKUP(R186,'Печать Заказа'!B:N,13,FALSE),"")</f>
        <v>0</v>
      </c>
    </row>
    <row r="187" spans="1:25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Y187" s="1">
        <f>IFERROR(VLOOKUP(R187,'Печать Заказа'!B:N,13,FALSE),"")</f>
        <v>0</v>
      </c>
    </row>
    <row r="188" spans="1:25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Y188" s="1">
        <f>IFERROR(VLOOKUP(R188,'Печать Заказа'!B:N,13,FALSE),"")</f>
        <v>0</v>
      </c>
    </row>
    <row r="189" spans="1:25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Y189" s="1">
        <f>IFERROR(VLOOKUP(R189,'Печать Заказа'!B:N,13,FALSE),"")</f>
        <v>0</v>
      </c>
    </row>
    <row r="190" spans="1:25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Y190" s="1">
        <f>IFERROR(VLOOKUP(R190,'Печать Заказа'!B:N,13,FALSE),"")</f>
        <v>0</v>
      </c>
    </row>
    <row r="191" spans="1:25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Y191" s="1">
        <f>IFERROR(VLOOKUP(R191,'Печать Заказа'!B:N,13,FALSE),"")</f>
        <v>0</v>
      </c>
    </row>
    <row r="192" spans="1:25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Y192" s="1">
        <f>IFERROR(VLOOKUP(R192,'Печать Заказа'!B:N,13,FALSE),"")</f>
        <v>0</v>
      </c>
    </row>
    <row r="193" spans="1:25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Y193" s="1">
        <f>IFERROR(VLOOKUP(R193,'Печать Заказа'!B:N,13,FALSE),"")</f>
        <v>0</v>
      </c>
    </row>
    <row r="194" spans="1:25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Y194" s="1">
        <f>IFERROR(VLOOKUP(R194,'Печать Заказа'!B:N,13,FALSE),"")</f>
        <v>0</v>
      </c>
    </row>
    <row r="195" spans="1:25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Y195" s="1">
        <f>IFERROR(VLOOKUP(R195,'Печать Заказа'!B:N,13,FALSE),"")</f>
        <v>0</v>
      </c>
    </row>
    <row r="196" spans="1:25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Y196" s="1">
        <f>IFERROR(VLOOKUP(R196,'Печать Заказа'!B:N,13,FALSE),"")</f>
        <v>0</v>
      </c>
    </row>
    <row r="197" spans="1:25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Y197" s="1">
        <f>IFERROR(VLOOKUP(R197,'Печать Заказа'!B:N,13,FALSE),"")</f>
        <v>0</v>
      </c>
    </row>
    <row r="198" spans="1:25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Y198" s="1">
        <f>IFERROR(VLOOKUP(R198,'Печать Заказа'!B:N,13,FALSE),"")</f>
        <v>0</v>
      </c>
    </row>
    <row r="199" spans="1:25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Y199" s="1">
        <f>IFERROR(VLOOKUP(R199,'Печать Заказа'!B:N,13,FALSE),"")</f>
        <v>0</v>
      </c>
    </row>
    <row r="200" spans="1:25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Y200" s="1">
        <f>IFERROR(VLOOKUP(R200,'Печать Заказа'!B:N,13,FALSE),"")</f>
        <v>0</v>
      </c>
    </row>
    <row r="201" spans="1:25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Y201" s="1">
        <f>IFERROR(VLOOKUP(R201,'Печать Заказа'!B:N,13,FALSE),"")</f>
        <v>0</v>
      </c>
    </row>
    <row r="202" spans="1:25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Y202" s="1">
        <f>IFERROR(VLOOKUP(R202,'Печать Заказа'!B:N,13,FALSE),"")</f>
        <v>0</v>
      </c>
    </row>
    <row r="203" spans="1:25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Y203" s="1">
        <f>IFERROR(VLOOKUP(R203,'Печать Заказа'!B:N,13,FALSE),"")</f>
        <v>0</v>
      </c>
    </row>
    <row r="204" spans="1:25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Y204" s="1">
        <f>IFERROR(VLOOKUP(R204,'Печать Заказа'!B:N,13,FALSE),"")</f>
        <v>0</v>
      </c>
    </row>
    <row r="205" spans="1:25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Y205" s="1">
        <f>IFERROR(VLOOKUP(R205,'Печать Заказа'!B:N,13,FALSE),"")</f>
        <v>0</v>
      </c>
    </row>
    <row r="206" spans="1:25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Y206" s="1">
        <f>IFERROR(VLOOKUP(R206,'Печать Заказа'!B:N,13,FALSE),"")</f>
        <v>0</v>
      </c>
    </row>
    <row r="207" spans="1:25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Y207" s="1">
        <f>IFERROR(VLOOKUP(R207,'Печать Заказа'!B:N,13,FALSE),"")</f>
        <v>0</v>
      </c>
    </row>
    <row r="208" spans="1:25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Y208" s="1">
        <f>IFERROR(VLOOKUP(R208,'Печать Заказа'!B:N,13,FALSE),"")</f>
        <v>0</v>
      </c>
    </row>
    <row r="209" spans="1:25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Y209" s="1">
        <f>IFERROR(VLOOKUP(R209,'Печать Заказа'!B:N,13,FALSE),"")</f>
        <v>0</v>
      </c>
    </row>
    <row r="210" spans="1:25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Y210" s="1">
        <f>IFERROR(VLOOKUP(R210,'Печать Заказа'!B:N,13,FALSE),"")</f>
        <v>0</v>
      </c>
    </row>
    <row r="211" spans="1:25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Y211" s="1">
        <f>IFERROR(VLOOKUP(R211,'Печать Заказа'!B:N,13,FALSE),"")</f>
        <v>0</v>
      </c>
    </row>
    <row r="212" spans="1:25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Y212" s="1">
        <f>IFERROR(VLOOKUP(R212,'Печать Заказа'!B:N,13,FALSE),"")</f>
        <v>0</v>
      </c>
    </row>
    <row r="213" spans="1:25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Y213" s="1">
        <f>IFERROR(VLOOKUP(R213,'Печать Заказа'!B:N,13,FALSE),"")</f>
        <v>0</v>
      </c>
    </row>
    <row r="214" spans="1:25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Y214" s="1">
        <f>IFERROR(VLOOKUP(R214,'Печать Заказа'!B:N,13,FALSE),"")</f>
        <v>0</v>
      </c>
    </row>
    <row r="215" spans="1:25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Y215" s="1">
        <f>IFERROR(VLOOKUP(R215,'Печать Заказа'!B:N,13,FALSE),"")</f>
        <v>0</v>
      </c>
    </row>
    <row r="216" spans="1:25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Y216" s="1">
        <f>IFERROR(VLOOKUP(R216,'Печать Заказа'!B:N,13,FALSE),"")</f>
        <v>0</v>
      </c>
    </row>
    <row r="217" spans="1:25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Y217" s="1">
        <f>IFERROR(VLOOKUP(R217,'Печать Заказа'!B:N,13,FALSE),"")</f>
        <v>0</v>
      </c>
    </row>
    <row r="218" spans="1:25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Y218" s="1">
        <f>IFERROR(VLOOKUP(R218,'Печать Заказа'!B:N,13,FALSE),"")</f>
        <v>0</v>
      </c>
    </row>
    <row r="219" spans="1:25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Y219" s="1">
        <f>IFERROR(VLOOKUP(R219,'Печать Заказа'!B:N,13,FALSE),"")</f>
        <v>0</v>
      </c>
    </row>
    <row r="220" spans="1:25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Y220" s="1">
        <f>IFERROR(VLOOKUP(R220,'Печать Заказа'!B:N,13,FALSE),"")</f>
        <v>0</v>
      </c>
    </row>
    <row r="221" spans="1:25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Y221" s="1">
        <f>IFERROR(VLOOKUP(R221,'Печать Заказа'!B:N,13,FALSE),"")</f>
        <v>0</v>
      </c>
    </row>
    <row r="222" spans="1:25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Y222" s="1">
        <f>IFERROR(VLOOKUP(R222,'Печать Заказа'!B:N,13,FALSE),"")</f>
        <v>0</v>
      </c>
    </row>
    <row r="223" spans="1:25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Y223" s="1">
        <f>IFERROR(VLOOKUP(R223,'Печать Заказа'!B:N,13,FALSE),"")</f>
        <v>0</v>
      </c>
    </row>
    <row r="224" spans="1:25" ht="15" customHeight="1" x14ac:dyDescent="0.25">
      <c r="A224" s="1"/>
      <c r="B224" s="1"/>
      <c r="C224" s="1"/>
      <c r="D224" s="1"/>
      <c r="E224" s="1"/>
      <c r="F224" s="1"/>
      <c r="G224" s="1"/>
      <c r="H224" s="1"/>
      <c r="Y224" s="1">
        <f>IFERROR(VLOOKUP(R224,'Печать Заказа'!B:N,13,FALSE),"")</f>
        <v>0</v>
      </c>
    </row>
    <row r="225" spans="1:25" ht="15" customHeight="1" x14ac:dyDescent="0.25">
      <c r="A225" s="1"/>
      <c r="B225" s="1"/>
      <c r="C225" s="1"/>
      <c r="D225" s="1"/>
      <c r="E225" s="1"/>
      <c r="F225" s="1"/>
      <c r="G225" s="1"/>
      <c r="H225" s="1"/>
      <c r="Y225" s="1">
        <f>IFERROR(VLOOKUP(R225,'Печать Заказа'!B:N,13,FALSE),"")</f>
        <v>0</v>
      </c>
    </row>
    <row r="226" spans="1:25" ht="15" customHeight="1" x14ac:dyDescent="0.25">
      <c r="A226" s="1"/>
      <c r="B226" s="1"/>
      <c r="C226" s="1"/>
      <c r="D226" s="1"/>
      <c r="E226" s="1"/>
      <c r="F226" s="1"/>
      <c r="G226" s="1"/>
      <c r="H226" s="1"/>
      <c r="Y226" s="1">
        <f>IFERROR(VLOOKUP(R226,'Печать Заказа'!B:N,13,FALSE),"")</f>
        <v>0</v>
      </c>
    </row>
    <row r="227" spans="1:25" ht="15" customHeight="1" x14ac:dyDescent="0.25">
      <c r="A227" s="1"/>
      <c r="B227" s="1"/>
      <c r="C227" s="1"/>
      <c r="D227" s="1"/>
      <c r="E227" s="1"/>
      <c r="F227" s="1"/>
      <c r="G227" s="1"/>
      <c r="H227" s="1"/>
      <c r="Y227" s="1">
        <f>IFERROR(VLOOKUP(R227,'Печать Заказа'!B:N,13,FALSE),"")</f>
        <v>0</v>
      </c>
    </row>
    <row r="228" spans="1:25" ht="15" customHeight="1" x14ac:dyDescent="0.25">
      <c r="A228" s="1"/>
      <c r="B228" s="1"/>
      <c r="C228" s="1"/>
      <c r="D228" s="1"/>
      <c r="E228" s="1"/>
      <c r="F228" s="1"/>
      <c r="G228" s="1"/>
      <c r="H228" s="1"/>
      <c r="Y228" s="1">
        <f>IFERROR(VLOOKUP(R228,'Печать Заказа'!B:N,13,FALSE),"")</f>
        <v>0</v>
      </c>
    </row>
    <row r="229" spans="1:25" ht="15" customHeight="1" x14ac:dyDescent="0.25">
      <c r="A229" s="1"/>
      <c r="B229" s="1"/>
      <c r="C229" s="1"/>
      <c r="D229" s="1"/>
      <c r="E229" s="1"/>
      <c r="F229" s="1"/>
      <c r="G229" s="1"/>
      <c r="H229" s="1"/>
      <c r="Y229" s="1">
        <f>IFERROR(VLOOKUP(R229,'Печать Заказа'!B:N,13,FALSE),"")</f>
        <v>0</v>
      </c>
    </row>
    <row r="239" spans="1:25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5" t="e">
        <f>Конвекторы!P31\</f>
        <v>#NAME?</v>
      </c>
    </row>
  </sheetData>
  <protectedRanges>
    <protectedRange sqref="J3 G3" name="Диапазон1"/>
    <protectedRange sqref="L45 L15 L26 L41 L10 L36 L49 L31 L23 L6 L20" name="Диапазон1_5"/>
    <protectedRange sqref="L37:L39 L50:L51 L11:L13 L32:L35 L42:L43 L46:L47 L27:L30 L7:L8 L19 L24 L21:L22 L16:L18" name="Диапазон1_1"/>
  </protectedRanges>
  <mergeCells count="88">
    <mergeCell ref="L26:P26"/>
    <mergeCell ref="C27:E27"/>
    <mergeCell ref="H27:I27"/>
    <mergeCell ref="H17:I17"/>
    <mergeCell ref="C18:E18"/>
    <mergeCell ref="H18:I18"/>
    <mergeCell ref="C17:E17"/>
    <mergeCell ref="C24:E24"/>
    <mergeCell ref="H24:I24"/>
    <mergeCell ref="C10:E10"/>
    <mergeCell ref="H10:I10"/>
    <mergeCell ref="H13:I13"/>
    <mergeCell ref="C13:E13"/>
    <mergeCell ref="H15:I15"/>
    <mergeCell ref="C15:E15"/>
    <mergeCell ref="H12:I12"/>
    <mergeCell ref="L31:P31"/>
    <mergeCell ref="C32:E32"/>
    <mergeCell ref="L36:P36"/>
    <mergeCell ref="C37:E37"/>
    <mergeCell ref="H37:I37"/>
    <mergeCell ref="H34:I34"/>
    <mergeCell ref="H33:I33"/>
    <mergeCell ref="C34:E34"/>
    <mergeCell ref="H36:I36"/>
    <mergeCell ref="H32:I32"/>
    <mergeCell ref="C33:E33"/>
    <mergeCell ref="H31:I31"/>
    <mergeCell ref="C36:E36"/>
    <mergeCell ref="L49:P49"/>
    <mergeCell ref="C46:E46"/>
    <mergeCell ref="H38:I38"/>
    <mergeCell ref="H42:I42"/>
    <mergeCell ref="C45:E45"/>
    <mergeCell ref="L45:P45"/>
    <mergeCell ref="C43:E43"/>
    <mergeCell ref="H43:I43"/>
    <mergeCell ref="C39:E39"/>
    <mergeCell ref="H39:I39"/>
    <mergeCell ref="L41:P41"/>
    <mergeCell ref="C47:E47"/>
    <mergeCell ref="H47:I47"/>
    <mergeCell ref="C41:E41"/>
    <mergeCell ref="H41:I41"/>
    <mergeCell ref="C42:E42"/>
    <mergeCell ref="C51:E51"/>
    <mergeCell ref="H51:I51"/>
    <mergeCell ref="H26:I26"/>
    <mergeCell ref="C26:E26"/>
    <mergeCell ref="C50:E50"/>
    <mergeCell ref="H50:I50"/>
    <mergeCell ref="C28:E28"/>
    <mergeCell ref="H46:I46"/>
    <mergeCell ref="H45:I45"/>
    <mergeCell ref="C49:E49"/>
    <mergeCell ref="H49:I49"/>
    <mergeCell ref="C31:E31"/>
    <mergeCell ref="C38:E38"/>
    <mergeCell ref="H28:I28"/>
    <mergeCell ref="C29:E29"/>
    <mergeCell ref="H29:I29"/>
    <mergeCell ref="B1:B3"/>
    <mergeCell ref="C2:F2"/>
    <mergeCell ref="G2:H2"/>
    <mergeCell ref="C3:E3"/>
    <mergeCell ref="G3:H3"/>
    <mergeCell ref="C7:E7"/>
    <mergeCell ref="H7:I7"/>
    <mergeCell ref="C8:E8"/>
    <mergeCell ref="H8:I8"/>
    <mergeCell ref="C6:E6"/>
    <mergeCell ref="H6:I6"/>
    <mergeCell ref="L6:P6"/>
    <mergeCell ref="C23:E23"/>
    <mergeCell ref="L20:P20"/>
    <mergeCell ref="C21:E21"/>
    <mergeCell ref="H21:I21"/>
    <mergeCell ref="H23:I23"/>
    <mergeCell ref="L23:P23"/>
    <mergeCell ref="L15:P15"/>
    <mergeCell ref="L10:P10"/>
    <mergeCell ref="C11:E11"/>
    <mergeCell ref="H11:I11"/>
    <mergeCell ref="C12:E12"/>
    <mergeCell ref="C20:E20"/>
    <mergeCell ref="H20:I20"/>
    <mergeCell ref="C16:E16"/>
    <mergeCell ref="H16:I16"/>
  </mergeCells>
  <printOptions horizontalCentered="1"/>
  <pageMargins left="0" right="0" top="0.11811023622047245" bottom="0.23622047244094491" header="0.11811023622047245" footer="0.11811023622047245"/>
  <pageSetup paperSize="9" scale="48" fitToHeight="0" orientation="portrait" horizontalDpi="4294967295" verticalDpi="4294967295" r:id="rId1"/>
  <rowBreaks count="1" manualBreakCount="1">
    <brk id="43" max="15" man="1"/>
  </rowBreaks>
  <colBreaks count="1" manualBreakCount="1">
    <brk id="1" max="53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Z231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J3" sqref="J3"/>
    </sheetView>
  </sheetViews>
  <sheetFormatPr defaultColWidth="10.5703125" defaultRowHeight="15" customHeight="1" outlineLevelCol="1" x14ac:dyDescent="0.25"/>
  <cols>
    <col min="1" max="1" width="20.7109375" style="4" hidden="1" customWidth="1"/>
    <col min="2" max="2" width="22.7109375" style="4" customWidth="1"/>
    <col min="3" max="3" width="35.8554687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.7109375" style="5" customWidth="1"/>
    <col min="9" max="9" width="20.8554687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25" s="39" customFormat="1" ht="44.25" customHeight="1" x14ac:dyDescent="0.25">
      <c r="A1" s="34"/>
      <c r="B1" s="617"/>
      <c r="C1" s="102" t="s">
        <v>729</v>
      </c>
      <c r="D1" s="103"/>
      <c r="E1" s="103"/>
      <c r="F1" s="104"/>
      <c r="G1" s="105">
        <f>Title!E5</f>
        <v>45313</v>
      </c>
      <c r="H1" s="35"/>
      <c r="I1" s="35"/>
      <c r="J1" s="35"/>
      <c r="K1" s="35"/>
      <c r="L1" s="42"/>
      <c r="M1" s="36"/>
      <c r="N1" s="36"/>
      <c r="O1" s="56"/>
      <c r="P1" s="36"/>
      <c r="Q1" s="37"/>
      <c r="R1" s="38"/>
      <c r="S1" s="38"/>
      <c r="T1" s="38"/>
      <c r="U1" s="38"/>
      <c r="V1" s="38"/>
      <c r="W1" s="38"/>
    </row>
    <row r="2" spans="1:25" s="46" customFormat="1" ht="30" customHeight="1" thickBot="1" x14ac:dyDescent="0.3">
      <c r="A2" s="43"/>
      <c r="B2" s="617"/>
      <c r="C2" s="250" t="s">
        <v>151</v>
      </c>
      <c r="D2" s="250"/>
      <c r="E2" s="250"/>
      <c r="F2" s="250"/>
      <c r="G2" s="634"/>
      <c r="H2" s="634"/>
      <c r="I2" s="47"/>
      <c r="J2" s="249" t="s">
        <v>144</v>
      </c>
      <c r="K2" s="47"/>
      <c r="L2" s="49" t="s">
        <v>145</v>
      </c>
      <c r="M2" s="49" t="s">
        <v>146</v>
      </c>
      <c r="N2" s="49"/>
      <c r="O2" s="48"/>
      <c r="P2" s="50"/>
      <c r="Q2" s="44"/>
      <c r="R2" s="45"/>
      <c r="S2" s="45"/>
      <c r="T2" s="45"/>
      <c r="U2" s="45"/>
      <c r="V2" s="45"/>
      <c r="W2" s="45"/>
    </row>
    <row r="3" spans="1:25" ht="34.5" customHeight="1" thickBot="1" x14ac:dyDescent="0.55000000000000004">
      <c r="A3" s="2"/>
      <c r="B3" s="617"/>
      <c r="C3" s="122" t="s">
        <v>152</v>
      </c>
      <c r="D3" s="122"/>
      <c r="E3" s="122"/>
      <c r="G3" s="633"/>
      <c r="H3" s="633"/>
      <c r="I3" s="7"/>
      <c r="J3" s="133">
        <f>Title!E6</f>
        <v>0</v>
      </c>
      <c r="K3" s="54" t="s">
        <v>147</v>
      </c>
      <c r="L3" s="52">
        <f>SUM(L4:L9998)</f>
        <v>0</v>
      </c>
      <c r="M3" s="52">
        <f>SUM(M4:M9998)</f>
        <v>0</v>
      </c>
      <c r="N3" s="55"/>
      <c r="O3" s="53" t="s">
        <v>153</v>
      </c>
      <c r="P3" s="53" t="s">
        <v>155</v>
      </c>
      <c r="Q3" s="248" t="s">
        <v>55</v>
      </c>
      <c r="R3" s="248" t="s">
        <v>56</v>
      </c>
      <c r="S3" s="248" t="s">
        <v>140</v>
      </c>
      <c r="T3" s="276" t="s">
        <v>71</v>
      </c>
      <c r="U3" s="22"/>
      <c r="V3" s="248" t="s">
        <v>119</v>
      </c>
      <c r="W3" s="248" t="s">
        <v>57</v>
      </c>
    </row>
    <row r="4" spans="1:25" s="64" customFormat="1" ht="47.25" customHeight="1" thickBot="1" x14ac:dyDescent="0.3">
      <c r="A4" s="600"/>
      <c r="B4" s="100" t="s">
        <v>601</v>
      </c>
      <c r="C4" s="100"/>
      <c r="D4" s="100"/>
      <c r="E4" s="100"/>
      <c r="F4" s="100"/>
      <c r="G4" s="100"/>
      <c r="H4" s="78"/>
      <c r="I4" s="78"/>
      <c r="J4" s="78"/>
      <c r="K4" s="78"/>
      <c r="L4" s="78"/>
      <c r="M4" s="78"/>
      <c r="N4" s="78"/>
      <c r="O4" s="78"/>
      <c r="P4" s="78"/>
      <c r="Q4" s="32"/>
      <c r="R4" s="33"/>
      <c r="S4" s="33"/>
      <c r="T4" s="271"/>
      <c r="U4" s="40"/>
      <c r="V4" s="33"/>
      <c r="W4" s="33"/>
    </row>
    <row r="5" spans="1:25" ht="62.25" customHeight="1" x14ac:dyDescent="0.25">
      <c r="B5" s="308"/>
      <c r="C5" s="339" t="s">
        <v>1192</v>
      </c>
      <c r="D5" s="339"/>
      <c r="E5" s="326"/>
      <c r="F5" s="339"/>
      <c r="G5" s="339"/>
      <c r="H5" s="87"/>
      <c r="I5" s="87"/>
      <c r="J5" s="87"/>
      <c r="K5" s="87"/>
      <c r="L5" s="644"/>
      <c r="M5" s="644"/>
      <c r="N5" s="644"/>
      <c r="O5" s="644"/>
      <c r="P5" s="644"/>
      <c r="Q5" s="23"/>
      <c r="R5" s="26"/>
      <c r="S5" s="26"/>
      <c r="T5" s="272"/>
      <c r="U5" s="26"/>
      <c r="V5" s="26"/>
      <c r="W5" s="26"/>
    </row>
    <row r="6" spans="1:25" ht="80.25" customHeight="1" x14ac:dyDescent="0.25">
      <c r="B6" s="79"/>
      <c r="C6" s="616" t="s">
        <v>45</v>
      </c>
      <c r="D6" s="616"/>
      <c r="E6" s="645" t="s">
        <v>292</v>
      </c>
      <c r="F6" s="645"/>
      <c r="G6" s="613" t="s">
        <v>255</v>
      </c>
      <c r="H6" s="631" t="s">
        <v>217</v>
      </c>
      <c r="I6" s="631"/>
      <c r="J6" s="613" t="s">
        <v>596</v>
      </c>
      <c r="K6" s="613" t="s">
        <v>156</v>
      </c>
      <c r="L6" s="618" t="s">
        <v>1198</v>
      </c>
      <c r="M6" s="619"/>
      <c r="N6" s="619"/>
      <c r="O6" s="619"/>
      <c r="P6" s="620"/>
      <c r="Q6" s="24"/>
      <c r="R6" s="25"/>
      <c r="S6" s="25"/>
      <c r="T6" s="273"/>
      <c r="U6" s="25"/>
      <c r="V6" s="25"/>
      <c r="W6" s="25"/>
      <c r="Y6" s="1" t="str">
        <f>IFERROR(VLOOKUP(#REF!,'Печать Заказа'!B:N,13,FALSE),"")</f>
        <v/>
      </c>
    </row>
    <row r="7" spans="1:25" ht="53.25" customHeight="1" thickBot="1" x14ac:dyDescent="0.3">
      <c r="A7" s="115"/>
      <c r="B7" s="234"/>
      <c r="C7" s="155" t="str">
        <f>Q7</f>
        <v>THERMEX Cometa 6-12 Wi-Fi</v>
      </c>
      <c r="D7" s="155"/>
      <c r="E7" s="155"/>
      <c r="F7" s="155" t="s">
        <v>294</v>
      </c>
      <c r="G7" s="612" t="s">
        <v>1195</v>
      </c>
      <c r="H7" s="646" t="s">
        <v>720</v>
      </c>
      <c r="I7" s="646"/>
      <c r="J7" s="612" t="s">
        <v>1196</v>
      </c>
      <c r="K7" s="615" t="s">
        <v>1197</v>
      </c>
      <c r="L7" s="94">
        <v>0</v>
      </c>
      <c r="M7" s="94">
        <f>L7*O7</f>
        <v>0</v>
      </c>
      <c r="N7" s="94"/>
      <c r="O7" s="95">
        <f>P7*(1-$J$3)</f>
        <v>49990</v>
      </c>
      <c r="P7" s="407">
        <f>V7</f>
        <v>49990</v>
      </c>
      <c r="Q7" s="614" t="s">
        <v>1193</v>
      </c>
      <c r="R7" s="614" t="s">
        <v>1194</v>
      </c>
      <c r="S7" s="84">
        <v>511601</v>
      </c>
      <c r="T7" s="270">
        <v>4670033317664</v>
      </c>
      <c r="U7" s="25"/>
      <c r="V7" s="614">
        <f>VLOOKUP(R7,'Печать Заказа'!B:F,5,FALSE)</f>
        <v>49990</v>
      </c>
      <c r="W7" s="614" t="str">
        <f>IF(V7="фикс.цена",VLOOKUP(R7,'Печать Заказа'!B:F,4,FALSE),"")</f>
        <v/>
      </c>
      <c r="Y7" s="1" t="str">
        <f>IFERROR(VLOOKUP(R7,'Печать Заказа'!B:N,13,FALSE),"")</f>
        <v/>
      </c>
    </row>
    <row r="8" spans="1:25" ht="77.25" customHeight="1" x14ac:dyDescent="0.25">
      <c r="B8" s="308"/>
      <c r="C8" s="339" t="s">
        <v>767</v>
      </c>
      <c r="D8" s="339"/>
      <c r="E8" s="326"/>
      <c r="F8" s="339"/>
      <c r="G8" s="339"/>
      <c r="H8" s="339"/>
      <c r="I8" s="339"/>
      <c r="J8" s="339"/>
      <c r="K8" s="339"/>
      <c r="L8" s="647"/>
      <c r="M8" s="647"/>
      <c r="N8" s="647"/>
      <c r="O8" s="647"/>
      <c r="P8" s="647"/>
      <c r="Q8" s="23"/>
      <c r="R8" s="26"/>
      <c r="S8" s="26"/>
      <c r="T8" s="272"/>
      <c r="U8" s="26"/>
      <c r="V8" s="26"/>
      <c r="W8" s="26"/>
    </row>
    <row r="9" spans="1:25" ht="76.5" customHeight="1" x14ac:dyDescent="0.25">
      <c r="B9" s="79"/>
      <c r="C9" s="86" t="s">
        <v>45</v>
      </c>
      <c r="D9" s="86"/>
      <c r="E9" s="645" t="s">
        <v>292</v>
      </c>
      <c r="F9" s="645"/>
      <c r="G9" s="353" t="s">
        <v>255</v>
      </c>
      <c r="H9" s="631" t="s">
        <v>217</v>
      </c>
      <c r="I9" s="631"/>
      <c r="J9" s="353" t="s">
        <v>596</v>
      </c>
      <c r="K9" s="353" t="s">
        <v>156</v>
      </c>
      <c r="L9" s="618" t="s">
        <v>771</v>
      </c>
      <c r="M9" s="619"/>
      <c r="N9" s="619"/>
      <c r="O9" s="619"/>
      <c r="P9" s="620"/>
      <c r="Q9" s="24"/>
      <c r="R9" s="25"/>
      <c r="S9" s="25"/>
      <c r="T9" s="273"/>
      <c r="U9" s="25"/>
      <c r="V9" s="25"/>
      <c r="W9" s="25"/>
      <c r="Y9" s="1" t="str">
        <f>IFERROR(VLOOKUP(#REF!,'Печать Заказа'!B:N,13,FALSE),"")</f>
        <v/>
      </c>
    </row>
    <row r="10" spans="1:25" ht="78" customHeight="1" thickBot="1" x14ac:dyDescent="0.3">
      <c r="A10" s="115"/>
      <c r="B10" s="234"/>
      <c r="C10" s="155" t="str">
        <f>Q10</f>
        <v>THERMEX Skif 5-12 Wi-Fi</v>
      </c>
      <c r="D10" s="154"/>
      <c r="E10" s="155"/>
      <c r="F10" s="154" t="s">
        <v>293</v>
      </c>
      <c r="G10" s="351" t="s">
        <v>598</v>
      </c>
      <c r="H10" s="627" t="s">
        <v>594</v>
      </c>
      <c r="I10" s="627"/>
      <c r="J10" s="351" t="s">
        <v>597</v>
      </c>
      <c r="K10" s="354" t="s">
        <v>595</v>
      </c>
      <c r="L10" s="94">
        <v>0</v>
      </c>
      <c r="M10" s="94">
        <f>L10*O10</f>
        <v>0</v>
      </c>
      <c r="N10" s="94"/>
      <c r="O10" s="95">
        <f>P10*(1-$J$3)</f>
        <v>42990</v>
      </c>
      <c r="P10" s="407">
        <f>V10</f>
        <v>42990</v>
      </c>
      <c r="Q10" s="352" t="s">
        <v>768</v>
      </c>
      <c r="R10" s="352" t="s">
        <v>769</v>
      </c>
      <c r="S10" s="84">
        <v>511301</v>
      </c>
      <c r="T10" s="270">
        <v>4670033314182</v>
      </c>
      <c r="U10" s="25"/>
      <c r="V10" s="554">
        <f>VLOOKUP(R10,'Печать Заказа'!B:F,5,FALSE)</f>
        <v>42990</v>
      </c>
      <c r="W10" s="554" t="str">
        <f>IF(V10="фикс.цена",VLOOKUP(R10,'Печать Заказа'!B:F,4,FALSE),"")</f>
        <v/>
      </c>
      <c r="Y10" s="1" t="str">
        <f>IFERROR(VLOOKUP(R10,'Печать Заказа'!B:N,13,FALSE),"")</f>
        <v/>
      </c>
    </row>
    <row r="11" spans="1:25" ht="77.25" customHeight="1" thickTop="1" x14ac:dyDescent="0.25">
      <c r="B11" s="57"/>
      <c r="C11" s="87" t="s">
        <v>593</v>
      </c>
      <c r="D11" s="87"/>
      <c r="E11" s="326" t="s">
        <v>497</v>
      </c>
      <c r="F11" s="87"/>
      <c r="G11" s="87"/>
      <c r="H11" s="87"/>
      <c r="I11" s="87"/>
      <c r="J11" s="87"/>
      <c r="K11" s="87"/>
      <c r="L11" s="644"/>
      <c r="M11" s="644"/>
      <c r="N11" s="644"/>
      <c r="O11" s="644"/>
      <c r="P11" s="644"/>
      <c r="Q11" s="23"/>
      <c r="R11" s="26"/>
      <c r="S11" s="26"/>
      <c r="T11" s="272"/>
      <c r="U11" s="26"/>
      <c r="V11" s="26"/>
      <c r="W11" s="26"/>
    </row>
    <row r="12" spans="1:25" ht="69" customHeight="1" x14ac:dyDescent="0.25">
      <c r="B12" s="79"/>
      <c r="C12" s="86" t="s">
        <v>45</v>
      </c>
      <c r="D12" s="86"/>
      <c r="E12" s="645" t="s">
        <v>292</v>
      </c>
      <c r="F12" s="645"/>
      <c r="G12" s="247" t="s">
        <v>255</v>
      </c>
      <c r="H12" s="631" t="s">
        <v>217</v>
      </c>
      <c r="I12" s="631"/>
      <c r="J12" s="247" t="s">
        <v>596</v>
      </c>
      <c r="K12" s="247" t="s">
        <v>156</v>
      </c>
      <c r="L12" s="618" t="s">
        <v>600</v>
      </c>
      <c r="M12" s="619"/>
      <c r="N12" s="619"/>
      <c r="O12" s="619"/>
      <c r="P12" s="620"/>
      <c r="Q12" s="24"/>
      <c r="R12" s="25"/>
      <c r="S12" s="25"/>
      <c r="T12" s="273"/>
      <c r="U12" s="25"/>
      <c r="V12" s="25"/>
      <c r="W12" s="25"/>
    </row>
    <row r="13" spans="1:25" ht="78" customHeight="1" thickBot="1" x14ac:dyDescent="0.3">
      <c r="A13" s="115"/>
      <c r="B13" s="234"/>
      <c r="C13" s="155" t="str">
        <f>Q13</f>
        <v>THERMEX Grizzly 5-12 Wi-Fi</v>
      </c>
      <c r="D13" s="155"/>
      <c r="E13" s="155"/>
      <c r="F13" s="155" t="s">
        <v>293</v>
      </c>
      <c r="G13" s="479" t="s">
        <v>598</v>
      </c>
      <c r="H13" s="626" t="s">
        <v>1085</v>
      </c>
      <c r="I13" s="626"/>
      <c r="J13" s="479" t="s">
        <v>597</v>
      </c>
      <c r="K13" s="71" t="s">
        <v>595</v>
      </c>
      <c r="L13" s="94">
        <v>0</v>
      </c>
      <c r="M13" s="94">
        <f>L13*O13</f>
        <v>0</v>
      </c>
      <c r="N13" s="94"/>
      <c r="O13" s="95">
        <f>P13*(1-$J$3)</f>
        <v>38990</v>
      </c>
      <c r="P13" s="407">
        <f>V13</f>
        <v>38990</v>
      </c>
      <c r="Q13" s="248" t="s">
        <v>592</v>
      </c>
      <c r="R13" s="248" t="s">
        <v>591</v>
      </c>
      <c r="S13" s="248">
        <v>511001</v>
      </c>
      <c r="T13" s="270">
        <v>4670033312690</v>
      </c>
      <c r="U13" s="25"/>
      <c r="V13" s="334">
        <f>VLOOKUP(R13,'Печать Заказа'!B:F,5,FALSE)</f>
        <v>38990</v>
      </c>
      <c r="W13" s="248" t="str">
        <f>IF(V13="фикс.цена",VLOOKUP(R13,'Печать Заказа'!B:F,4,FALSE),"")</f>
        <v/>
      </c>
      <c r="Y13" s="1" t="str">
        <f>IFERROR(VLOOKUP(R13,'Печать Заказа'!B:N,13,FALSE),"")</f>
        <v/>
      </c>
    </row>
    <row r="14" spans="1:25" ht="77.25" customHeight="1" thickTop="1" x14ac:dyDescent="0.25">
      <c r="B14" s="57"/>
      <c r="C14" s="87" t="s">
        <v>1088</v>
      </c>
      <c r="D14" s="87"/>
      <c r="E14" s="326"/>
      <c r="F14" s="87"/>
      <c r="G14" s="87"/>
      <c r="H14" s="87"/>
      <c r="I14" s="87"/>
      <c r="J14" s="87"/>
      <c r="K14" s="87"/>
      <c r="L14" s="644"/>
      <c r="M14" s="644"/>
      <c r="N14" s="644"/>
      <c r="O14" s="644"/>
      <c r="P14" s="644"/>
      <c r="Q14" s="23"/>
      <c r="R14" s="26"/>
      <c r="S14" s="26"/>
      <c r="T14" s="272"/>
      <c r="U14" s="26"/>
      <c r="V14" s="26"/>
      <c r="W14" s="26"/>
    </row>
    <row r="15" spans="1:25" ht="71.25" customHeight="1" x14ac:dyDescent="0.25">
      <c r="B15" s="79"/>
      <c r="C15" s="558" t="s">
        <v>45</v>
      </c>
      <c r="D15" s="558"/>
      <c r="E15" s="645" t="s">
        <v>292</v>
      </c>
      <c r="F15" s="645"/>
      <c r="G15" s="553" t="s">
        <v>255</v>
      </c>
      <c r="H15" s="631" t="s">
        <v>217</v>
      </c>
      <c r="I15" s="631"/>
      <c r="J15" s="553" t="s">
        <v>596</v>
      </c>
      <c r="K15" s="553" t="s">
        <v>156</v>
      </c>
      <c r="L15" s="618" t="s">
        <v>1090</v>
      </c>
      <c r="M15" s="619"/>
      <c r="N15" s="619"/>
      <c r="O15" s="619"/>
      <c r="P15" s="620"/>
      <c r="Q15" s="24"/>
      <c r="R15" s="25"/>
      <c r="S15" s="25"/>
      <c r="T15" s="273"/>
      <c r="U15" s="25"/>
      <c r="V15" s="25"/>
      <c r="W15" s="25"/>
    </row>
    <row r="16" spans="1:25" ht="78" customHeight="1" thickBot="1" x14ac:dyDescent="0.3">
      <c r="A16" s="115"/>
      <c r="B16" s="234"/>
      <c r="C16" s="155" t="str">
        <f>Q16</f>
        <v>THERMEX Stern 4-12 (тип B) 9 кВт</v>
      </c>
      <c r="D16" s="155"/>
      <c r="E16" s="155"/>
      <c r="F16" s="155" t="s">
        <v>294</v>
      </c>
      <c r="G16" s="555" t="s">
        <v>1089</v>
      </c>
      <c r="H16" s="646" t="s">
        <v>1086</v>
      </c>
      <c r="I16" s="646"/>
      <c r="J16" s="555" t="s">
        <v>597</v>
      </c>
      <c r="K16" s="71" t="s">
        <v>1087</v>
      </c>
      <c r="L16" s="94">
        <v>0</v>
      </c>
      <c r="M16" s="94">
        <f>L16*O16</f>
        <v>0</v>
      </c>
      <c r="N16" s="94"/>
      <c r="O16" s="95">
        <f>P16*(1-$J$3)</f>
        <v>12990</v>
      </c>
      <c r="P16" s="407">
        <f>V16</f>
        <v>12990</v>
      </c>
      <c r="Q16" s="554" t="s">
        <v>1083</v>
      </c>
      <c r="R16" s="554" t="s">
        <v>1084</v>
      </c>
      <c r="S16" s="84">
        <v>511501</v>
      </c>
      <c r="T16" s="270">
        <v>4670033317398</v>
      </c>
      <c r="U16" s="25"/>
      <c r="V16" s="554">
        <f>VLOOKUP(R16,'Печать Заказа'!B:F,5,FALSE)</f>
        <v>12990</v>
      </c>
      <c r="W16" s="554" t="str">
        <f>IF(V16="фикс.цена",VLOOKUP(R16,'Печать Заказа'!B:F,4,FALSE),"")</f>
        <v/>
      </c>
      <c r="Y16" s="1" t="str">
        <f>IFERROR(VLOOKUP(R16,'Печать Заказа'!B:N,13,FALSE),"")</f>
        <v/>
      </c>
    </row>
    <row r="17" spans="1:25" ht="35.25" customHeight="1" thickBot="1" x14ac:dyDescent="0.3">
      <c r="A17" s="599"/>
      <c r="B17" s="77" t="s">
        <v>719</v>
      </c>
      <c r="U17" s="25"/>
    </row>
    <row r="18" spans="1:25" ht="59.25" customHeight="1" x14ac:dyDescent="0.25">
      <c r="B18" s="29"/>
      <c r="C18" s="87" t="s">
        <v>842</v>
      </c>
      <c r="D18" s="87"/>
      <c r="E18" s="87"/>
      <c r="F18" s="87"/>
      <c r="G18" s="87"/>
      <c r="H18" s="87"/>
      <c r="I18" s="87"/>
      <c r="J18" s="87"/>
      <c r="K18" s="87"/>
      <c r="L18" s="251"/>
      <c r="M18" s="251"/>
      <c r="N18" s="251"/>
      <c r="O18" s="251"/>
      <c r="P18" s="251"/>
      <c r="Q18" s="29"/>
      <c r="R18" s="29"/>
      <c r="S18" s="29"/>
      <c r="T18" s="29"/>
      <c r="U18" s="25"/>
      <c r="V18" s="29"/>
      <c r="W18" s="29"/>
    </row>
    <row r="19" spans="1:25" ht="69.75" customHeight="1" x14ac:dyDescent="0.25">
      <c r="C19" s="86" t="s">
        <v>45</v>
      </c>
      <c r="D19" s="86"/>
      <c r="E19" s="645" t="s">
        <v>292</v>
      </c>
      <c r="F19" s="645"/>
      <c r="G19" s="311" t="s">
        <v>255</v>
      </c>
      <c r="H19" s="631" t="s">
        <v>217</v>
      </c>
      <c r="I19" s="631"/>
      <c r="J19" s="311" t="s">
        <v>596</v>
      </c>
      <c r="K19" s="311" t="s">
        <v>156</v>
      </c>
      <c r="L19" s="618" t="s">
        <v>724</v>
      </c>
      <c r="M19" s="619"/>
      <c r="N19" s="619"/>
      <c r="O19" s="619"/>
      <c r="P19" s="620"/>
      <c r="Q19" s="24"/>
      <c r="R19" s="25"/>
      <c r="S19" s="25"/>
      <c r="T19" s="273"/>
      <c r="U19" s="25"/>
      <c r="V19" s="25"/>
      <c r="W19" s="25"/>
    </row>
    <row r="20" spans="1:25" ht="53.25" customHeight="1" thickBot="1" x14ac:dyDescent="0.3">
      <c r="A20" s="115"/>
      <c r="B20" s="115"/>
      <c r="C20" s="155" t="str">
        <f>Q20</f>
        <v>THERMEX Tesla 12-24 Wi-Fi</v>
      </c>
      <c r="D20" s="155"/>
      <c r="E20" s="155"/>
      <c r="F20" s="155" t="s">
        <v>293</v>
      </c>
      <c r="G20" s="597" t="s">
        <v>723</v>
      </c>
      <c r="H20" s="646" t="s">
        <v>726</v>
      </c>
      <c r="I20" s="646"/>
      <c r="J20" s="597" t="s">
        <v>597</v>
      </c>
      <c r="K20" s="598" t="s">
        <v>725</v>
      </c>
      <c r="L20" s="94">
        <v>0</v>
      </c>
      <c r="M20" s="94">
        <f>L20*O20</f>
        <v>0</v>
      </c>
      <c r="N20" s="94"/>
      <c r="O20" s="95">
        <f>P20*(1-$J$3)</f>
        <v>59990</v>
      </c>
      <c r="P20" s="407">
        <f>V20</f>
        <v>59990</v>
      </c>
      <c r="Q20" s="310" t="s">
        <v>721</v>
      </c>
      <c r="R20" s="310" t="s">
        <v>722</v>
      </c>
      <c r="S20" s="84">
        <v>511402</v>
      </c>
      <c r="T20" s="270">
        <v>4670033314540</v>
      </c>
      <c r="U20" s="27"/>
      <c r="V20" s="334">
        <f>VLOOKUP(R20,'Печать Заказа'!B:F,5,FALSE)</f>
        <v>59990</v>
      </c>
      <c r="W20" s="310" t="str">
        <f>IF(V20="фикс.цена",VLOOKUP(R20,'Печать Заказа'!B:F,4,FALSE),"")</f>
        <v/>
      </c>
      <c r="Y20" s="1" t="str">
        <f>IFERROR(VLOOKUP(R20,'Печать Заказа'!B:N,13,FALSE),"")</f>
        <v/>
      </c>
    </row>
    <row r="21" spans="1:25" ht="15" customHeight="1" x14ac:dyDescent="0.25">
      <c r="Y21" s="1">
        <f>IFERROR(VLOOKUP(R21,'Печать Заказа'!B:N,13,FALSE),"")</f>
        <v>0</v>
      </c>
    </row>
    <row r="22" spans="1:25" ht="15" customHeight="1" x14ac:dyDescent="0.25">
      <c r="Y22" s="1">
        <f>IFERROR(VLOOKUP(R22,'Печать Заказа'!B:N,13,FALSE),"")</f>
        <v>0</v>
      </c>
    </row>
    <row r="23" spans="1:25" ht="15" customHeight="1" x14ac:dyDescent="0.25">
      <c r="Y23" s="1">
        <f>IFERROR(VLOOKUP(R23,'Печать Заказа'!B:N,13,FALSE),"")</f>
        <v>0</v>
      </c>
    </row>
    <row r="24" spans="1:25" ht="15" customHeight="1" x14ac:dyDescent="0.25">
      <c r="Y24" s="1">
        <f>IFERROR(VLOOKUP(R24,'Печать Заказа'!B:N,13,FALSE),"")</f>
        <v>0</v>
      </c>
    </row>
    <row r="25" spans="1:25" ht="15" customHeight="1" x14ac:dyDescent="0.25">
      <c r="G25" s="5" t="s">
        <v>772</v>
      </c>
      <c r="Y25" s="1">
        <f>IFERROR(VLOOKUP(R25,'Печать Заказа'!B:N,13,FALSE),"")</f>
        <v>0</v>
      </c>
    </row>
    <row r="26" spans="1:25" ht="15" customHeight="1" x14ac:dyDescent="0.25">
      <c r="Y26" s="1">
        <f>IFERROR(VLOOKUP(R26,'Печать Заказа'!B:N,13,FALSE),"")</f>
        <v>0</v>
      </c>
    </row>
    <row r="27" spans="1:25" ht="15" customHeight="1" x14ac:dyDescent="0.25">
      <c r="Y27" s="1">
        <f>IFERROR(VLOOKUP(R27,'Печать Заказа'!B:N,13,FALSE),"")</f>
        <v>0</v>
      </c>
    </row>
    <row r="28" spans="1:25" ht="15" customHeight="1" x14ac:dyDescent="0.25">
      <c r="Y28" s="1">
        <f>IFERROR(VLOOKUP(R28,'Печать Заказа'!B:N,13,FALSE),"")</f>
        <v>0</v>
      </c>
    </row>
    <row r="29" spans="1:25" ht="15" customHeight="1" x14ac:dyDescent="0.25">
      <c r="Y29" s="1">
        <f>IFERROR(VLOOKUP(R29,'Печать Заказа'!B:N,13,FALSE),"")</f>
        <v>0</v>
      </c>
    </row>
    <row r="30" spans="1:25" ht="15" customHeight="1" x14ac:dyDescent="0.25">
      <c r="Y30" s="1">
        <f>IFERROR(VLOOKUP(R30,'Печать Заказа'!B:N,13,FALSE),"")</f>
        <v>0</v>
      </c>
    </row>
    <row r="31" spans="1:25" ht="15" customHeight="1" x14ac:dyDescent="0.25">
      <c r="Y31" s="1">
        <f>IFERROR(VLOOKUP(R31,'Печать Заказа'!B:N,13,FALSE),"")</f>
        <v>0</v>
      </c>
    </row>
    <row r="32" spans="1:25" ht="15" customHeight="1" x14ac:dyDescent="0.25">
      <c r="Y32" s="1">
        <f>IFERROR(VLOOKUP(R32,'Печать Заказа'!B:N,13,FALSE),"")</f>
        <v>0</v>
      </c>
    </row>
    <row r="33" spans="25:25" ht="15" customHeight="1" x14ac:dyDescent="0.25">
      <c r="Y33" s="1">
        <f>IFERROR(VLOOKUP(R33,'Печать Заказа'!B:N,13,FALSE),"")</f>
        <v>0</v>
      </c>
    </row>
    <row r="34" spans="25:25" ht="15" customHeight="1" x14ac:dyDescent="0.25">
      <c r="Y34" s="1">
        <f>IFERROR(VLOOKUP(R34,'Печать Заказа'!B:N,13,FALSE),"")</f>
        <v>0</v>
      </c>
    </row>
    <row r="35" spans="25:25" ht="15" customHeight="1" x14ac:dyDescent="0.25">
      <c r="Y35" s="1">
        <f>IFERROR(VLOOKUP(R35,'Печать Заказа'!B:N,13,FALSE),"")</f>
        <v>0</v>
      </c>
    </row>
    <row r="36" spans="25:25" ht="15" customHeight="1" x14ac:dyDescent="0.25">
      <c r="Y36" s="1">
        <f>IFERROR(VLOOKUP(R36,'Печать Заказа'!B:N,13,FALSE),"")</f>
        <v>0</v>
      </c>
    </row>
    <row r="37" spans="25:25" ht="15" customHeight="1" x14ac:dyDescent="0.25">
      <c r="Y37" s="1">
        <f>IFERROR(VLOOKUP(R37,'Печать Заказа'!B:N,13,FALSE),"")</f>
        <v>0</v>
      </c>
    </row>
    <row r="38" spans="25:25" ht="15" customHeight="1" x14ac:dyDescent="0.25">
      <c r="Y38" s="1">
        <f>IFERROR(VLOOKUP(R38,'Печать Заказа'!B:N,13,FALSE),"")</f>
        <v>0</v>
      </c>
    </row>
    <row r="39" spans="25:25" ht="15" customHeight="1" x14ac:dyDescent="0.25">
      <c r="Y39" s="1">
        <f>IFERROR(VLOOKUP(R39,'Печать Заказа'!B:N,13,FALSE),"")</f>
        <v>0</v>
      </c>
    </row>
    <row r="40" spans="25:25" ht="15" customHeight="1" x14ac:dyDescent="0.25">
      <c r="Y40" s="1">
        <f>IFERROR(VLOOKUP(R40,'Печать Заказа'!B:N,13,FALSE),"")</f>
        <v>0</v>
      </c>
    </row>
    <row r="41" spans="25:25" ht="15" customHeight="1" x14ac:dyDescent="0.25">
      <c r="Y41" s="1">
        <f>IFERROR(VLOOKUP(R41,'Печать Заказа'!B:N,13,FALSE),"")</f>
        <v>0</v>
      </c>
    </row>
    <row r="42" spans="25:25" ht="15" customHeight="1" x14ac:dyDescent="0.25">
      <c r="Y42" s="1">
        <f>IFERROR(VLOOKUP(R42,'Печать Заказа'!B:N,13,FALSE),"")</f>
        <v>0</v>
      </c>
    </row>
    <row r="43" spans="25:25" ht="15" customHeight="1" x14ac:dyDescent="0.25">
      <c r="Y43" s="1">
        <f>IFERROR(VLOOKUP(R43,'Печать Заказа'!B:N,13,FALSE),"")</f>
        <v>0</v>
      </c>
    </row>
    <row r="44" spans="25:25" ht="15" customHeight="1" x14ac:dyDescent="0.25">
      <c r="Y44" s="1">
        <f>IFERROR(VLOOKUP(R44,'Печать Заказа'!B:N,13,FALSE),"")</f>
        <v>0</v>
      </c>
    </row>
    <row r="45" spans="25:25" ht="15" customHeight="1" x14ac:dyDescent="0.25">
      <c r="Y45" s="1">
        <f>IFERROR(VLOOKUP(R45,'Печать Заказа'!B:N,13,FALSE),"")</f>
        <v>0</v>
      </c>
    </row>
    <row r="46" spans="25:25" ht="15" customHeight="1" x14ac:dyDescent="0.25">
      <c r="Y46" s="1">
        <f>IFERROR(VLOOKUP(R46,'Печать Заказа'!B:N,13,FALSE),"")</f>
        <v>0</v>
      </c>
    </row>
    <row r="47" spans="25:25" ht="15" customHeight="1" x14ac:dyDescent="0.25">
      <c r="Y47" s="1">
        <f>IFERROR(VLOOKUP(R47,'Печать Заказа'!B:N,13,FALSE),"")</f>
        <v>0</v>
      </c>
    </row>
    <row r="48" spans="25:25" ht="15" customHeight="1" x14ac:dyDescent="0.25">
      <c r="Y48" s="1">
        <f>IFERROR(VLOOKUP(R48,'Печать Заказа'!B:N,13,FALSE),"")</f>
        <v>0</v>
      </c>
    </row>
    <row r="49" spans="25:25" ht="15" customHeight="1" x14ac:dyDescent="0.25">
      <c r="Y49" s="1">
        <f>IFERROR(VLOOKUP(R49,'Печать Заказа'!B:N,13,FALSE),"")</f>
        <v>0</v>
      </c>
    </row>
    <row r="50" spans="25:25" ht="15" customHeight="1" x14ac:dyDescent="0.25">
      <c r="Y50" s="1">
        <f>IFERROR(VLOOKUP(R50,'Печать Заказа'!B:N,13,FALSE),"")</f>
        <v>0</v>
      </c>
    </row>
    <row r="51" spans="25:25" ht="15" customHeight="1" x14ac:dyDescent="0.25">
      <c r="Y51" s="1">
        <f>IFERROR(VLOOKUP(R51,'Печать Заказа'!B:N,13,FALSE),"")</f>
        <v>0</v>
      </c>
    </row>
    <row r="52" spans="25:25" ht="15" customHeight="1" x14ac:dyDescent="0.25">
      <c r="Y52" s="1">
        <f>IFERROR(VLOOKUP(R52,'Печать Заказа'!B:N,13,FALSE),"")</f>
        <v>0</v>
      </c>
    </row>
    <row r="53" spans="25:25" ht="15" customHeight="1" x14ac:dyDescent="0.25">
      <c r="Y53" s="1">
        <f>IFERROR(VLOOKUP(R53,'Печать Заказа'!B:N,13,FALSE),"")</f>
        <v>0</v>
      </c>
    </row>
    <row r="54" spans="25:25" ht="15" customHeight="1" x14ac:dyDescent="0.25">
      <c r="Y54" s="1">
        <f>IFERROR(VLOOKUP(R54,'Печать Заказа'!B:N,13,FALSE),"")</f>
        <v>0</v>
      </c>
    </row>
    <row r="55" spans="25:25" ht="15" customHeight="1" x14ac:dyDescent="0.25">
      <c r="Y55" s="1">
        <f>IFERROR(VLOOKUP(R55,'Печать Заказа'!B:N,13,FALSE),"")</f>
        <v>0</v>
      </c>
    </row>
    <row r="56" spans="25:25" ht="15" customHeight="1" x14ac:dyDescent="0.25">
      <c r="Y56" s="1">
        <f>IFERROR(VLOOKUP(R56,'Печать Заказа'!B:N,13,FALSE),"")</f>
        <v>0</v>
      </c>
    </row>
    <row r="57" spans="25:25" ht="15" customHeight="1" x14ac:dyDescent="0.25">
      <c r="Y57" s="1">
        <f>IFERROR(VLOOKUP(R57,'Печать Заказа'!B:N,13,FALSE),"")</f>
        <v>0</v>
      </c>
    </row>
    <row r="58" spans="25:25" ht="15" customHeight="1" x14ac:dyDescent="0.25">
      <c r="Y58" s="1">
        <f>IFERROR(VLOOKUP(R58,'Печать Заказа'!B:N,13,FALSE),"")</f>
        <v>0</v>
      </c>
    </row>
    <row r="59" spans="25:25" ht="15" customHeight="1" x14ac:dyDescent="0.25">
      <c r="Y59" s="1">
        <f>IFERROR(VLOOKUP(R59,'Печать Заказа'!B:N,13,FALSE),"")</f>
        <v>0</v>
      </c>
    </row>
    <row r="60" spans="25:25" ht="15" customHeight="1" x14ac:dyDescent="0.25">
      <c r="Y60" s="1">
        <f>IFERROR(VLOOKUP(R60,'Печать Заказа'!B:N,13,FALSE),"")</f>
        <v>0</v>
      </c>
    </row>
    <row r="61" spans="25:25" ht="15" customHeight="1" x14ac:dyDescent="0.25">
      <c r="Y61" s="1">
        <f>IFERROR(VLOOKUP(R61,'Печать Заказа'!B:N,13,FALSE),"")</f>
        <v>0</v>
      </c>
    </row>
    <row r="62" spans="25:25" ht="15" customHeight="1" x14ac:dyDescent="0.25">
      <c r="Y62" s="1">
        <f>IFERROR(VLOOKUP(R62,'Печать Заказа'!B:N,13,FALSE),"")</f>
        <v>0</v>
      </c>
    </row>
    <row r="63" spans="25:25" ht="15" customHeight="1" x14ac:dyDescent="0.25">
      <c r="Y63" s="1">
        <f>IFERROR(VLOOKUP(R63,'Печать Заказа'!B:N,13,FALSE),"")</f>
        <v>0</v>
      </c>
    </row>
    <row r="64" spans="25:25" ht="15" customHeight="1" x14ac:dyDescent="0.25">
      <c r="Y64" s="1">
        <f>IFERROR(VLOOKUP(R64,'Печать Заказа'!B:N,13,FALSE),"")</f>
        <v>0</v>
      </c>
    </row>
    <row r="65" spans="25:25" ht="15" customHeight="1" x14ac:dyDescent="0.25">
      <c r="Y65" s="1">
        <f>IFERROR(VLOOKUP(R65,'Печать Заказа'!B:N,13,FALSE),"")</f>
        <v>0</v>
      </c>
    </row>
    <row r="66" spans="25:25" ht="15" customHeight="1" x14ac:dyDescent="0.25">
      <c r="Y66" s="1">
        <f>IFERROR(VLOOKUP(R66,'Печать Заказа'!B:N,13,FALSE),"")</f>
        <v>0</v>
      </c>
    </row>
    <row r="67" spans="25:25" ht="15" customHeight="1" x14ac:dyDescent="0.25">
      <c r="Y67" s="1">
        <f>IFERROR(VLOOKUP(R67,'Печать Заказа'!B:N,13,FALSE),"")</f>
        <v>0</v>
      </c>
    </row>
    <row r="68" spans="25:25" ht="15" customHeight="1" x14ac:dyDescent="0.25">
      <c r="Y68" s="1">
        <f>IFERROR(VLOOKUP(R68,'Печать Заказа'!B:N,13,FALSE),"")</f>
        <v>0</v>
      </c>
    </row>
    <row r="69" spans="25:25" ht="15" customHeight="1" x14ac:dyDescent="0.25">
      <c r="Y69" s="1">
        <f>IFERROR(VLOOKUP(R69,'Печать Заказа'!B:N,13,FALSE),"")</f>
        <v>0</v>
      </c>
    </row>
    <row r="70" spans="25:25" ht="15" customHeight="1" x14ac:dyDescent="0.25">
      <c r="Y70" s="1">
        <f>IFERROR(VLOOKUP(R70,'Печать Заказа'!B:N,13,FALSE),"")</f>
        <v>0</v>
      </c>
    </row>
    <row r="71" spans="25:25" ht="15" customHeight="1" x14ac:dyDescent="0.25">
      <c r="Y71" s="1">
        <f>IFERROR(VLOOKUP(R71,'Печать Заказа'!B:N,13,FALSE),"")</f>
        <v>0</v>
      </c>
    </row>
    <row r="72" spans="25:25" ht="15" customHeight="1" x14ac:dyDescent="0.25">
      <c r="Y72" s="1">
        <f>IFERROR(VLOOKUP(R72,'Печать Заказа'!B:N,13,FALSE),"")</f>
        <v>0</v>
      </c>
    </row>
    <row r="73" spans="25:25" ht="15" customHeight="1" x14ac:dyDescent="0.25">
      <c r="Y73" s="1">
        <f>IFERROR(VLOOKUP(R73,'Печать Заказа'!B:N,13,FALSE),"")</f>
        <v>0</v>
      </c>
    </row>
    <row r="74" spans="25:25" ht="15" customHeight="1" x14ac:dyDescent="0.25">
      <c r="Y74" s="1">
        <f>IFERROR(VLOOKUP(R74,'Печать Заказа'!B:N,13,FALSE),"")</f>
        <v>0</v>
      </c>
    </row>
    <row r="75" spans="25:25" ht="15" customHeight="1" x14ac:dyDescent="0.25">
      <c r="Y75" s="1">
        <f>IFERROR(VLOOKUP(R75,'Печать Заказа'!B:N,13,FALSE),"")</f>
        <v>0</v>
      </c>
    </row>
    <row r="76" spans="25:25" ht="15" customHeight="1" x14ac:dyDescent="0.25">
      <c r="Y76" s="1">
        <f>IFERROR(VLOOKUP(R76,'Печать Заказа'!B:N,13,FALSE),"")</f>
        <v>0</v>
      </c>
    </row>
    <row r="77" spans="25:25" ht="15" customHeight="1" x14ac:dyDescent="0.25">
      <c r="Y77" s="1">
        <f>IFERROR(VLOOKUP(R77,'Печать Заказа'!B:N,13,FALSE),"")</f>
        <v>0</v>
      </c>
    </row>
    <row r="78" spans="25:25" ht="15" customHeight="1" x14ac:dyDescent="0.25">
      <c r="Y78" s="1">
        <f>IFERROR(VLOOKUP(R78,'Печать Заказа'!B:N,13,FALSE),"")</f>
        <v>0</v>
      </c>
    </row>
    <row r="79" spans="25:25" ht="15" customHeight="1" x14ac:dyDescent="0.25">
      <c r="Y79" s="1">
        <f>IFERROR(VLOOKUP(R79,'Печать Заказа'!B:N,13,FALSE),"")</f>
        <v>0</v>
      </c>
    </row>
    <row r="80" spans="25:25" ht="15" customHeight="1" x14ac:dyDescent="0.25">
      <c r="Y80" s="1">
        <f>IFERROR(VLOOKUP(R80,'Печать Заказа'!B:N,13,FALSE),"")</f>
        <v>0</v>
      </c>
    </row>
    <row r="81" spans="25:25" ht="15" customHeight="1" x14ac:dyDescent="0.25">
      <c r="Y81" s="1">
        <f>IFERROR(VLOOKUP(R81,'Печать Заказа'!B:N,13,FALSE),"")</f>
        <v>0</v>
      </c>
    </row>
    <row r="82" spans="25:25" ht="15" customHeight="1" x14ac:dyDescent="0.25">
      <c r="Y82" s="1">
        <f>IFERROR(VLOOKUP(R82,'Печать Заказа'!B:N,13,FALSE),"")</f>
        <v>0</v>
      </c>
    </row>
    <row r="83" spans="25:25" ht="15" customHeight="1" x14ac:dyDescent="0.25">
      <c r="Y83" s="1">
        <f>IFERROR(VLOOKUP(R83,'Печать Заказа'!B:N,13,FALSE),"")</f>
        <v>0</v>
      </c>
    </row>
    <row r="84" spans="25:25" ht="15" customHeight="1" x14ac:dyDescent="0.25">
      <c r="Y84" s="1">
        <f>IFERROR(VLOOKUP(R84,'Печать Заказа'!B:N,13,FALSE),"")</f>
        <v>0</v>
      </c>
    </row>
    <row r="85" spans="25:25" ht="15" customHeight="1" x14ac:dyDescent="0.25">
      <c r="Y85" s="1">
        <f>IFERROR(VLOOKUP(R85,'Печать Заказа'!B:N,13,FALSE),"")</f>
        <v>0</v>
      </c>
    </row>
    <row r="86" spans="25:25" ht="15" customHeight="1" x14ac:dyDescent="0.25">
      <c r="Y86" s="1">
        <f>IFERROR(VLOOKUP(R86,'Печать Заказа'!B:N,13,FALSE),"")</f>
        <v>0</v>
      </c>
    </row>
    <row r="87" spans="25:25" ht="15" customHeight="1" x14ac:dyDescent="0.25">
      <c r="Y87" s="1">
        <f>IFERROR(VLOOKUP(R87,'Печать Заказа'!B:N,13,FALSE),"")</f>
        <v>0</v>
      </c>
    </row>
    <row r="88" spans="25:25" ht="15" customHeight="1" x14ac:dyDescent="0.25">
      <c r="Y88" s="1">
        <f>IFERROR(VLOOKUP(R88,'Печать Заказа'!B:N,13,FALSE),"")</f>
        <v>0</v>
      </c>
    </row>
    <row r="89" spans="25:25" ht="15" customHeight="1" x14ac:dyDescent="0.25">
      <c r="Y89" s="1">
        <f>IFERROR(VLOOKUP(R89,'Печать Заказа'!B:N,13,FALSE),"")</f>
        <v>0</v>
      </c>
    </row>
    <row r="90" spans="25:25" ht="15" customHeight="1" x14ac:dyDescent="0.25">
      <c r="Y90" s="1">
        <f>IFERROR(VLOOKUP(R90,'Печать Заказа'!B:N,13,FALSE),"")</f>
        <v>0</v>
      </c>
    </row>
    <row r="91" spans="25:25" ht="15" customHeight="1" x14ac:dyDescent="0.25">
      <c r="Y91" s="1">
        <f>IFERROR(VLOOKUP(R91,'Печать Заказа'!B:N,13,FALSE),"")</f>
        <v>0</v>
      </c>
    </row>
    <row r="92" spans="25:25" ht="15" customHeight="1" x14ac:dyDescent="0.25">
      <c r="Y92" s="1">
        <f>IFERROR(VLOOKUP(R92,'Печать Заказа'!B:N,13,FALSE),"")</f>
        <v>0</v>
      </c>
    </row>
    <row r="93" spans="25:25" ht="15" customHeight="1" x14ac:dyDescent="0.25">
      <c r="Y93" s="1">
        <f>IFERROR(VLOOKUP(R93,'Печать Заказа'!B:N,13,FALSE),"")</f>
        <v>0</v>
      </c>
    </row>
    <row r="94" spans="25:25" ht="15" customHeight="1" x14ac:dyDescent="0.25">
      <c r="Y94" s="1">
        <f>IFERROR(VLOOKUP(R94,'Печать Заказа'!B:N,13,FALSE),"")</f>
        <v>0</v>
      </c>
    </row>
    <row r="95" spans="25:25" ht="15" customHeight="1" x14ac:dyDescent="0.25">
      <c r="Y95" s="1">
        <f>IFERROR(VLOOKUP(R95,'Печать Заказа'!B:N,13,FALSE),"")</f>
        <v>0</v>
      </c>
    </row>
    <row r="96" spans="25:25" ht="15" customHeight="1" x14ac:dyDescent="0.25">
      <c r="Y96" s="1">
        <f>IFERROR(VLOOKUP(R96,'Печать Заказа'!B:N,13,FALSE),"")</f>
        <v>0</v>
      </c>
    </row>
    <row r="97" spans="25:25" ht="15" customHeight="1" x14ac:dyDescent="0.25">
      <c r="Y97" s="1">
        <f>IFERROR(VLOOKUP(R97,'Печать Заказа'!B:N,13,FALSE),"")</f>
        <v>0</v>
      </c>
    </row>
    <row r="98" spans="25:25" ht="15" customHeight="1" x14ac:dyDescent="0.25">
      <c r="Y98" s="1">
        <f>IFERROR(VLOOKUP(R98,'Печать Заказа'!B:N,13,FALSE),"")</f>
        <v>0</v>
      </c>
    </row>
    <row r="99" spans="25:25" ht="15" customHeight="1" x14ac:dyDescent="0.25">
      <c r="Y99" s="1">
        <f>IFERROR(VLOOKUP(R99,'Печать Заказа'!B:N,13,FALSE),"")</f>
        <v>0</v>
      </c>
    </row>
    <row r="100" spans="25:25" ht="15" customHeight="1" x14ac:dyDescent="0.25">
      <c r="Y100" s="1">
        <f>IFERROR(VLOOKUP(R100,'Печать Заказа'!B:N,13,FALSE),"")</f>
        <v>0</v>
      </c>
    </row>
    <row r="101" spans="25:25" ht="15" customHeight="1" x14ac:dyDescent="0.25">
      <c r="Y101" s="1">
        <f>IFERROR(VLOOKUP(R101,'Печать Заказа'!B:N,13,FALSE),"")</f>
        <v>0</v>
      </c>
    </row>
    <row r="102" spans="25:25" ht="15" customHeight="1" x14ac:dyDescent="0.25">
      <c r="Y102" s="1">
        <f>IFERROR(VLOOKUP(R102,'Печать Заказа'!B:N,13,FALSE),"")</f>
        <v>0</v>
      </c>
    </row>
    <row r="103" spans="25:25" ht="15" customHeight="1" x14ac:dyDescent="0.25">
      <c r="Y103" s="1">
        <f>IFERROR(VLOOKUP(R103,'Печать Заказа'!B:N,13,FALSE),"")</f>
        <v>0</v>
      </c>
    </row>
    <row r="104" spans="25:25" ht="15" customHeight="1" x14ac:dyDescent="0.25">
      <c r="Y104" s="1">
        <f>IFERROR(VLOOKUP(R104,'Печать Заказа'!B:N,13,FALSE),"")</f>
        <v>0</v>
      </c>
    </row>
    <row r="105" spans="25:25" ht="15" customHeight="1" x14ac:dyDescent="0.25">
      <c r="Y105" s="1">
        <f>IFERROR(VLOOKUP(R105,'Печать Заказа'!B:N,13,FALSE),"")</f>
        <v>0</v>
      </c>
    </row>
    <row r="106" spans="25:25" ht="15" customHeight="1" x14ac:dyDescent="0.25">
      <c r="Y106" s="1">
        <f>IFERROR(VLOOKUP(R106,'Печать Заказа'!B:N,13,FALSE),"")</f>
        <v>0</v>
      </c>
    </row>
    <row r="107" spans="25:25" ht="15" customHeight="1" x14ac:dyDescent="0.25">
      <c r="Y107" s="1">
        <f>IFERROR(VLOOKUP(R107,'Печать Заказа'!B:N,13,FALSE),"")</f>
        <v>0</v>
      </c>
    </row>
    <row r="108" spans="25:25" ht="15" customHeight="1" x14ac:dyDescent="0.25">
      <c r="Y108" s="1">
        <f>IFERROR(VLOOKUP(R108,'Печать Заказа'!B:N,13,FALSE),"")</f>
        <v>0</v>
      </c>
    </row>
    <row r="109" spans="25:25" ht="15" customHeight="1" x14ac:dyDescent="0.25">
      <c r="Y109" s="1">
        <f>IFERROR(VLOOKUP(R109,'Печать Заказа'!B:N,13,FALSE),"")</f>
        <v>0</v>
      </c>
    </row>
    <row r="110" spans="25:25" ht="15" customHeight="1" x14ac:dyDescent="0.25">
      <c r="Y110" s="1">
        <f>IFERROR(VLOOKUP(R110,'Печать Заказа'!B:N,13,FALSE),"")</f>
        <v>0</v>
      </c>
    </row>
    <row r="111" spans="25:25" ht="15" customHeight="1" x14ac:dyDescent="0.25">
      <c r="Y111" s="1">
        <f>IFERROR(VLOOKUP(R111,'Печать Заказа'!B:N,13,FALSE),"")</f>
        <v>0</v>
      </c>
    </row>
    <row r="112" spans="25:25" ht="15" customHeight="1" x14ac:dyDescent="0.25">
      <c r="Y112" s="1">
        <f>IFERROR(VLOOKUP(R112,'Печать Заказа'!B:N,13,FALSE),"")</f>
        <v>0</v>
      </c>
    </row>
    <row r="113" spans="25:25" ht="15" customHeight="1" x14ac:dyDescent="0.25">
      <c r="Y113" s="1">
        <f>IFERROR(VLOOKUP(R113,'Печать Заказа'!B:N,13,FALSE),"")</f>
        <v>0</v>
      </c>
    </row>
    <row r="114" spans="25:25" ht="15" customHeight="1" x14ac:dyDescent="0.25">
      <c r="Y114" s="1">
        <f>IFERROR(VLOOKUP(R114,'Печать Заказа'!B:N,13,FALSE),"")</f>
        <v>0</v>
      </c>
    </row>
    <row r="115" spans="25:25" ht="15" customHeight="1" x14ac:dyDescent="0.25">
      <c r="Y115" s="1">
        <f>IFERROR(VLOOKUP(R115,'Печать Заказа'!B:N,13,FALSE),"")</f>
        <v>0</v>
      </c>
    </row>
    <row r="116" spans="25:25" ht="15" customHeight="1" x14ac:dyDescent="0.25">
      <c r="Y116" s="1">
        <f>IFERROR(VLOOKUP(R116,'Печать Заказа'!B:N,13,FALSE),"")</f>
        <v>0</v>
      </c>
    </row>
    <row r="117" spans="25:25" ht="15" customHeight="1" x14ac:dyDescent="0.25">
      <c r="Y117" s="1">
        <f>IFERROR(VLOOKUP(R117,'Печать Заказа'!B:N,13,FALSE),"")</f>
        <v>0</v>
      </c>
    </row>
    <row r="118" spans="25:25" ht="15" customHeight="1" x14ac:dyDescent="0.25">
      <c r="Y118" s="1">
        <f>IFERROR(VLOOKUP(R118,'Печать Заказа'!B:N,13,FALSE),"")</f>
        <v>0</v>
      </c>
    </row>
    <row r="119" spans="25:25" ht="15" customHeight="1" x14ac:dyDescent="0.25">
      <c r="Y119" s="1">
        <f>IFERROR(VLOOKUP(R119,'Печать Заказа'!B:N,13,FALSE),"")</f>
        <v>0</v>
      </c>
    </row>
    <row r="120" spans="25:25" ht="15" customHeight="1" x14ac:dyDescent="0.25">
      <c r="Y120" s="1">
        <f>IFERROR(VLOOKUP(R120,'Печать Заказа'!B:N,13,FALSE),"")</f>
        <v>0</v>
      </c>
    </row>
    <row r="121" spans="25:25" ht="15" customHeight="1" x14ac:dyDescent="0.25">
      <c r="Y121" s="1">
        <f>IFERROR(VLOOKUP(R121,'Печать Заказа'!B:N,13,FALSE),"")</f>
        <v>0</v>
      </c>
    </row>
    <row r="122" spans="25:25" ht="15" customHeight="1" x14ac:dyDescent="0.25">
      <c r="Y122" s="1">
        <f>IFERROR(VLOOKUP(R122,'Печать Заказа'!B:N,13,FALSE),"")</f>
        <v>0</v>
      </c>
    </row>
    <row r="123" spans="25:25" ht="15" customHeight="1" x14ac:dyDescent="0.25">
      <c r="Y123" s="1">
        <f>IFERROR(VLOOKUP(R123,'Печать Заказа'!B:N,13,FALSE),"")</f>
        <v>0</v>
      </c>
    </row>
    <row r="124" spans="25:25" ht="15" customHeight="1" x14ac:dyDescent="0.25">
      <c r="Y124" s="1">
        <f>IFERROR(VLOOKUP(R124,'Печать Заказа'!B:N,13,FALSE),"")</f>
        <v>0</v>
      </c>
    </row>
    <row r="125" spans="25:25" ht="15" customHeight="1" x14ac:dyDescent="0.25">
      <c r="Y125" s="1">
        <f>IFERROR(VLOOKUP(R125,'Печать Заказа'!B:N,13,FALSE),"")</f>
        <v>0</v>
      </c>
    </row>
    <row r="126" spans="25:25" ht="15" customHeight="1" x14ac:dyDescent="0.25">
      <c r="Y126" s="1">
        <f>IFERROR(VLOOKUP(R126,'Печать Заказа'!B:N,13,FALSE),"")</f>
        <v>0</v>
      </c>
    </row>
    <row r="127" spans="25:25" ht="15" customHeight="1" x14ac:dyDescent="0.25">
      <c r="Y127" s="1">
        <f>IFERROR(VLOOKUP(R127,'Печать Заказа'!B:N,13,FALSE),"")</f>
        <v>0</v>
      </c>
    </row>
    <row r="128" spans="25:25" ht="15" customHeight="1" x14ac:dyDescent="0.25">
      <c r="Y128" s="1">
        <f>IFERROR(VLOOKUP(R128,'Печать Заказа'!B:N,13,FALSE),"")</f>
        <v>0</v>
      </c>
    </row>
    <row r="129" spans="25:25" ht="15" customHeight="1" x14ac:dyDescent="0.25">
      <c r="Y129" s="1">
        <f>IFERROR(VLOOKUP(R129,'Печать Заказа'!B:N,13,FALSE),"")</f>
        <v>0</v>
      </c>
    </row>
    <row r="130" spans="25:25" ht="15" customHeight="1" x14ac:dyDescent="0.25">
      <c r="Y130" s="1">
        <f>IFERROR(VLOOKUP(R130,'Печать Заказа'!B:N,13,FALSE),"")</f>
        <v>0</v>
      </c>
    </row>
    <row r="131" spans="25:25" ht="15" customHeight="1" x14ac:dyDescent="0.25">
      <c r="Y131" s="1">
        <f>IFERROR(VLOOKUP(R131,'Печать Заказа'!B:N,13,FALSE),"")</f>
        <v>0</v>
      </c>
    </row>
    <row r="132" spans="25:25" ht="15" customHeight="1" x14ac:dyDescent="0.25">
      <c r="Y132" s="1">
        <f>IFERROR(VLOOKUP(R132,'Печать Заказа'!B:N,13,FALSE),"")</f>
        <v>0</v>
      </c>
    </row>
    <row r="133" spans="25:25" ht="15" customHeight="1" x14ac:dyDescent="0.25">
      <c r="Y133" s="1">
        <f>IFERROR(VLOOKUP(R133,'Печать Заказа'!B:N,13,FALSE),"")</f>
        <v>0</v>
      </c>
    </row>
    <row r="134" spans="25:25" ht="15" customHeight="1" x14ac:dyDescent="0.25">
      <c r="Y134" s="1">
        <f>IFERROR(VLOOKUP(R134,'Печать Заказа'!B:N,13,FALSE),"")</f>
        <v>0</v>
      </c>
    </row>
    <row r="135" spans="25:25" ht="15" customHeight="1" x14ac:dyDescent="0.25">
      <c r="Y135" s="1">
        <f>IFERROR(VLOOKUP(R135,'Печать Заказа'!B:N,13,FALSE),"")</f>
        <v>0</v>
      </c>
    </row>
    <row r="136" spans="25:25" ht="15" customHeight="1" x14ac:dyDescent="0.25">
      <c r="Y136" s="1">
        <f>IFERROR(VLOOKUP(R136,'Печать Заказа'!B:N,13,FALSE),"")</f>
        <v>0</v>
      </c>
    </row>
    <row r="137" spans="25:25" ht="15" customHeight="1" x14ac:dyDescent="0.25">
      <c r="Y137" s="1">
        <f>IFERROR(VLOOKUP(R137,'Печать Заказа'!B:N,13,FALSE),"")</f>
        <v>0</v>
      </c>
    </row>
    <row r="138" spans="25:25" ht="15" customHeight="1" x14ac:dyDescent="0.25">
      <c r="Y138" s="1">
        <f>IFERROR(VLOOKUP(R138,'Печать Заказа'!B:N,13,FALSE),"")</f>
        <v>0</v>
      </c>
    </row>
    <row r="139" spans="25:25" ht="15" customHeight="1" x14ac:dyDescent="0.25">
      <c r="Y139" s="1">
        <f>IFERROR(VLOOKUP(R139,'Печать Заказа'!B:N,13,FALSE),"")</f>
        <v>0</v>
      </c>
    </row>
    <row r="140" spans="25:25" ht="15" customHeight="1" x14ac:dyDescent="0.25">
      <c r="Y140" s="1">
        <f>IFERROR(VLOOKUP(R140,'Печать Заказа'!B:N,13,FALSE),"")</f>
        <v>0</v>
      </c>
    </row>
    <row r="141" spans="25:25" ht="15" customHeight="1" x14ac:dyDescent="0.25">
      <c r="Y141" s="1">
        <f>IFERROR(VLOOKUP(R141,'Печать Заказа'!B:N,13,FALSE),"")</f>
        <v>0</v>
      </c>
    </row>
    <row r="142" spans="25:25" ht="15" customHeight="1" x14ac:dyDescent="0.25">
      <c r="Y142" s="1">
        <f>IFERROR(VLOOKUP(R142,'Печать Заказа'!B:N,13,FALSE),"")</f>
        <v>0</v>
      </c>
    </row>
    <row r="143" spans="25:25" ht="15" customHeight="1" x14ac:dyDescent="0.25">
      <c r="Y143" s="1">
        <f>IFERROR(VLOOKUP(R143,'Печать Заказа'!B:N,13,FALSE),"")</f>
        <v>0</v>
      </c>
    </row>
    <row r="144" spans="25:25" ht="15" customHeight="1" x14ac:dyDescent="0.25">
      <c r="Y144" s="1">
        <f>IFERROR(VLOOKUP(R144,'Печать Заказа'!B:N,13,FALSE),"")</f>
        <v>0</v>
      </c>
    </row>
    <row r="145" spans="25:25" ht="15" customHeight="1" x14ac:dyDescent="0.25">
      <c r="Y145" s="1">
        <f>IFERROR(VLOOKUP(R145,'Печать Заказа'!B:N,13,FALSE),"")</f>
        <v>0</v>
      </c>
    </row>
    <row r="146" spans="25:25" ht="15" customHeight="1" x14ac:dyDescent="0.25">
      <c r="Y146" s="1">
        <f>IFERROR(VLOOKUP(R146,'Печать Заказа'!B:N,13,FALSE),"")</f>
        <v>0</v>
      </c>
    </row>
    <row r="147" spans="25:25" ht="15" customHeight="1" x14ac:dyDescent="0.25">
      <c r="Y147" s="1">
        <f>IFERROR(VLOOKUP(R147,'Печать Заказа'!B:N,13,FALSE),"")</f>
        <v>0</v>
      </c>
    </row>
    <row r="148" spans="25:25" ht="15" customHeight="1" x14ac:dyDescent="0.25">
      <c r="Y148" s="1">
        <f>IFERROR(VLOOKUP(R148,'Печать Заказа'!B:N,13,FALSE),"")</f>
        <v>0</v>
      </c>
    </row>
    <row r="149" spans="25:25" ht="15" customHeight="1" x14ac:dyDescent="0.25">
      <c r="Y149" s="1">
        <f>IFERROR(VLOOKUP(R149,'Печать Заказа'!B:N,13,FALSE),"")</f>
        <v>0</v>
      </c>
    </row>
    <row r="150" spans="25:25" ht="15" customHeight="1" x14ac:dyDescent="0.25">
      <c r="Y150" s="1">
        <f>IFERROR(VLOOKUP(R150,'Печать Заказа'!B:N,13,FALSE),"")</f>
        <v>0</v>
      </c>
    </row>
    <row r="151" spans="25:25" ht="15" customHeight="1" x14ac:dyDescent="0.25">
      <c r="Y151" s="1">
        <f>IFERROR(VLOOKUP(R151,'Печать Заказа'!B:N,13,FALSE),"")</f>
        <v>0</v>
      </c>
    </row>
    <row r="152" spans="25:25" ht="15" customHeight="1" x14ac:dyDescent="0.25">
      <c r="Y152" s="1">
        <f>IFERROR(VLOOKUP(R152,'Печать Заказа'!B:N,13,FALSE),"")</f>
        <v>0</v>
      </c>
    </row>
    <row r="153" spans="25:25" ht="15" customHeight="1" x14ac:dyDescent="0.25">
      <c r="Y153" s="1">
        <f>IFERROR(VLOOKUP(R153,'Печать Заказа'!B:N,13,FALSE),"")</f>
        <v>0</v>
      </c>
    </row>
    <row r="154" spans="25:25" ht="15" customHeight="1" x14ac:dyDescent="0.25">
      <c r="Y154" s="1">
        <f>IFERROR(VLOOKUP(R154,'Печать Заказа'!B:N,13,FALSE),"")</f>
        <v>0</v>
      </c>
    </row>
    <row r="155" spans="25:25" ht="15" customHeight="1" x14ac:dyDescent="0.25">
      <c r="Y155" s="1">
        <f>IFERROR(VLOOKUP(R155,'Печать Заказа'!B:N,13,FALSE),"")</f>
        <v>0</v>
      </c>
    </row>
    <row r="156" spans="25:25" ht="15" customHeight="1" x14ac:dyDescent="0.25">
      <c r="Y156" s="1">
        <f>IFERROR(VLOOKUP(R156,'Печать Заказа'!B:N,13,FALSE),"")</f>
        <v>0</v>
      </c>
    </row>
    <row r="157" spans="25:25" ht="15" customHeight="1" x14ac:dyDescent="0.25">
      <c r="Y157" s="1">
        <f>IFERROR(VLOOKUP(R157,'Печать Заказа'!B:N,13,FALSE),"")</f>
        <v>0</v>
      </c>
    </row>
    <row r="158" spans="25:25" ht="15" customHeight="1" x14ac:dyDescent="0.25">
      <c r="Y158" s="1">
        <f>IFERROR(VLOOKUP(R158,'Печать Заказа'!B:N,13,FALSE),"")</f>
        <v>0</v>
      </c>
    </row>
    <row r="159" spans="25:25" ht="15" customHeight="1" x14ac:dyDescent="0.25">
      <c r="Y159" s="1">
        <f>IFERROR(VLOOKUP(R159,'Печать Заказа'!B:N,13,FALSE),"")</f>
        <v>0</v>
      </c>
    </row>
    <row r="160" spans="25:25" ht="15" customHeight="1" x14ac:dyDescent="0.25">
      <c r="Y160" s="1">
        <f>IFERROR(VLOOKUP(R160,'Печать Заказа'!B:N,13,FALSE),"")</f>
        <v>0</v>
      </c>
    </row>
    <row r="161" spans="25:25" ht="15" customHeight="1" x14ac:dyDescent="0.25">
      <c r="Y161" s="1">
        <f>IFERROR(VLOOKUP(R161,'Печать Заказа'!B:N,13,FALSE),"")</f>
        <v>0</v>
      </c>
    </row>
    <row r="162" spans="25:25" ht="15" customHeight="1" x14ac:dyDescent="0.25">
      <c r="Y162" s="1">
        <f>IFERROR(VLOOKUP(R162,'Печать Заказа'!B:N,13,FALSE),"")</f>
        <v>0</v>
      </c>
    </row>
    <row r="163" spans="25:25" ht="15" customHeight="1" x14ac:dyDescent="0.25">
      <c r="Y163" s="1">
        <f>IFERROR(VLOOKUP(R163,'Печать Заказа'!B:N,13,FALSE),"")</f>
        <v>0</v>
      </c>
    </row>
    <row r="164" spans="25:25" ht="15" customHeight="1" x14ac:dyDescent="0.25">
      <c r="Y164" s="1">
        <f>IFERROR(VLOOKUP(R164,'Печать Заказа'!B:N,13,FALSE),"")</f>
        <v>0</v>
      </c>
    </row>
    <row r="165" spans="25:25" ht="15" customHeight="1" x14ac:dyDescent="0.25">
      <c r="Y165" s="1">
        <f>IFERROR(VLOOKUP(R165,'Печать Заказа'!B:N,13,FALSE),"")</f>
        <v>0</v>
      </c>
    </row>
    <row r="166" spans="25:25" ht="15" customHeight="1" x14ac:dyDescent="0.25">
      <c r="Y166" s="1">
        <f>IFERROR(VLOOKUP(R166,'Печать Заказа'!B:N,13,FALSE),"")</f>
        <v>0</v>
      </c>
    </row>
    <row r="167" spans="25:25" ht="15" customHeight="1" x14ac:dyDescent="0.25">
      <c r="Y167" s="1">
        <f>IFERROR(VLOOKUP(R167,'Печать Заказа'!B:N,13,FALSE),"")</f>
        <v>0</v>
      </c>
    </row>
    <row r="168" spans="25:25" ht="15" customHeight="1" x14ac:dyDescent="0.25">
      <c r="Y168" s="1">
        <f>IFERROR(VLOOKUP(R168,'Печать Заказа'!B:N,13,FALSE),"")</f>
        <v>0</v>
      </c>
    </row>
    <row r="169" spans="25:25" ht="15" customHeight="1" x14ac:dyDescent="0.25">
      <c r="Y169" s="1">
        <f>IFERROR(VLOOKUP(R169,'Печать Заказа'!B:N,13,FALSE),"")</f>
        <v>0</v>
      </c>
    </row>
    <row r="170" spans="25:25" ht="15" customHeight="1" x14ac:dyDescent="0.25">
      <c r="Y170" s="1">
        <f>IFERROR(VLOOKUP(R170,'Печать Заказа'!B:N,13,FALSE),"")</f>
        <v>0</v>
      </c>
    </row>
    <row r="171" spans="25:25" ht="15" customHeight="1" x14ac:dyDescent="0.25">
      <c r="Y171" s="1">
        <f>IFERROR(VLOOKUP(R171,'Печать Заказа'!B:N,13,FALSE),"")</f>
        <v>0</v>
      </c>
    </row>
    <row r="172" spans="25:25" ht="15" customHeight="1" x14ac:dyDescent="0.25">
      <c r="Y172" s="1">
        <f>IFERROR(VLOOKUP(R172,'Печать Заказа'!B:N,13,FALSE),"")</f>
        <v>0</v>
      </c>
    </row>
    <row r="173" spans="25:25" ht="15" customHeight="1" x14ac:dyDescent="0.25">
      <c r="Y173" s="1">
        <f>IFERROR(VLOOKUP(R173,'Печать Заказа'!B:N,13,FALSE),"")</f>
        <v>0</v>
      </c>
    </row>
    <row r="174" spans="25:25" ht="15" customHeight="1" x14ac:dyDescent="0.25">
      <c r="Y174" s="1">
        <f>IFERROR(VLOOKUP(R174,'Печать Заказа'!B:N,13,FALSE),"")</f>
        <v>0</v>
      </c>
    </row>
    <row r="175" spans="25:25" ht="15" customHeight="1" x14ac:dyDescent="0.25">
      <c r="Y175" s="1">
        <f>IFERROR(VLOOKUP(R175,'Печать Заказа'!B:N,13,FALSE),"")</f>
        <v>0</v>
      </c>
    </row>
    <row r="176" spans="25:25" ht="15" customHeight="1" x14ac:dyDescent="0.25">
      <c r="Y176" s="1">
        <f>IFERROR(VLOOKUP(R176,'Печать Заказа'!B:N,13,FALSE),"")</f>
        <v>0</v>
      </c>
    </row>
    <row r="177" spans="25:25" ht="15" customHeight="1" x14ac:dyDescent="0.25">
      <c r="Y177" s="1">
        <f>IFERROR(VLOOKUP(R177,'Печать Заказа'!B:N,13,FALSE),"")</f>
        <v>0</v>
      </c>
    </row>
    <row r="178" spans="25:25" ht="15" customHeight="1" x14ac:dyDescent="0.25">
      <c r="Y178" s="1">
        <f>IFERROR(VLOOKUP(R178,'Печать Заказа'!B:N,13,FALSE),"")</f>
        <v>0</v>
      </c>
    </row>
    <row r="179" spans="25:25" ht="15" customHeight="1" x14ac:dyDescent="0.25">
      <c r="Y179" s="1">
        <f>IFERROR(VLOOKUP(R179,'Печать Заказа'!B:N,13,FALSE),"")</f>
        <v>0</v>
      </c>
    </row>
    <row r="180" spans="25:25" ht="15" customHeight="1" x14ac:dyDescent="0.25">
      <c r="Y180" s="1">
        <f>IFERROR(VLOOKUP(R180,'Печать Заказа'!B:N,13,FALSE),"")</f>
        <v>0</v>
      </c>
    </row>
    <row r="181" spans="25:25" ht="15" customHeight="1" x14ac:dyDescent="0.25">
      <c r="Y181" s="1">
        <f>IFERROR(VLOOKUP(R181,'Печать Заказа'!B:N,13,FALSE),"")</f>
        <v>0</v>
      </c>
    </row>
    <row r="182" spans="25:25" ht="15" customHeight="1" x14ac:dyDescent="0.25">
      <c r="Y182" s="1">
        <f>IFERROR(VLOOKUP(R182,'Печать Заказа'!B:N,13,FALSE),"")</f>
        <v>0</v>
      </c>
    </row>
    <row r="183" spans="25:25" ht="15" customHeight="1" x14ac:dyDescent="0.25">
      <c r="Y183" s="1">
        <f>IFERROR(VLOOKUP(R183,'Печать Заказа'!B:N,13,FALSE),"")</f>
        <v>0</v>
      </c>
    </row>
    <row r="184" spans="25:25" ht="15" customHeight="1" x14ac:dyDescent="0.25">
      <c r="Y184" s="1">
        <f>IFERROR(VLOOKUP(R184,'Печать Заказа'!B:N,13,FALSE),"")</f>
        <v>0</v>
      </c>
    </row>
    <row r="185" spans="25:25" ht="15" customHeight="1" x14ac:dyDescent="0.25">
      <c r="Y185" s="1">
        <f>IFERROR(VLOOKUP(R185,'Печать Заказа'!B:N,13,FALSE),"")</f>
        <v>0</v>
      </c>
    </row>
    <row r="186" spans="25:25" ht="15" customHeight="1" x14ac:dyDescent="0.25">
      <c r="Y186" s="1">
        <f>IFERROR(VLOOKUP(R186,'Печать Заказа'!B:N,13,FALSE),"")</f>
        <v>0</v>
      </c>
    </row>
    <row r="187" spans="25:25" ht="15" customHeight="1" x14ac:dyDescent="0.25">
      <c r="Y187" s="1">
        <f>IFERROR(VLOOKUP(R187,'Печать Заказа'!B:N,13,FALSE),"")</f>
        <v>0</v>
      </c>
    </row>
    <row r="188" spans="25:25" ht="15" customHeight="1" x14ac:dyDescent="0.25">
      <c r="Y188" s="1">
        <f>IFERROR(VLOOKUP(R188,'Печать Заказа'!B:N,13,FALSE),"")</f>
        <v>0</v>
      </c>
    </row>
    <row r="189" spans="25:25" ht="15" customHeight="1" x14ac:dyDescent="0.25">
      <c r="Y189" s="1">
        <f>IFERROR(VLOOKUP(R189,'Печать Заказа'!B:N,13,FALSE),"")</f>
        <v>0</v>
      </c>
    </row>
    <row r="190" spans="25:25" ht="15" customHeight="1" x14ac:dyDescent="0.25">
      <c r="Y190" s="1">
        <f>IFERROR(VLOOKUP(R190,'Печать Заказа'!B:N,13,FALSE),"")</f>
        <v>0</v>
      </c>
    </row>
    <row r="191" spans="25:25" ht="15" customHeight="1" x14ac:dyDescent="0.25">
      <c r="Y191" s="1">
        <f>IFERROR(VLOOKUP(R191,'Печать Заказа'!B:N,13,FALSE),"")</f>
        <v>0</v>
      </c>
    </row>
    <row r="192" spans="25:25" ht="15" customHeight="1" x14ac:dyDescent="0.25">
      <c r="Y192" s="1">
        <f>IFERROR(VLOOKUP(R192,'Печать Заказа'!B:N,13,FALSE),"")</f>
        <v>0</v>
      </c>
    </row>
    <row r="193" spans="25:25" ht="15" customHeight="1" x14ac:dyDescent="0.25">
      <c r="Y193" s="1">
        <f>IFERROR(VLOOKUP(R193,'Печать Заказа'!B:N,13,FALSE),"")</f>
        <v>0</v>
      </c>
    </row>
    <row r="194" spans="25:25" ht="15" customHeight="1" x14ac:dyDescent="0.25">
      <c r="Y194" s="1">
        <f>IFERROR(VLOOKUP(R194,'Печать Заказа'!B:N,13,FALSE),"")</f>
        <v>0</v>
      </c>
    </row>
    <row r="195" spans="25:25" ht="15" customHeight="1" x14ac:dyDescent="0.25">
      <c r="Y195" s="1">
        <f>IFERROR(VLOOKUP(R195,'Печать Заказа'!B:N,13,FALSE),"")</f>
        <v>0</v>
      </c>
    </row>
    <row r="196" spans="25:25" ht="15" customHeight="1" x14ac:dyDescent="0.25">
      <c r="Y196" s="1">
        <f>IFERROR(VLOOKUP(R196,'Печать Заказа'!B:N,13,FALSE),"")</f>
        <v>0</v>
      </c>
    </row>
    <row r="197" spans="25:25" ht="15" customHeight="1" x14ac:dyDescent="0.25">
      <c r="Y197" s="1">
        <f>IFERROR(VLOOKUP(R197,'Печать Заказа'!B:N,13,FALSE),"")</f>
        <v>0</v>
      </c>
    </row>
    <row r="198" spans="25:25" ht="15" customHeight="1" x14ac:dyDescent="0.25">
      <c r="Y198" s="1">
        <f>IFERROR(VLOOKUP(R198,'Печать Заказа'!B:N,13,FALSE),"")</f>
        <v>0</v>
      </c>
    </row>
    <row r="199" spans="25:25" ht="15" customHeight="1" x14ac:dyDescent="0.25">
      <c r="Y199" s="1">
        <f>IFERROR(VLOOKUP(R199,'Печать Заказа'!B:N,13,FALSE),"")</f>
        <v>0</v>
      </c>
    </row>
    <row r="200" spans="25:25" ht="15" customHeight="1" x14ac:dyDescent="0.25">
      <c r="Y200" s="1">
        <f>IFERROR(VLOOKUP(R200,'Печать Заказа'!B:N,13,FALSE),"")</f>
        <v>0</v>
      </c>
    </row>
    <row r="201" spans="25:25" ht="15" customHeight="1" x14ac:dyDescent="0.25">
      <c r="Y201" s="1">
        <f>IFERROR(VLOOKUP(R201,'Печать Заказа'!B:N,13,FALSE),"")</f>
        <v>0</v>
      </c>
    </row>
    <row r="202" spans="25:25" ht="15" customHeight="1" x14ac:dyDescent="0.25">
      <c r="Y202" s="1">
        <f>IFERROR(VLOOKUP(R202,'Печать Заказа'!B:N,13,FALSE),"")</f>
        <v>0</v>
      </c>
    </row>
    <row r="203" spans="25:25" ht="15" customHeight="1" x14ac:dyDescent="0.25">
      <c r="Y203" s="1">
        <f>IFERROR(VLOOKUP(R203,'Печать Заказа'!B:N,13,FALSE),"")</f>
        <v>0</v>
      </c>
    </row>
    <row r="204" spans="25:25" ht="15" customHeight="1" x14ac:dyDescent="0.25">
      <c r="Y204" s="1">
        <f>IFERROR(VLOOKUP(R204,'Печать Заказа'!B:N,13,FALSE),"")</f>
        <v>0</v>
      </c>
    </row>
    <row r="205" spans="25:25" ht="15" customHeight="1" x14ac:dyDescent="0.25">
      <c r="Y205" s="1">
        <f>IFERROR(VLOOKUP(R205,'Печать Заказа'!B:N,13,FALSE),"")</f>
        <v>0</v>
      </c>
    </row>
    <row r="206" spans="25:25" ht="15" customHeight="1" x14ac:dyDescent="0.25">
      <c r="Y206" s="1">
        <f>IFERROR(VLOOKUP(R206,'Печать Заказа'!B:N,13,FALSE),"")</f>
        <v>0</v>
      </c>
    </row>
    <row r="207" spans="25:25" ht="15" customHeight="1" x14ac:dyDescent="0.25">
      <c r="Y207" s="1">
        <f>IFERROR(VLOOKUP(R207,'Печать Заказа'!B:N,13,FALSE),"")</f>
        <v>0</v>
      </c>
    </row>
    <row r="208" spans="25:25" ht="15" customHeight="1" x14ac:dyDescent="0.25">
      <c r="Y208" s="1">
        <f>IFERROR(VLOOKUP(R208,'Печать Заказа'!B:N,13,FALSE),"")</f>
        <v>0</v>
      </c>
    </row>
    <row r="209" spans="25:25" ht="15" customHeight="1" x14ac:dyDescent="0.25">
      <c r="Y209" s="1">
        <f>IFERROR(VLOOKUP(R209,'Печать Заказа'!B:N,13,FALSE),"")</f>
        <v>0</v>
      </c>
    </row>
    <row r="210" spans="25:25" ht="15" customHeight="1" x14ac:dyDescent="0.25">
      <c r="Y210" s="1">
        <f>IFERROR(VLOOKUP(R210,'Печать Заказа'!B:N,13,FALSE),"")</f>
        <v>0</v>
      </c>
    </row>
    <row r="211" spans="25:25" ht="15" customHeight="1" x14ac:dyDescent="0.25">
      <c r="Y211" s="1">
        <f>IFERROR(VLOOKUP(R211,'Печать Заказа'!B:N,13,FALSE),"")</f>
        <v>0</v>
      </c>
    </row>
    <row r="212" spans="25:25" ht="15" customHeight="1" x14ac:dyDescent="0.25">
      <c r="Y212" s="1">
        <f>IFERROR(VLOOKUP(R212,'Печать Заказа'!B:N,13,FALSE),"")</f>
        <v>0</v>
      </c>
    </row>
    <row r="213" spans="25:25" ht="15" customHeight="1" x14ac:dyDescent="0.25">
      <c r="Y213" s="1">
        <f>IFERROR(VLOOKUP(R213,'Печать Заказа'!B:N,13,FALSE),"")</f>
        <v>0</v>
      </c>
    </row>
    <row r="214" spans="25:25" ht="15" customHeight="1" x14ac:dyDescent="0.25">
      <c r="Y214" s="1">
        <f>IFERROR(VLOOKUP(R214,'Печать Заказа'!B:N,13,FALSE),"")</f>
        <v>0</v>
      </c>
    </row>
    <row r="215" spans="25:25" ht="15" customHeight="1" x14ac:dyDescent="0.25">
      <c r="Y215" s="1">
        <f>IFERROR(VLOOKUP(R215,'Печать Заказа'!B:N,13,FALSE),"")</f>
        <v>0</v>
      </c>
    </row>
    <row r="216" spans="25:25" ht="15" customHeight="1" x14ac:dyDescent="0.25">
      <c r="Y216" s="1">
        <f>IFERROR(VLOOKUP(R216,'Печать Заказа'!B:N,13,FALSE),"")</f>
        <v>0</v>
      </c>
    </row>
    <row r="217" spans="25:25" ht="15" customHeight="1" x14ac:dyDescent="0.25">
      <c r="Y217" s="1">
        <f>IFERROR(VLOOKUP(R217,'Печать Заказа'!B:N,13,FALSE),"")</f>
        <v>0</v>
      </c>
    </row>
    <row r="218" spans="25:25" ht="15" customHeight="1" x14ac:dyDescent="0.25">
      <c r="Y218" s="1">
        <f>IFERROR(VLOOKUP(R218,'Печать Заказа'!B:N,13,FALSE),"")</f>
        <v>0</v>
      </c>
    </row>
    <row r="219" spans="25:25" ht="15" customHeight="1" x14ac:dyDescent="0.25">
      <c r="Y219" s="1">
        <f>IFERROR(VLOOKUP(R219,'Печать Заказа'!B:N,13,FALSE),"")</f>
        <v>0</v>
      </c>
    </row>
    <row r="220" spans="25:25" ht="15" customHeight="1" x14ac:dyDescent="0.25">
      <c r="Y220" s="1">
        <f>IFERROR(VLOOKUP(R220,'Печать Заказа'!B:N,13,FALSE),"")</f>
        <v>0</v>
      </c>
    </row>
    <row r="221" spans="25:25" ht="15" customHeight="1" x14ac:dyDescent="0.25">
      <c r="Y221" s="1">
        <f>IFERROR(VLOOKUP(R221,'Печать Заказа'!B:N,13,FALSE),"")</f>
        <v>0</v>
      </c>
    </row>
    <row r="222" spans="25:25" ht="15" customHeight="1" x14ac:dyDescent="0.25">
      <c r="Y222" s="1">
        <f>IFERROR(VLOOKUP(R222,'Печать Заказа'!B:N,13,FALSE),"")</f>
        <v>0</v>
      </c>
    </row>
    <row r="223" spans="25:25" ht="15" customHeight="1" x14ac:dyDescent="0.25">
      <c r="Y223" s="1">
        <f>IFERROR(VLOOKUP(R223,'Печать Заказа'!B:N,13,FALSE),"")</f>
        <v>0</v>
      </c>
    </row>
    <row r="224" spans="25:25" ht="15" customHeight="1" x14ac:dyDescent="0.25">
      <c r="Y224" s="1">
        <f>IFERROR(VLOOKUP(R224,'Печать Заказа'!B:N,13,FALSE),"")</f>
        <v>0</v>
      </c>
    </row>
    <row r="225" spans="25:25" ht="15" customHeight="1" x14ac:dyDescent="0.25">
      <c r="Y225" s="1">
        <f>IFERROR(VLOOKUP(R225,'Печать Заказа'!B:N,13,FALSE),"")</f>
        <v>0</v>
      </c>
    </row>
    <row r="226" spans="25:25" ht="15" customHeight="1" x14ac:dyDescent="0.25">
      <c r="Y226" s="1">
        <f>IFERROR(VLOOKUP(R226,'Печать Заказа'!B:N,13,FALSE),"")</f>
        <v>0</v>
      </c>
    </row>
    <row r="227" spans="25:25" ht="15" customHeight="1" x14ac:dyDescent="0.25">
      <c r="Y227" s="1">
        <f>IFERROR(VLOOKUP(R227,'Печать Заказа'!B:N,13,FALSE),"")</f>
        <v>0</v>
      </c>
    </row>
    <row r="228" spans="25:25" ht="15" customHeight="1" x14ac:dyDescent="0.25">
      <c r="Y228" s="1">
        <f>IFERROR(VLOOKUP(R228,'Печать Заказа'!B:N,13,FALSE),"")</f>
        <v>0</v>
      </c>
    </row>
    <row r="229" spans="25:25" ht="15" customHeight="1" x14ac:dyDescent="0.25">
      <c r="Y229" s="1">
        <f>IFERROR(VLOOKUP(R229,'Печать Заказа'!B:N,13,FALSE),"")</f>
        <v>0</v>
      </c>
    </row>
    <row r="230" spans="25:25" ht="15" customHeight="1" x14ac:dyDescent="0.25">
      <c r="Y230" s="1">
        <f>IFERROR(VLOOKUP(R230,'Печать Заказа'!B:N,13,FALSE),"")</f>
        <v>0</v>
      </c>
    </row>
    <row r="231" spans="25:25" ht="15" customHeight="1" x14ac:dyDescent="0.25">
      <c r="Y231" s="1">
        <f>IFERROR(VLOOKUP(R231,'Печать Заказа'!B:N,13,FALSE),"")</f>
        <v>0</v>
      </c>
    </row>
  </sheetData>
  <protectedRanges>
    <protectedRange sqref="G3 J3" name="Диапазон1"/>
    <protectedRange sqref="L12 L6 L19 L9 L15" name="Диапазон1_5"/>
    <protectedRange sqref="L16 L7 L20 L13 L10" name="Диапазон1_1"/>
  </protectedRanges>
  <mergeCells count="27">
    <mergeCell ref="B1:B3"/>
    <mergeCell ref="G2:H2"/>
    <mergeCell ref="G3:H3"/>
    <mergeCell ref="L11:P11"/>
    <mergeCell ref="E12:F12"/>
    <mergeCell ref="H12:I12"/>
    <mergeCell ref="L12:P12"/>
    <mergeCell ref="L8:P8"/>
    <mergeCell ref="E9:F9"/>
    <mergeCell ref="H9:I9"/>
    <mergeCell ref="L9:P9"/>
    <mergeCell ref="H10:I10"/>
    <mergeCell ref="L5:P5"/>
    <mergeCell ref="E6:F6"/>
    <mergeCell ref="H6:I6"/>
    <mergeCell ref="L6:P6"/>
    <mergeCell ref="H7:I7"/>
    <mergeCell ref="E19:F19"/>
    <mergeCell ref="H19:I19"/>
    <mergeCell ref="L19:P19"/>
    <mergeCell ref="H20:I20"/>
    <mergeCell ref="H13:I13"/>
    <mergeCell ref="L14:P14"/>
    <mergeCell ref="E15:F15"/>
    <mergeCell ref="H15:I15"/>
    <mergeCell ref="L15:P15"/>
    <mergeCell ref="H16:I16"/>
  </mergeCells>
  <hyperlinks>
    <hyperlink ref="E11" r:id="rId1"/>
  </hyperlinks>
  <printOptions horizontalCentered="1"/>
  <pageMargins left="0" right="0" top="0.11811023622047245" bottom="0.23622047244094491" header="0.11811023622047245" footer="0.11811023622047245"/>
  <pageSetup paperSize="9" scale="46" fitToHeight="0" orientation="portrait" horizontalDpi="4294967295" verticalDpi="4294967295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Z229"/>
  <sheetViews>
    <sheetView showGridLines="0" topLeftCell="B1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J3" sqref="J3"/>
    </sheetView>
  </sheetViews>
  <sheetFormatPr defaultColWidth="10.5703125" defaultRowHeight="15" customHeight="1" outlineLevelCol="1" x14ac:dyDescent="0.25"/>
  <cols>
    <col min="1" max="1" width="27.42578125" style="4" hidden="1" customWidth="1"/>
    <col min="2" max="2" width="22.710937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8.85546875" style="5" customWidth="1"/>
    <col min="8" max="8" width="5" style="5" customWidth="1"/>
    <col min="9" max="9" width="16.28515625" style="5" customWidth="1"/>
    <col min="10" max="10" width="16.42578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5.8554687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25" s="39" customFormat="1" ht="44.25" customHeight="1" x14ac:dyDescent="0.25">
      <c r="A1" s="34"/>
      <c r="B1" s="617"/>
      <c r="C1" s="102" t="s">
        <v>729</v>
      </c>
      <c r="D1" s="103"/>
      <c r="E1" s="103"/>
      <c r="F1" s="104"/>
      <c r="G1" s="105">
        <f>Title!E5</f>
        <v>45313</v>
      </c>
      <c r="H1" s="35"/>
      <c r="I1" s="35"/>
      <c r="J1" s="35"/>
      <c r="K1" s="35"/>
      <c r="L1" s="42"/>
      <c r="M1" s="36"/>
      <c r="N1" s="36"/>
      <c r="O1" s="56"/>
      <c r="P1" s="36"/>
      <c r="Q1" s="37"/>
      <c r="R1" s="38"/>
      <c r="S1" s="38"/>
      <c r="T1" s="38"/>
      <c r="U1" s="38"/>
      <c r="V1" s="38"/>
      <c r="W1" s="38"/>
    </row>
    <row r="2" spans="1:25" s="46" customFormat="1" ht="30" customHeight="1" thickBot="1" x14ac:dyDescent="0.3">
      <c r="A2" s="43"/>
      <c r="B2" s="617"/>
      <c r="C2" s="319" t="s">
        <v>151</v>
      </c>
      <c r="D2" s="319"/>
      <c r="E2" s="319"/>
      <c r="F2" s="319"/>
      <c r="G2" s="634"/>
      <c r="H2" s="634"/>
      <c r="I2" s="47"/>
      <c r="J2" s="318" t="s">
        <v>144</v>
      </c>
      <c r="K2" s="47"/>
      <c r="L2" s="49" t="s">
        <v>145</v>
      </c>
      <c r="M2" s="49" t="s">
        <v>146</v>
      </c>
      <c r="N2" s="49"/>
      <c r="O2" s="48"/>
      <c r="P2" s="50"/>
      <c r="Q2" s="44"/>
      <c r="R2" s="45"/>
      <c r="S2" s="45"/>
      <c r="T2" s="45"/>
      <c r="U2" s="45"/>
      <c r="V2" s="45"/>
      <c r="W2" s="45"/>
    </row>
    <row r="3" spans="1:25" ht="34.5" customHeight="1" thickBot="1" x14ac:dyDescent="0.55000000000000004">
      <c r="A3" s="2"/>
      <c r="B3" s="617"/>
      <c r="C3" s="122" t="s">
        <v>152</v>
      </c>
      <c r="D3" s="122"/>
      <c r="E3" s="122"/>
      <c r="G3" s="633"/>
      <c r="H3" s="633"/>
      <c r="I3" s="7"/>
      <c r="J3" s="133">
        <f>Title!E6</f>
        <v>0</v>
      </c>
      <c r="K3" s="54" t="s">
        <v>147</v>
      </c>
      <c r="L3" s="52">
        <f>SUM(L4:L2880)</f>
        <v>0</v>
      </c>
      <c r="M3" s="52">
        <f>SUM(M4:M2880)</f>
        <v>0</v>
      </c>
      <c r="N3" s="55"/>
      <c r="O3" s="53" t="s">
        <v>153</v>
      </c>
      <c r="P3" s="53" t="s">
        <v>155</v>
      </c>
      <c r="Q3" s="317" t="s">
        <v>55</v>
      </c>
      <c r="R3" s="317" t="s">
        <v>56</v>
      </c>
      <c r="S3" s="317" t="s">
        <v>140</v>
      </c>
      <c r="T3" s="276" t="s">
        <v>71</v>
      </c>
      <c r="U3" s="22"/>
      <c r="V3" s="317" t="s">
        <v>119</v>
      </c>
      <c r="W3" s="317" t="s">
        <v>57</v>
      </c>
    </row>
    <row r="4" spans="1:25" s="64" customFormat="1" ht="47.25" customHeight="1" thickBot="1" x14ac:dyDescent="0.3">
      <c r="A4" s="63"/>
      <c r="B4" s="77" t="s">
        <v>1097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32"/>
      <c r="R4" s="33"/>
      <c r="S4" s="33"/>
      <c r="T4" s="271"/>
      <c r="U4" s="40"/>
      <c r="V4" s="33"/>
      <c r="W4" s="33"/>
    </row>
    <row r="5" spans="1:25" s="29" customFormat="1" ht="66" customHeight="1" thickTop="1" x14ac:dyDescent="0.25">
      <c r="A5" s="3"/>
      <c r="B5" s="57"/>
      <c r="C5" s="87" t="s">
        <v>1098</v>
      </c>
      <c r="D5" s="87"/>
      <c r="E5" s="87"/>
      <c r="F5" s="87"/>
      <c r="G5" s="87"/>
      <c r="H5" s="87"/>
      <c r="I5" s="87"/>
      <c r="J5" s="87"/>
      <c r="K5" s="87"/>
      <c r="L5" s="644"/>
      <c r="M5" s="644"/>
      <c r="N5" s="644"/>
      <c r="O5" s="644"/>
      <c r="P5" s="644"/>
      <c r="Q5" s="23"/>
      <c r="R5" s="26"/>
      <c r="S5" s="26"/>
      <c r="T5" s="272"/>
      <c r="U5" s="26"/>
      <c r="V5" s="26"/>
      <c r="W5" s="26"/>
    </row>
    <row r="6" spans="1:25" ht="73.5" customHeight="1" x14ac:dyDescent="0.25">
      <c r="B6" s="79"/>
      <c r="C6" s="563" t="s">
        <v>45</v>
      </c>
      <c r="D6" s="563"/>
      <c r="E6" s="645" t="s">
        <v>292</v>
      </c>
      <c r="F6" s="645"/>
      <c r="G6" s="560" t="s">
        <v>1104</v>
      </c>
      <c r="H6" s="631" t="s">
        <v>747</v>
      </c>
      <c r="I6" s="631"/>
      <c r="J6" s="560" t="s">
        <v>1101</v>
      </c>
      <c r="K6" s="560" t="s">
        <v>156</v>
      </c>
      <c r="L6" s="618" t="s">
        <v>1099</v>
      </c>
      <c r="M6" s="619"/>
      <c r="N6" s="619"/>
      <c r="O6" s="619"/>
      <c r="P6" s="620"/>
      <c r="Q6" s="24"/>
      <c r="R6" s="25"/>
      <c r="S6" s="25"/>
      <c r="T6" s="273"/>
      <c r="U6" s="25"/>
      <c r="V6" s="25"/>
      <c r="W6" s="25"/>
    </row>
    <row r="7" spans="1:25" ht="61.5" customHeight="1" thickBot="1" x14ac:dyDescent="0.3">
      <c r="B7" s="234"/>
      <c r="C7" s="155" t="str">
        <f>Q7</f>
        <v>Термостат проводной комнатный THERMEX Axioma Wi-Fi</v>
      </c>
      <c r="D7" s="155"/>
      <c r="E7" s="155"/>
      <c r="F7" s="155" t="s">
        <v>294</v>
      </c>
      <c r="G7" s="559">
        <v>230</v>
      </c>
      <c r="H7" s="646" t="s">
        <v>1100</v>
      </c>
      <c r="I7" s="646"/>
      <c r="J7" s="559" t="s">
        <v>1102</v>
      </c>
      <c r="K7" s="562" t="s">
        <v>1103</v>
      </c>
      <c r="L7" s="94">
        <v>0</v>
      </c>
      <c r="M7" s="94">
        <f>L7*O7</f>
        <v>0</v>
      </c>
      <c r="N7" s="94"/>
      <c r="O7" s="95">
        <f>P7*(1-$J$3)</f>
        <v>3790</v>
      </c>
      <c r="P7" s="407">
        <f>V7</f>
        <v>3790</v>
      </c>
      <c r="Q7" s="566" t="s">
        <v>1106</v>
      </c>
      <c r="R7" s="570" t="s">
        <v>1107</v>
      </c>
      <c r="S7" s="305">
        <v>511952</v>
      </c>
      <c r="T7" s="270">
        <v>4670033317053</v>
      </c>
      <c r="U7" s="146"/>
      <c r="V7" s="561">
        <f>VLOOKUP(R7,'Печать Заказа'!$B$4:$I$544,5,FALSE)</f>
        <v>3790</v>
      </c>
      <c r="W7" s="561" t="str">
        <f>IF(V7="фикс.цена",VLOOKUP(R7,'Печать Заказа'!B:F,4,FALSE),"")</f>
        <v/>
      </c>
      <c r="Y7" s="1" t="str">
        <f>IFERROR(VLOOKUP(R7,'Печать Заказа'!B:N,13,FALSE),"")</f>
        <v/>
      </c>
    </row>
    <row r="8" spans="1:25" s="29" customFormat="1" ht="66" customHeight="1" thickTop="1" x14ac:dyDescent="0.25">
      <c r="A8" s="3"/>
      <c r="B8" s="57"/>
      <c r="C8" s="87" t="s">
        <v>1108</v>
      </c>
      <c r="D8" s="87"/>
      <c r="E8" s="87"/>
      <c r="F8" s="87"/>
      <c r="G8" s="87"/>
      <c r="H8" s="87"/>
      <c r="I8" s="87"/>
      <c r="J8" s="87"/>
      <c r="K8" s="87"/>
      <c r="L8" s="644"/>
      <c r="M8" s="644"/>
      <c r="N8" s="644"/>
      <c r="O8" s="644"/>
      <c r="P8" s="644"/>
      <c r="Q8" s="23"/>
      <c r="R8" s="587"/>
      <c r="S8" s="587"/>
      <c r="T8" s="272"/>
      <c r="U8" s="26"/>
      <c r="V8" s="26"/>
      <c r="W8" s="26"/>
    </row>
    <row r="9" spans="1:25" ht="45" customHeight="1" x14ac:dyDescent="0.25">
      <c r="B9" s="79"/>
      <c r="C9" s="576" t="s">
        <v>45</v>
      </c>
      <c r="D9" s="576"/>
      <c r="E9" s="645" t="s">
        <v>292</v>
      </c>
      <c r="F9" s="645"/>
      <c r="G9" s="573" t="s">
        <v>1114</v>
      </c>
      <c r="H9" s="631" t="s">
        <v>747</v>
      </c>
      <c r="I9" s="631"/>
      <c r="J9" s="573" t="s">
        <v>1112</v>
      </c>
      <c r="K9" s="573" t="s">
        <v>156</v>
      </c>
      <c r="L9" s="618" t="s">
        <v>1111</v>
      </c>
      <c r="M9" s="619"/>
      <c r="N9" s="619"/>
      <c r="O9" s="619"/>
      <c r="P9" s="620"/>
      <c r="Q9" s="24"/>
      <c r="R9" s="25"/>
      <c r="S9" s="25"/>
      <c r="T9" s="273"/>
      <c r="U9" s="25"/>
      <c r="V9" s="25"/>
      <c r="W9" s="25"/>
    </row>
    <row r="10" spans="1:25" ht="60" customHeight="1" thickBot="1" x14ac:dyDescent="0.3">
      <c r="B10" s="234"/>
      <c r="C10" s="155" t="str">
        <f>Q10</f>
        <v>Термостат комнатный THERMEX Octagon Wi-Fi</v>
      </c>
      <c r="D10" s="155"/>
      <c r="E10" s="155"/>
      <c r="F10" s="155" t="s">
        <v>294</v>
      </c>
      <c r="G10" s="572" t="s">
        <v>1115</v>
      </c>
      <c r="H10" s="646" t="s">
        <v>1113</v>
      </c>
      <c r="I10" s="646"/>
      <c r="J10" s="572">
        <v>2.4</v>
      </c>
      <c r="K10" s="575" t="s">
        <v>1116</v>
      </c>
      <c r="L10" s="94">
        <v>0</v>
      </c>
      <c r="M10" s="94">
        <f>L10*O10</f>
        <v>0</v>
      </c>
      <c r="N10" s="94"/>
      <c r="O10" s="95">
        <f>P10*(1-$J$3)</f>
        <v>1490</v>
      </c>
      <c r="P10" s="407">
        <f>V10</f>
        <v>1490</v>
      </c>
      <c r="Q10" s="574" t="s">
        <v>1109</v>
      </c>
      <c r="R10" s="570" t="s">
        <v>1110</v>
      </c>
      <c r="S10" s="305">
        <v>511953</v>
      </c>
      <c r="T10" s="270">
        <v>4670033317435</v>
      </c>
      <c r="U10" s="146"/>
      <c r="V10" s="574">
        <f>VLOOKUP(R10,'Печать Заказа'!$B$4:$I$544,5,FALSE)</f>
        <v>1490</v>
      </c>
      <c r="W10" s="574" t="str">
        <f>IF(V10="фикс.цена",VLOOKUP(R10,'Печать Заказа'!B:F,4,FALSE),"")</f>
        <v/>
      </c>
      <c r="Y10" s="1" t="str">
        <f>IFERROR(VLOOKUP(R10,'Печать Заказа'!B:N,13,FALSE),"")</f>
        <v/>
      </c>
    </row>
    <row r="11" spans="1:25" s="29" customFormat="1" ht="66" customHeight="1" x14ac:dyDescent="0.25">
      <c r="A11" s="3"/>
      <c r="Q11" s="571"/>
      <c r="R11" s="571"/>
      <c r="S11" s="571"/>
    </row>
    <row r="12" spans="1:25" ht="45" customHeight="1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5" ht="78.75" customHeight="1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5" ht="15" customHeight="1" x14ac:dyDescent="0.25">
      <c r="Y14" s="1" t="str">
        <f>IFERROR(VLOOKUP(R14,#REF!,13,FALSE),"")</f>
        <v/>
      </c>
    </row>
    <row r="15" spans="1:25" ht="15" customHeight="1" x14ac:dyDescent="0.25">
      <c r="Y15" s="1" t="str">
        <f>IFERROR(VLOOKUP(R15,#REF!,13,FALSE),"")</f>
        <v/>
      </c>
    </row>
    <row r="16" spans="1:25" ht="15" customHeight="1" x14ac:dyDescent="0.25">
      <c r="Y16" s="1" t="str">
        <f>IFERROR(VLOOKUP(R16,#REF!,13,FALSE),"")</f>
        <v/>
      </c>
    </row>
    <row r="17" spans="25:25" ht="15" customHeight="1" x14ac:dyDescent="0.25">
      <c r="Y17" s="1" t="str">
        <f>IFERROR(VLOOKUP(R17,#REF!,13,FALSE),"")</f>
        <v/>
      </c>
    </row>
    <row r="18" spans="25:25" ht="15" customHeight="1" x14ac:dyDescent="0.25">
      <c r="Y18" s="1" t="str">
        <f>IFERROR(VLOOKUP(R18,#REF!,13,FALSE),"")</f>
        <v/>
      </c>
    </row>
    <row r="19" spans="25:25" ht="15" customHeight="1" x14ac:dyDescent="0.25">
      <c r="Y19" s="1" t="str">
        <f>IFERROR(VLOOKUP(R19,#REF!,13,FALSE),"")</f>
        <v/>
      </c>
    </row>
    <row r="20" spans="25:25" ht="15" customHeight="1" x14ac:dyDescent="0.25">
      <c r="Y20" s="1" t="str">
        <f>IFERROR(VLOOKUP(R20,#REF!,13,FALSE),"")</f>
        <v/>
      </c>
    </row>
    <row r="21" spans="25:25" ht="15" customHeight="1" x14ac:dyDescent="0.25">
      <c r="Y21" s="1" t="str">
        <f>IFERROR(VLOOKUP(R21,#REF!,13,FALSE),"")</f>
        <v/>
      </c>
    </row>
    <row r="22" spans="25:25" ht="15" customHeight="1" x14ac:dyDescent="0.25">
      <c r="Y22" s="1" t="str">
        <f>IFERROR(VLOOKUP(R22,#REF!,13,FALSE),"")</f>
        <v/>
      </c>
    </row>
    <row r="23" spans="25:25" ht="15" customHeight="1" x14ac:dyDescent="0.25">
      <c r="Y23" s="1" t="str">
        <f>IFERROR(VLOOKUP(R23,#REF!,13,FALSE),"")</f>
        <v/>
      </c>
    </row>
    <row r="24" spans="25:25" ht="15" customHeight="1" x14ac:dyDescent="0.25">
      <c r="Y24" s="1" t="str">
        <f>IFERROR(VLOOKUP(R24,#REF!,13,FALSE),"")</f>
        <v/>
      </c>
    </row>
    <row r="25" spans="25:25" ht="15" customHeight="1" x14ac:dyDescent="0.25">
      <c r="Y25" s="1" t="str">
        <f>IFERROR(VLOOKUP(R25,#REF!,13,FALSE),"")</f>
        <v/>
      </c>
    </row>
    <row r="26" spans="25:25" ht="15" customHeight="1" x14ac:dyDescent="0.25">
      <c r="Y26" s="1" t="str">
        <f>IFERROR(VLOOKUP(R26,#REF!,13,FALSE),"")</f>
        <v/>
      </c>
    </row>
    <row r="27" spans="25:25" ht="15" customHeight="1" x14ac:dyDescent="0.25">
      <c r="Y27" s="1" t="str">
        <f>IFERROR(VLOOKUP(R27,#REF!,13,FALSE),"")</f>
        <v/>
      </c>
    </row>
    <row r="28" spans="25:25" ht="15" customHeight="1" x14ac:dyDescent="0.25">
      <c r="Y28" s="1" t="str">
        <f>IFERROR(VLOOKUP(R28,#REF!,13,FALSE),"")</f>
        <v/>
      </c>
    </row>
    <row r="29" spans="25:25" ht="15" customHeight="1" x14ac:dyDescent="0.25">
      <c r="Y29" s="1" t="str">
        <f>IFERROR(VLOOKUP(R29,#REF!,13,FALSE),"")</f>
        <v/>
      </c>
    </row>
    <row r="30" spans="25:25" ht="15" customHeight="1" x14ac:dyDescent="0.25">
      <c r="Y30" s="1" t="str">
        <f>IFERROR(VLOOKUP(R30,#REF!,13,FALSE),"")</f>
        <v/>
      </c>
    </row>
    <row r="31" spans="25:25" ht="15" customHeight="1" x14ac:dyDescent="0.25">
      <c r="Y31" s="1" t="str">
        <f>IFERROR(VLOOKUP(R31,#REF!,13,FALSE),"")</f>
        <v/>
      </c>
    </row>
    <row r="32" spans="25:25" ht="15" customHeight="1" x14ac:dyDescent="0.25">
      <c r="Y32" s="1" t="str">
        <f>IFERROR(VLOOKUP(R32,#REF!,13,FALSE),"")</f>
        <v/>
      </c>
    </row>
    <row r="33" spans="25:25" ht="15" customHeight="1" x14ac:dyDescent="0.25">
      <c r="Y33" s="1" t="str">
        <f>IFERROR(VLOOKUP(R33,#REF!,13,FALSE),"")</f>
        <v/>
      </c>
    </row>
    <row r="34" spans="25:25" ht="15" customHeight="1" x14ac:dyDescent="0.25">
      <c r="Y34" s="1" t="str">
        <f>IFERROR(VLOOKUP(R34,#REF!,13,FALSE),"")</f>
        <v/>
      </c>
    </row>
    <row r="35" spans="25:25" ht="15" customHeight="1" x14ac:dyDescent="0.25">
      <c r="Y35" s="1" t="str">
        <f>IFERROR(VLOOKUP(R35,#REF!,13,FALSE),"")</f>
        <v/>
      </c>
    </row>
    <row r="36" spans="25:25" ht="15" customHeight="1" x14ac:dyDescent="0.25">
      <c r="Y36" s="1" t="str">
        <f>IFERROR(VLOOKUP(R36,#REF!,13,FALSE),"")</f>
        <v/>
      </c>
    </row>
    <row r="37" spans="25:25" ht="15" customHeight="1" x14ac:dyDescent="0.25">
      <c r="Y37" s="1" t="str">
        <f>IFERROR(VLOOKUP(R37,#REF!,13,FALSE),"")</f>
        <v/>
      </c>
    </row>
    <row r="38" spans="25:25" ht="15" customHeight="1" x14ac:dyDescent="0.25">
      <c r="Y38" s="1" t="str">
        <f>IFERROR(VLOOKUP(R38,#REF!,13,FALSE),"")</f>
        <v/>
      </c>
    </row>
    <row r="39" spans="25:25" ht="15" customHeight="1" x14ac:dyDescent="0.25">
      <c r="Y39" s="1" t="str">
        <f>IFERROR(VLOOKUP(R39,#REF!,13,FALSE),"")</f>
        <v/>
      </c>
    </row>
    <row r="40" spans="25:25" ht="15" customHeight="1" x14ac:dyDescent="0.25">
      <c r="Y40" s="1" t="str">
        <f>IFERROR(VLOOKUP(R40,#REF!,13,FALSE),"")</f>
        <v/>
      </c>
    </row>
    <row r="41" spans="25:25" ht="15" customHeight="1" x14ac:dyDescent="0.25">
      <c r="Y41" s="1" t="str">
        <f>IFERROR(VLOOKUP(R41,#REF!,13,FALSE),"")</f>
        <v/>
      </c>
    </row>
    <row r="42" spans="25:25" ht="15" customHeight="1" x14ac:dyDescent="0.25">
      <c r="Y42" s="1" t="str">
        <f>IFERROR(VLOOKUP(R42,#REF!,13,FALSE),"")</f>
        <v/>
      </c>
    </row>
    <row r="43" spans="25:25" ht="15" customHeight="1" x14ac:dyDescent="0.25">
      <c r="Y43" s="1" t="str">
        <f>IFERROR(VLOOKUP(R43,#REF!,13,FALSE),"")</f>
        <v/>
      </c>
    </row>
    <row r="44" spans="25:25" ht="15" customHeight="1" x14ac:dyDescent="0.25">
      <c r="Y44" s="1" t="str">
        <f>IFERROR(VLOOKUP(R44,#REF!,13,FALSE),"")</f>
        <v/>
      </c>
    </row>
    <row r="45" spans="25:25" ht="15" customHeight="1" x14ac:dyDescent="0.25">
      <c r="Y45" s="1" t="str">
        <f>IFERROR(VLOOKUP(R45,#REF!,13,FALSE),"")</f>
        <v/>
      </c>
    </row>
    <row r="46" spans="25:25" ht="15" customHeight="1" x14ac:dyDescent="0.25">
      <c r="Y46" s="1" t="str">
        <f>IFERROR(VLOOKUP(R46,#REF!,13,FALSE),"")</f>
        <v/>
      </c>
    </row>
    <row r="47" spans="25:25" ht="15" customHeight="1" x14ac:dyDescent="0.25">
      <c r="Y47" s="1" t="str">
        <f>IFERROR(VLOOKUP(R47,#REF!,13,FALSE),"")</f>
        <v/>
      </c>
    </row>
    <row r="48" spans="25:25" ht="15" customHeight="1" x14ac:dyDescent="0.25">
      <c r="Y48" s="1" t="str">
        <f>IFERROR(VLOOKUP(R48,#REF!,13,FALSE),"")</f>
        <v/>
      </c>
    </row>
    <row r="49" spans="25:25" ht="15" customHeight="1" x14ac:dyDescent="0.25">
      <c r="Y49" s="1" t="str">
        <f>IFERROR(VLOOKUP(R49,#REF!,13,FALSE),"")</f>
        <v/>
      </c>
    </row>
    <row r="50" spans="25:25" ht="15" customHeight="1" x14ac:dyDescent="0.25">
      <c r="Y50" s="1" t="str">
        <f>IFERROR(VLOOKUP(R50,#REF!,13,FALSE),"")</f>
        <v/>
      </c>
    </row>
    <row r="51" spans="25:25" ht="15" customHeight="1" x14ac:dyDescent="0.25">
      <c r="Y51" s="1" t="str">
        <f>IFERROR(VLOOKUP(R51,#REF!,13,FALSE),"")</f>
        <v/>
      </c>
    </row>
    <row r="52" spans="25:25" ht="15" customHeight="1" x14ac:dyDescent="0.25">
      <c r="Y52" s="1" t="str">
        <f>IFERROR(VLOOKUP(R52,#REF!,13,FALSE),"")</f>
        <v/>
      </c>
    </row>
    <row r="53" spans="25:25" ht="15" customHeight="1" x14ac:dyDescent="0.25">
      <c r="Y53" s="1" t="str">
        <f>IFERROR(VLOOKUP(R53,#REF!,13,FALSE),"")</f>
        <v/>
      </c>
    </row>
    <row r="54" spans="25:25" ht="15" customHeight="1" x14ac:dyDescent="0.25">
      <c r="Y54" s="1" t="str">
        <f>IFERROR(VLOOKUP(R54,#REF!,13,FALSE),"")</f>
        <v/>
      </c>
    </row>
    <row r="55" spans="25:25" ht="15" customHeight="1" x14ac:dyDescent="0.25">
      <c r="Y55" s="1" t="str">
        <f>IFERROR(VLOOKUP(R55,#REF!,13,FALSE),"")</f>
        <v/>
      </c>
    </row>
    <row r="56" spans="25:25" ht="15" customHeight="1" x14ac:dyDescent="0.25">
      <c r="Y56" s="1" t="str">
        <f>IFERROR(VLOOKUP(R56,#REF!,13,FALSE),"")</f>
        <v/>
      </c>
    </row>
    <row r="57" spans="25:25" ht="15" customHeight="1" x14ac:dyDescent="0.25">
      <c r="Y57" s="1" t="str">
        <f>IFERROR(VLOOKUP(R57,#REF!,13,FALSE),"")</f>
        <v/>
      </c>
    </row>
    <row r="58" spans="25:25" ht="15" customHeight="1" x14ac:dyDescent="0.25">
      <c r="Y58" s="1" t="str">
        <f>IFERROR(VLOOKUP(R58,#REF!,13,FALSE),"")</f>
        <v/>
      </c>
    </row>
    <row r="59" spans="25:25" ht="15" customHeight="1" x14ac:dyDescent="0.25">
      <c r="Y59" s="1" t="str">
        <f>IFERROR(VLOOKUP(R59,#REF!,13,FALSE),"")</f>
        <v/>
      </c>
    </row>
    <row r="60" spans="25:25" ht="15" customHeight="1" x14ac:dyDescent="0.25">
      <c r="Y60" s="1" t="str">
        <f>IFERROR(VLOOKUP(R60,#REF!,13,FALSE),"")</f>
        <v/>
      </c>
    </row>
    <row r="61" spans="25:25" ht="15" customHeight="1" x14ac:dyDescent="0.25">
      <c r="Y61" s="1" t="str">
        <f>IFERROR(VLOOKUP(R61,#REF!,13,FALSE),"")</f>
        <v/>
      </c>
    </row>
    <row r="62" spans="25:25" ht="15" customHeight="1" x14ac:dyDescent="0.25">
      <c r="Y62" s="1" t="str">
        <f>IFERROR(VLOOKUP(R62,#REF!,13,FALSE),"")</f>
        <v/>
      </c>
    </row>
    <row r="63" spans="25:25" ht="15" customHeight="1" x14ac:dyDescent="0.25">
      <c r="Y63" s="1" t="str">
        <f>IFERROR(VLOOKUP(R63,#REF!,13,FALSE),"")</f>
        <v/>
      </c>
    </row>
    <row r="64" spans="25:25" ht="15" customHeight="1" x14ac:dyDescent="0.25">
      <c r="Y64" s="1" t="str">
        <f>IFERROR(VLOOKUP(R64,#REF!,13,FALSE),"")</f>
        <v/>
      </c>
    </row>
    <row r="65" spans="25:25" ht="15" customHeight="1" x14ac:dyDescent="0.25">
      <c r="Y65" s="1" t="str">
        <f>IFERROR(VLOOKUP(R65,#REF!,13,FALSE),"")</f>
        <v/>
      </c>
    </row>
    <row r="66" spans="25:25" ht="15" customHeight="1" x14ac:dyDescent="0.25">
      <c r="Y66" s="1" t="str">
        <f>IFERROR(VLOOKUP(R66,#REF!,13,FALSE),"")</f>
        <v/>
      </c>
    </row>
    <row r="67" spans="25:25" ht="15" customHeight="1" x14ac:dyDescent="0.25">
      <c r="Y67" s="1" t="str">
        <f>IFERROR(VLOOKUP(R67,#REF!,13,FALSE),"")</f>
        <v/>
      </c>
    </row>
    <row r="68" spans="25:25" ht="15" customHeight="1" x14ac:dyDescent="0.25">
      <c r="Y68" s="1" t="str">
        <f>IFERROR(VLOOKUP(R68,#REF!,13,FALSE),"")</f>
        <v/>
      </c>
    </row>
    <row r="69" spans="25:25" ht="15" customHeight="1" x14ac:dyDescent="0.25">
      <c r="Y69" s="1" t="str">
        <f>IFERROR(VLOOKUP(R69,#REF!,13,FALSE),"")</f>
        <v/>
      </c>
    </row>
    <row r="70" spans="25:25" ht="15" customHeight="1" x14ac:dyDescent="0.25">
      <c r="Y70" s="1" t="str">
        <f>IFERROR(VLOOKUP(R70,#REF!,13,FALSE),"")</f>
        <v/>
      </c>
    </row>
    <row r="71" spans="25:25" ht="15" customHeight="1" x14ac:dyDescent="0.25">
      <c r="Y71" s="1" t="str">
        <f>IFERROR(VLOOKUP(R71,#REF!,13,FALSE),"")</f>
        <v/>
      </c>
    </row>
    <row r="72" spans="25:25" ht="15" customHeight="1" x14ac:dyDescent="0.25">
      <c r="Y72" s="1" t="str">
        <f>IFERROR(VLOOKUP(R72,#REF!,13,FALSE),"")</f>
        <v/>
      </c>
    </row>
    <row r="73" spans="25:25" ht="15" customHeight="1" x14ac:dyDescent="0.25">
      <c r="Y73" s="1" t="str">
        <f>IFERROR(VLOOKUP(R73,#REF!,13,FALSE),"")</f>
        <v/>
      </c>
    </row>
    <row r="74" spans="25:25" ht="15" customHeight="1" x14ac:dyDescent="0.25">
      <c r="Y74" s="1" t="str">
        <f>IFERROR(VLOOKUP(R74,#REF!,13,FALSE),"")</f>
        <v/>
      </c>
    </row>
    <row r="75" spans="25:25" ht="15" customHeight="1" x14ac:dyDescent="0.25">
      <c r="Y75" s="1" t="str">
        <f>IFERROR(VLOOKUP(R75,#REF!,13,FALSE),"")</f>
        <v/>
      </c>
    </row>
    <row r="76" spans="25:25" ht="15" customHeight="1" x14ac:dyDescent="0.25">
      <c r="Y76" s="1" t="str">
        <f>IFERROR(VLOOKUP(R76,#REF!,13,FALSE),"")</f>
        <v/>
      </c>
    </row>
    <row r="77" spans="25:25" ht="15" customHeight="1" x14ac:dyDescent="0.25">
      <c r="Y77" s="1" t="str">
        <f>IFERROR(VLOOKUP(R77,#REF!,13,FALSE),"")</f>
        <v/>
      </c>
    </row>
    <row r="78" spans="25:25" ht="15" customHeight="1" x14ac:dyDescent="0.25">
      <c r="Y78" s="1" t="str">
        <f>IFERROR(VLOOKUP(R78,#REF!,13,FALSE),"")</f>
        <v/>
      </c>
    </row>
    <row r="79" spans="25:25" ht="15" customHeight="1" x14ac:dyDescent="0.25">
      <c r="Y79" s="1" t="str">
        <f>IFERROR(VLOOKUP(R79,#REF!,13,FALSE),"")</f>
        <v/>
      </c>
    </row>
    <row r="80" spans="25:25" ht="15" customHeight="1" x14ac:dyDescent="0.25">
      <c r="Y80" s="1" t="str">
        <f>IFERROR(VLOOKUP(R80,#REF!,13,FALSE),"")</f>
        <v/>
      </c>
    </row>
    <row r="81" spans="25:25" ht="15" customHeight="1" x14ac:dyDescent="0.25">
      <c r="Y81" s="1" t="str">
        <f>IFERROR(VLOOKUP(R81,#REF!,13,FALSE),"")</f>
        <v/>
      </c>
    </row>
    <row r="82" spans="25:25" ht="15" customHeight="1" x14ac:dyDescent="0.25">
      <c r="Y82" s="1" t="str">
        <f>IFERROR(VLOOKUP(R82,#REF!,13,FALSE),"")</f>
        <v/>
      </c>
    </row>
    <row r="83" spans="25:25" ht="15" customHeight="1" x14ac:dyDescent="0.25">
      <c r="Y83" s="1" t="str">
        <f>IFERROR(VLOOKUP(R83,#REF!,13,FALSE),"")</f>
        <v/>
      </c>
    </row>
    <row r="84" spans="25:25" ht="15" customHeight="1" x14ac:dyDescent="0.25">
      <c r="Y84" s="1" t="str">
        <f>IFERROR(VLOOKUP(R84,#REF!,13,FALSE),"")</f>
        <v/>
      </c>
    </row>
    <row r="85" spans="25:25" ht="15" customHeight="1" x14ac:dyDescent="0.25">
      <c r="Y85" s="1" t="str">
        <f>IFERROR(VLOOKUP(R85,#REF!,13,FALSE),"")</f>
        <v/>
      </c>
    </row>
    <row r="86" spans="25:25" ht="15" customHeight="1" x14ac:dyDescent="0.25">
      <c r="Y86" s="1" t="str">
        <f>IFERROR(VLOOKUP(R86,#REF!,13,FALSE),"")</f>
        <v/>
      </c>
    </row>
    <row r="87" spans="25:25" ht="15" customHeight="1" x14ac:dyDescent="0.25">
      <c r="Y87" s="1" t="str">
        <f>IFERROR(VLOOKUP(R87,#REF!,13,FALSE),"")</f>
        <v/>
      </c>
    </row>
    <row r="88" spans="25:25" ht="15" customHeight="1" x14ac:dyDescent="0.25">
      <c r="Y88" s="1" t="str">
        <f>IFERROR(VLOOKUP(R88,#REF!,13,FALSE),"")</f>
        <v/>
      </c>
    </row>
    <row r="89" spans="25:25" ht="15" customHeight="1" x14ac:dyDescent="0.25">
      <c r="Y89" s="1" t="str">
        <f>IFERROR(VLOOKUP(R89,#REF!,13,FALSE),"")</f>
        <v/>
      </c>
    </row>
    <row r="90" spans="25:25" ht="15" customHeight="1" x14ac:dyDescent="0.25">
      <c r="Y90" s="1" t="str">
        <f>IFERROR(VLOOKUP(R90,#REF!,13,FALSE),"")</f>
        <v/>
      </c>
    </row>
    <row r="91" spans="25:25" ht="15" customHeight="1" x14ac:dyDescent="0.25">
      <c r="Y91" s="1" t="str">
        <f>IFERROR(VLOOKUP(R91,#REF!,13,FALSE),"")</f>
        <v/>
      </c>
    </row>
    <row r="92" spans="25:25" ht="15" customHeight="1" x14ac:dyDescent="0.25">
      <c r="Y92" s="1" t="str">
        <f>IFERROR(VLOOKUP(R92,#REF!,13,FALSE),"")</f>
        <v/>
      </c>
    </row>
    <row r="93" spans="25:25" ht="15" customHeight="1" x14ac:dyDescent="0.25">
      <c r="Y93" s="1" t="str">
        <f>IFERROR(VLOOKUP(R93,#REF!,13,FALSE),"")</f>
        <v/>
      </c>
    </row>
    <row r="94" spans="25:25" ht="15" customHeight="1" x14ac:dyDescent="0.25">
      <c r="Y94" s="1" t="str">
        <f>IFERROR(VLOOKUP(R94,#REF!,13,FALSE),"")</f>
        <v/>
      </c>
    </row>
    <row r="95" spans="25:25" ht="15" customHeight="1" x14ac:dyDescent="0.25">
      <c r="Y95" s="1" t="str">
        <f>IFERROR(VLOOKUP(R95,#REF!,13,FALSE),"")</f>
        <v/>
      </c>
    </row>
    <row r="96" spans="25:25" ht="15" customHeight="1" x14ac:dyDescent="0.25">
      <c r="Y96" s="1" t="str">
        <f>IFERROR(VLOOKUP(R96,#REF!,13,FALSE),"")</f>
        <v/>
      </c>
    </row>
    <row r="97" spans="25:25" ht="15" customHeight="1" x14ac:dyDescent="0.25">
      <c r="Y97" s="1" t="str">
        <f>IFERROR(VLOOKUP(R97,#REF!,13,FALSE),"")</f>
        <v/>
      </c>
    </row>
    <row r="98" spans="25:25" ht="15" customHeight="1" x14ac:dyDescent="0.25">
      <c r="Y98" s="1" t="str">
        <f>IFERROR(VLOOKUP(R98,#REF!,13,FALSE),"")</f>
        <v/>
      </c>
    </row>
    <row r="99" spans="25:25" ht="15" customHeight="1" x14ac:dyDescent="0.25">
      <c r="Y99" s="1" t="str">
        <f>IFERROR(VLOOKUP(R99,#REF!,13,FALSE),"")</f>
        <v/>
      </c>
    </row>
    <row r="100" spans="25:25" ht="15" customHeight="1" x14ac:dyDescent="0.25">
      <c r="Y100" s="1" t="str">
        <f>IFERROR(VLOOKUP(R100,#REF!,13,FALSE),"")</f>
        <v/>
      </c>
    </row>
    <row r="101" spans="25:25" ht="15" customHeight="1" x14ac:dyDescent="0.25">
      <c r="Y101" s="1" t="str">
        <f>IFERROR(VLOOKUP(R101,#REF!,13,FALSE),"")</f>
        <v/>
      </c>
    </row>
    <row r="102" spans="25:25" ht="15" customHeight="1" x14ac:dyDescent="0.25">
      <c r="Y102" s="1" t="str">
        <f>IFERROR(VLOOKUP(R102,#REF!,13,FALSE),"")</f>
        <v/>
      </c>
    </row>
    <row r="103" spans="25:25" ht="15" customHeight="1" x14ac:dyDescent="0.25">
      <c r="Y103" s="1" t="str">
        <f>IFERROR(VLOOKUP(R103,#REF!,13,FALSE),"")</f>
        <v/>
      </c>
    </row>
    <row r="104" spans="25:25" ht="15" customHeight="1" x14ac:dyDescent="0.25">
      <c r="Y104" s="1" t="str">
        <f>IFERROR(VLOOKUP(R104,#REF!,13,FALSE),"")</f>
        <v/>
      </c>
    </row>
    <row r="105" spans="25:25" ht="15" customHeight="1" x14ac:dyDescent="0.25">
      <c r="Y105" s="1" t="str">
        <f>IFERROR(VLOOKUP(R105,#REF!,13,FALSE),"")</f>
        <v/>
      </c>
    </row>
    <row r="106" spans="25:25" ht="15" customHeight="1" x14ac:dyDescent="0.25">
      <c r="Y106" s="1" t="str">
        <f>IFERROR(VLOOKUP(R106,#REF!,13,FALSE),"")</f>
        <v/>
      </c>
    </row>
    <row r="107" spans="25:25" ht="15" customHeight="1" x14ac:dyDescent="0.25">
      <c r="Y107" s="1" t="str">
        <f>IFERROR(VLOOKUP(R107,#REF!,13,FALSE),"")</f>
        <v/>
      </c>
    </row>
    <row r="108" spans="25:25" ht="15" customHeight="1" x14ac:dyDescent="0.25">
      <c r="Y108" s="1" t="str">
        <f>IFERROR(VLOOKUP(R108,#REF!,13,FALSE),"")</f>
        <v/>
      </c>
    </row>
    <row r="109" spans="25:25" ht="15" customHeight="1" x14ac:dyDescent="0.25">
      <c r="Y109" s="1" t="str">
        <f>IFERROR(VLOOKUP(R109,#REF!,13,FALSE),"")</f>
        <v/>
      </c>
    </row>
    <row r="110" spans="25:25" ht="15" customHeight="1" x14ac:dyDescent="0.25">
      <c r="Y110" s="1" t="str">
        <f>IFERROR(VLOOKUP(R110,#REF!,13,FALSE),"")</f>
        <v/>
      </c>
    </row>
    <row r="111" spans="25:25" ht="15" customHeight="1" x14ac:dyDescent="0.25">
      <c r="Y111" s="1" t="str">
        <f>IFERROR(VLOOKUP(R111,#REF!,13,FALSE),"")</f>
        <v/>
      </c>
    </row>
    <row r="112" spans="25:25" ht="15" customHeight="1" x14ac:dyDescent="0.25">
      <c r="Y112" s="1" t="str">
        <f>IFERROR(VLOOKUP(R112,#REF!,13,FALSE),"")</f>
        <v/>
      </c>
    </row>
    <row r="113" spans="25:25" ht="15" customHeight="1" x14ac:dyDescent="0.25">
      <c r="Y113" s="1" t="str">
        <f>IFERROR(VLOOKUP(R113,#REF!,13,FALSE),"")</f>
        <v/>
      </c>
    </row>
    <row r="114" spans="25:25" ht="15" customHeight="1" x14ac:dyDescent="0.25">
      <c r="Y114" s="1" t="str">
        <f>IFERROR(VLOOKUP(R114,#REF!,13,FALSE),"")</f>
        <v/>
      </c>
    </row>
    <row r="115" spans="25:25" ht="15" customHeight="1" x14ac:dyDescent="0.25">
      <c r="Y115" s="1" t="str">
        <f>IFERROR(VLOOKUP(R115,#REF!,13,FALSE),"")</f>
        <v/>
      </c>
    </row>
    <row r="116" spans="25:25" ht="15" customHeight="1" x14ac:dyDescent="0.25">
      <c r="Y116" s="1" t="str">
        <f>IFERROR(VLOOKUP(R116,#REF!,13,FALSE),"")</f>
        <v/>
      </c>
    </row>
    <row r="117" spans="25:25" ht="15" customHeight="1" x14ac:dyDescent="0.25">
      <c r="Y117" s="1" t="str">
        <f>IFERROR(VLOOKUP(R117,#REF!,13,FALSE),"")</f>
        <v/>
      </c>
    </row>
    <row r="118" spans="25:25" ht="15" customHeight="1" x14ac:dyDescent="0.25">
      <c r="Y118" s="1" t="str">
        <f>IFERROR(VLOOKUP(R118,#REF!,13,FALSE),"")</f>
        <v/>
      </c>
    </row>
    <row r="119" spans="25:25" ht="15" customHeight="1" x14ac:dyDescent="0.25">
      <c r="Y119" s="1" t="str">
        <f>IFERROR(VLOOKUP(R119,#REF!,13,FALSE),"")</f>
        <v/>
      </c>
    </row>
    <row r="120" spans="25:25" ht="15" customHeight="1" x14ac:dyDescent="0.25">
      <c r="Y120" s="1" t="str">
        <f>IFERROR(VLOOKUP(R120,#REF!,13,FALSE),"")</f>
        <v/>
      </c>
    </row>
    <row r="121" spans="25:25" ht="15" customHeight="1" x14ac:dyDescent="0.25">
      <c r="Y121" s="1" t="str">
        <f>IFERROR(VLOOKUP(R121,#REF!,13,FALSE),"")</f>
        <v/>
      </c>
    </row>
    <row r="122" spans="25:25" ht="15" customHeight="1" x14ac:dyDescent="0.25">
      <c r="Y122" s="1" t="str">
        <f>IFERROR(VLOOKUP(R122,#REF!,13,FALSE),"")</f>
        <v/>
      </c>
    </row>
    <row r="123" spans="25:25" ht="15" customHeight="1" x14ac:dyDescent="0.25">
      <c r="Y123" s="1" t="str">
        <f>IFERROR(VLOOKUP(R123,#REF!,13,FALSE),"")</f>
        <v/>
      </c>
    </row>
    <row r="124" spans="25:25" ht="15" customHeight="1" x14ac:dyDescent="0.25">
      <c r="Y124" s="1" t="str">
        <f>IFERROR(VLOOKUP(R124,#REF!,13,FALSE),"")</f>
        <v/>
      </c>
    </row>
    <row r="125" spans="25:25" ht="15" customHeight="1" x14ac:dyDescent="0.25">
      <c r="Y125" s="1" t="str">
        <f>IFERROR(VLOOKUP(R125,#REF!,13,FALSE),"")</f>
        <v/>
      </c>
    </row>
    <row r="126" spans="25:25" ht="15" customHeight="1" x14ac:dyDescent="0.25">
      <c r="Y126" s="1" t="str">
        <f>IFERROR(VLOOKUP(R126,#REF!,13,FALSE),"")</f>
        <v/>
      </c>
    </row>
    <row r="127" spans="25:25" ht="15" customHeight="1" x14ac:dyDescent="0.25">
      <c r="Y127" s="1" t="str">
        <f>IFERROR(VLOOKUP(R127,#REF!,13,FALSE),"")</f>
        <v/>
      </c>
    </row>
    <row r="128" spans="25:25" ht="15" customHeight="1" x14ac:dyDescent="0.25">
      <c r="Y128" s="1" t="str">
        <f>IFERROR(VLOOKUP(R128,#REF!,13,FALSE),"")</f>
        <v/>
      </c>
    </row>
    <row r="129" spans="25:25" ht="15" customHeight="1" x14ac:dyDescent="0.25">
      <c r="Y129" s="1" t="str">
        <f>IFERROR(VLOOKUP(R129,#REF!,13,FALSE),"")</f>
        <v/>
      </c>
    </row>
    <row r="130" spans="25:25" ht="15" customHeight="1" x14ac:dyDescent="0.25">
      <c r="Y130" s="1" t="str">
        <f>IFERROR(VLOOKUP(R130,#REF!,13,FALSE),"")</f>
        <v/>
      </c>
    </row>
    <row r="131" spans="25:25" ht="15" customHeight="1" x14ac:dyDescent="0.25">
      <c r="Y131" s="1" t="str">
        <f>IFERROR(VLOOKUP(R131,#REF!,13,FALSE),"")</f>
        <v/>
      </c>
    </row>
    <row r="132" spans="25:25" ht="15" customHeight="1" x14ac:dyDescent="0.25">
      <c r="Y132" s="1" t="str">
        <f>IFERROR(VLOOKUP(R132,#REF!,13,FALSE),"")</f>
        <v/>
      </c>
    </row>
    <row r="133" spans="25:25" ht="15" customHeight="1" x14ac:dyDescent="0.25">
      <c r="Y133" s="1" t="str">
        <f>IFERROR(VLOOKUP(R133,#REF!,13,FALSE),"")</f>
        <v/>
      </c>
    </row>
    <row r="134" spans="25:25" ht="15" customHeight="1" x14ac:dyDescent="0.25">
      <c r="Y134" s="1" t="str">
        <f>IFERROR(VLOOKUP(R134,#REF!,13,FALSE),"")</f>
        <v/>
      </c>
    </row>
    <row r="135" spans="25:25" ht="15" customHeight="1" x14ac:dyDescent="0.25">
      <c r="Y135" s="1" t="str">
        <f>IFERROR(VLOOKUP(R135,#REF!,13,FALSE),"")</f>
        <v/>
      </c>
    </row>
    <row r="136" spans="25:25" ht="15" customHeight="1" x14ac:dyDescent="0.25">
      <c r="Y136" s="1" t="str">
        <f>IFERROR(VLOOKUP(R136,#REF!,13,FALSE),"")</f>
        <v/>
      </c>
    </row>
    <row r="137" spans="25:25" ht="15" customHeight="1" x14ac:dyDescent="0.25">
      <c r="Y137" s="1" t="str">
        <f>IFERROR(VLOOKUP(R137,#REF!,13,FALSE),"")</f>
        <v/>
      </c>
    </row>
    <row r="138" spans="25:25" ht="15" customHeight="1" x14ac:dyDescent="0.25">
      <c r="Y138" s="1" t="str">
        <f>IFERROR(VLOOKUP(R138,#REF!,13,FALSE),"")</f>
        <v/>
      </c>
    </row>
    <row r="139" spans="25:25" ht="15" customHeight="1" x14ac:dyDescent="0.25">
      <c r="Y139" s="1" t="str">
        <f>IFERROR(VLOOKUP(R139,#REF!,13,FALSE),"")</f>
        <v/>
      </c>
    </row>
    <row r="140" spans="25:25" ht="15" customHeight="1" x14ac:dyDescent="0.25">
      <c r="Y140" s="1" t="str">
        <f>IFERROR(VLOOKUP(R140,#REF!,13,FALSE),"")</f>
        <v/>
      </c>
    </row>
    <row r="141" spans="25:25" ht="15" customHeight="1" x14ac:dyDescent="0.25">
      <c r="Y141" s="1" t="str">
        <f>IFERROR(VLOOKUP(R141,#REF!,13,FALSE),"")</f>
        <v/>
      </c>
    </row>
    <row r="142" spans="25:25" ht="15" customHeight="1" x14ac:dyDescent="0.25">
      <c r="Y142" s="1" t="str">
        <f>IFERROR(VLOOKUP(R142,#REF!,13,FALSE),"")</f>
        <v/>
      </c>
    </row>
    <row r="143" spans="25:25" ht="15" customHeight="1" x14ac:dyDescent="0.25">
      <c r="Y143" s="1" t="str">
        <f>IFERROR(VLOOKUP(R143,#REF!,13,FALSE),"")</f>
        <v/>
      </c>
    </row>
    <row r="144" spans="25:25" ht="15" customHeight="1" x14ac:dyDescent="0.25">
      <c r="Y144" s="1" t="str">
        <f>IFERROR(VLOOKUP(R144,#REF!,13,FALSE),"")</f>
        <v/>
      </c>
    </row>
    <row r="145" spans="25:25" ht="15" customHeight="1" x14ac:dyDescent="0.25">
      <c r="Y145" s="1" t="str">
        <f>IFERROR(VLOOKUP(R145,#REF!,13,FALSE),"")</f>
        <v/>
      </c>
    </row>
    <row r="146" spans="25:25" ht="15" customHeight="1" x14ac:dyDescent="0.25">
      <c r="Y146" s="1" t="str">
        <f>IFERROR(VLOOKUP(R146,#REF!,13,FALSE),"")</f>
        <v/>
      </c>
    </row>
    <row r="147" spans="25:25" ht="15" customHeight="1" x14ac:dyDescent="0.25">
      <c r="Y147" s="1" t="str">
        <f>IFERROR(VLOOKUP(R147,#REF!,13,FALSE),"")</f>
        <v/>
      </c>
    </row>
    <row r="148" spans="25:25" ht="15" customHeight="1" x14ac:dyDescent="0.25">
      <c r="Y148" s="1" t="str">
        <f>IFERROR(VLOOKUP(R148,#REF!,13,FALSE),"")</f>
        <v/>
      </c>
    </row>
    <row r="149" spans="25:25" ht="15" customHeight="1" x14ac:dyDescent="0.25">
      <c r="Y149" s="1" t="str">
        <f>IFERROR(VLOOKUP(R149,#REF!,13,FALSE),"")</f>
        <v/>
      </c>
    </row>
    <row r="150" spans="25:25" ht="15" customHeight="1" x14ac:dyDescent="0.25">
      <c r="Y150" s="1" t="str">
        <f>IFERROR(VLOOKUP(R150,#REF!,13,FALSE),"")</f>
        <v/>
      </c>
    </row>
    <row r="151" spans="25:25" ht="15" customHeight="1" x14ac:dyDescent="0.25">
      <c r="Y151" s="1" t="str">
        <f>IFERROR(VLOOKUP(R151,#REF!,13,FALSE),"")</f>
        <v/>
      </c>
    </row>
    <row r="152" spans="25:25" ht="15" customHeight="1" x14ac:dyDescent="0.25">
      <c r="Y152" s="1" t="str">
        <f>IFERROR(VLOOKUP(R152,#REF!,13,FALSE),"")</f>
        <v/>
      </c>
    </row>
    <row r="153" spans="25:25" ht="15" customHeight="1" x14ac:dyDescent="0.25">
      <c r="Y153" s="1" t="str">
        <f>IFERROR(VLOOKUP(R153,#REF!,13,FALSE),"")</f>
        <v/>
      </c>
    </row>
    <row r="154" spans="25:25" ht="15" customHeight="1" x14ac:dyDescent="0.25">
      <c r="Y154" s="1" t="str">
        <f>IFERROR(VLOOKUP(R154,#REF!,13,FALSE),"")</f>
        <v/>
      </c>
    </row>
    <row r="155" spans="25:25" ht="15" customHeight="1" x14ac:dyDescent="0.25">
      <c r="Y155" s="1" t="str">
        <f>IFERROR(VLOOKUP(R155,#REF!,13,FALSE),"")</f>
        <v/>
      </c>
    </row>
    <row r="156" spans="25:25" ht="15" customHeight="1" x14ac:dyDescent="0.25">
      <c r="Y156" s="1" t="str">
        <f>IFERROR(VLOOKUP(R156,#REF!,13,FALSE),"")</f>
        <v/>
      </c>
    </row>
    <row r="157" spans="25:25" ht="15" customHeight="1" x14ac:dyDescent="0.25">
      <c r="Y157" s="1" t="str">
        <f>IFERROR(VLOOKUP(R157,#REF!,13,FALSE),"")</f>
        <v/>
      </c>
    </row>
    <row r="158" spans="25:25" ht="15" customHeight="1" x14ac:dyDescent="0.25">
      <c r="Y158" s="1" t="str">
        <f>IFERROR(VLOOKUP(R158,#REF!,13,FALSE),"")</f>
        <v/>
      </c>
    </row>
    <row r="159" spans="25:25" ht="15" customHeight="1" x14ac:dyDescent="0.25">
      <c r="Y159" s="1" t="str">
        <f>IFERROR(VLOOKUP(R159,#REF!,13,FALSE),"")</f>
        <v/>
      </c>
    </row>
    <row r="160" spans="25:25" ht="15" customHeight="1" x14ac:dyDescent="0.25">
      <c r="Y160" s="1" t="str">
        <f>IFERROR(VLOOKUP(R160,#REF!,13,FALSE),"")</f>
        <v/>
      </c>
    </row>
    <row r="161" spans="25:25" ht="15" customHeight="1" x14ac:dyDescent="0.25">
      <c r="Y161" s="1" t="str">
        <f>IFERROR(VLOOKUP(R161,#REF!,13,FALSE),"")</f>
        <v/>
      </c>
    </row>
    <row r="162" spans="25:25" ht="15" customHeight="1" x14ac:dyDescent="0.25">
      <c r="Y162" s="1" t="str">
        <f>IFERROR(VLOOKUP(R162,#REF!,13,FALSE),"")</f>
        <v/>
      </c>
    </row>
    <row r="163" spans="25:25" ht="15" customHeight="1" x14ac:dyDescent="0.25">
      <c r="Y163" s="1" t="str">
        <f>IFERROR(VLOOKUP(R163,#REF!,13,FALSE),"")</f>
        <v/>
      </c>
    </row>
    <row r="164" spans="25:25" ht="15" customHeight="1" x14ac:dyDescent="0.25">
      <c r="Y164" s="1" t="str">
        <f>IFERROR(VLOOKUP(R164,#REF!,13,FALSE),"")</f>
        <v/>
      </c>
    </row>
    <row r="165" spans="25:25" ht="15" customHeight="1" x14ac:dyDescent="0.25">
      <c r="Y165" s="1" t="str">
        <f>IFERROR(VLOOKUP(R165,#REF!,13,FALSE),"")</f>
        <v/>
      </c>
    </row>
    <row r="166" spans="25:25" ht="15" customHeight="1" x14ac:dyDescent="0.25">
      <c r="Y166" s="1" t="str">
        <f>IFERROR(VLOOKUP(R166,#REF!,13,FALSE),"")</f>
        <v/>
      </c>
    </row>
    <row r="167" spans="25:25" ht="15" customHeight="1" x14ac:dyDescent="0.25">
      <c r="Y167" s="1" t="str">
        <f>IFERROR(VLOOKUP(R167,#REF!,13,FALSE),"")</f>
        <v/>
      </c>
    </row>
    <row r="168" spans="25:25" ht="15" customHeight="1" x14ac:dyDescent="0.25">
      <c r="Y168" s="1" t="str">
        <f>IFERROR(VLOOKUP(R168,#REF!,13,FALSE),"")</f>
        <v/>
      </c>
    </row>
    <row r="169" spans="25:25" ht="15" customHeight="1" x14ac:dyDescent="0.25">
      <c r="Y169" s="1" t="str">
        <f>IFERROR(VLOOKUP(R169,#REF!,13,FALSE),"")</f>
        <v/>
      </c>
    </row>
    <row r="170" spans="25:25" ht="15" customHeight="1" x14ac:dyDescent="0.25">
      <c r="Y170" s="1" t="str">
        <f>IFERROR(VLOOKUP(R170,#REF!,13,FALSE),"")</f>
        <v/>
      </c>
    </row>
    <row r="171" spans="25:25" ht="15" customHeight="1" x14ac:dyDescent="0.25">
      <c r="Y171" s="1" t="str">
        <f>IFERROR(VLOOKUP(R171,#REF!,13,FALSE),"")</f>
        <v/>
      </c>
    </row>
    <row r="172" spans="25:25" ht="15" customHeight="1" x14ac:dyDescent="0.25">
      <c r="Y172" s="1" t="str">
        <f>IFERROR(VLOOKUP(R172,#REF!,13,FALSE),"")</f>
        <v/>
      </c>
    </row>
    <row r="173" spans="25:25" ht="15" customHeight="1" x14ac:dyDescent="0.25">
      <c r="Y173" s="1" t="str">
        <f>IFERROR(VLOOKUP(R173,#REF!,13,FALSE),"")</f>
        <v/>
      </c>
    </row>
    <row r="174" spans="25:25" ht="15" customHeight="1" x14ac:dyDescent="0.25">
      <c r="Y174" s="1" t="str">
        <f>IFERROR(VLOOKUP(R174,#REF!,13,FALSE),"")</f>
        <v/>
      </c>
    </row>
    <row r="175" spans="25:25" ht="15" customHeight="1" x14ac:dyDescent="0.25">
      <c r="Y175" s="1" t="str">
        <f>IFERROR(VLOOKUP(R175,#REF!,13,FALSE),"")</f>
        <v/>
      </c>
    </row>
    <row r="176" spans="25:25" ht="15" customHeight="1" x14ac:dyDescent="0.25">
      <c r="Y176" s="1" t="str">
        <f>IFERROR(VLOOKUP(R176,#REF!,13,FALSE),"")</f>
        <v/>
      </c>
    </row>
    <row r="177" spans="25:25" ht="15" customHeight="1" x14ac:dyDescent="0.25">
      <c r="Y177" s="1" t="str">
        <f>IFERROR(VLOOKUP(R177,#REF!,13,FALSE),"")</f>
        <v/>
      </c>
    </row>
    <row r="178" spans="25:25" ht="15" customHeight="1" x14ac:dyDescent="0.25">
      <c r="Y178" s="1" t="str">
        <f>IFERROR(VLOOKUP(R178,#REF!,13,FALSE),"")</f>
        <v/>
      </c>
    </row>
    <row r="179" spans="25:25" ht="15" customHeight="1" x14ac:dyDescent="0.25">
      <c r="Y179" s="1" t="str">
        <f>IFERROR(VLOOKUP(R179,#REF!,13,FALSE),"")</f>
        <v/>
      </c>
    </row>
    <row r="180" spans="25:25" ht="15" customHeight="1" x14ac:dyDescent="0.25">
      <c r="Y180" s="1" t="str">
        <f>IFERROR(VLOOKUP(R180,#REF!,13,FALSE),"")</f>
        <v/>
      </c>
    </row>
    <row r="181" spans="25:25" ht="15" customHeight="1" x14ac:dyDescent="0.25">
      <c r="Y181" s="1" t="str">
        <f>IFERROR(VLOOKUP(R181,#REF!,13,FALSE),"")</f>
        <v/>
      </c>
    </row>
    <row r="182" spans="25:25" ht="15" customHeight="1" x14ac:dyDescent="0.25">
      <c r="Y182" s="1" t="str">
        <f>IFERROR(VLOOKUP(R182,#REF!,13,FALSE),"")</f>
        <v/>
      </c>
    </row>
    <row r="183" spans="25:25" ht="15" customHeight="1" x14ac:dyDescent="0.25">
      <c r="Y183" s="1" t="str">
        <f>IFERROR(VLOOKUP(R183,#REF!,13,FALSE),"")</f>
        <v/>
      </c>
    </row>
    <row r="184" spans="25:25" ht="15" customHeight="1" x14ac:dyDescent="0.25">
      <c r="Y184" s="1" t="str">
        <f>IFERROR(VLOOKUP(R184,#REF!,13,FALSE),"")</f>
        <v/>
      </c>
    </row>
    <row r="185" spans="25:25" ht="15" customHeight="1" x14ac:dyDescent="0.25">
      <c r="Y185" s="1" t="str">
        <f>IFERROR(VLOOKUP(R185,#REF!,13,FALSE),"")</f>
        <v/>
      </c>
    </row>
    <row r="186" spans="25:25" ht="15" customHeight="1" x14ac:dyDescent="0.25">
      <c r="Y186" s="1" t="str">
        <f>IFERROR(VLOOKUP(R186,#REF!,13,FALSE),"")</f>
        <v/>
      </c>
    </row>
    <row r="187" spans="25:25" ht="15" customHeight="1" x14ac:dyDescent="0.25">
      <c r="Y187" s="1" t="str">
        <f>IFERROR(VLOOKUP(R187,#REF!,13,FALSE),"")</f>
        <v/>
      </c>
    </row>
    <row r="188" spans="25:25" ht="15" customHeight="1" x14ac:dyDescent="0.25">
      <c r="Y188" s="1" t="str">
        <f>IFERROR(VLOOKUP(R188,#REF!,13,FALSE),"")</f>
        <v/>
      </c>
    </row>
    <row r="189" spans="25:25" ht="15" customHeight="1" x14ac:dyDescent="0.25">
      <c r="Y189" s="1" t="str">
        <f>IFERROR(VLOOKUP(R189,#REF!,13,FALSE),"")</f>
        <v/>
      </c>
    </row>
    <row r="190" spans="25:25" ht="15" customHeight="1" x14ac:dyDescent="0.25">
      <c r="Y190" s="1" t="str">
        <f>IFERROR(VLOOKUP(R190,#REF!,13,FALSE),"")</f>
        <v/>
      </c>
    </row>
    <row r="191" spans="25:25" ht="15" customHeight="1" x14ac:dyDescent="0.25">
      <c r="Y191" s="1" t="str">
        <f>IFERROR(VLOOKUP(R191,#REF!,13,FALSE),"")</f>
        <v/>
      </c>
    </row>
    <row r="192" spans="25:25" ht="15" customHeight="1" x14ac:dyDescent="0.25">
      <c r="Y192" s="1" t="str">
        <f>IFERROR(VLOOKUP(R192,#REF!,13,FALSE),"")</f>
        <v/>
      </c>
    </row>
    <row r="193" spans="25:25" ht="15" customHeight="1" x14ac:dyDescent="0.25">
      <c r="Y193" s="1" t="str">
        <f>IFERROR(VLOOKUP(R193,#REF!,13,FALSE),"")</f>
        <v/>
      </c>
    </row>
    <row r="194" spans="25:25" ht="15" customHeight="1" x14ac:dyDescent="0.25">
      <c r="Y194" s="1" t="str">
        <f>IFERROR(VLOOKUP(R194,#REF!,13,FALSE),"")</f>
        <v/>
      </c>
    </row>
    <row r="195" spans="25:25" ht="15" customHeight="1" x14ac:dyDescent="0.25">
      <c r="Y195" s="1" t="str">
        <f>IFERROR(VLOOKUP(R195,#REF!,13,FALSE),"")</f>
        <v/>
      </c>
    </row>
    <row r="196" spans="25:25" ht="15" customHeight="1" x14ac:dyDescent="0.25">
      <c r="Y196" s="1" t="str">
        <f>IFERROR(VLOOKUP(R196,#REF!,13,FALSE),"")</f>
        <v/>
      </c>
    </row>
    <row r="197" spans="25:25" ht="15" customHeight="1" x14ac:dyDescent="0.25">
      <c r="Y197" s="1" t="str">
        <f>IFERROR(VLOOKUP(R197,#REF!,13,FALSE),"")</f>
        <v/>
      </c>
    </row>
    <row r="198" spans="25:25" ht="15" customHeight="1" x14ac:dyDescent="0.25">
      <c r="Y198" s="1" t="str">
        <f>IFERROR(VLOOKUP(R198,#REF!,13,FALSE),"")</f>
        <v/>
      </c>
    </row>
    <row r="199" spans="25:25" ht="15" customHeight="1" x14ac:dyDescent="0.25">
      <c r="Y199" s="1" t="str">
        <f>IFERROR(VLOOKUP(R199,#REF!,13,FALSE),"")</f>
        <v/>
      </c>
    </row>
    <row r="200" spans="25:25" ht="15" customHeight="1" x14ac:dyDescent="0.25">
      <c r="Y200" s="1" t="str">
        <f>IFERROR(VLOOKUP(R200,#REF!,13,FALSE),"")</f>
        <v/>
      </c>
    </row>
    <row r="201" spans="25:25" ht="15" customHeight="1" x14ac:dyDescent="0.25">
      <c r="Y201" s="1" t="str">
        <f>IFERROR(VLOOKUP(R201,#REF!,13,FALSE),"")</f>
        <v/>
      </c>
    </row>
    <row r="202" spans="25:25" ht="15" customHeight="1" x14ac:dyDescent="0.25">
      <c r="Y202" s="1" t="str">
        <f>IFERROR(VLOOKUP(R202,#REF!,13,FALSE),"")</f>
        <v/>
      </c>
    </row>
    <row r="203" spans="25:25" ht="15" customHeight="1" x14ac:dyDescent="0.25">
      <c r="Y203" s="1" t="str">
        <f>IFERROR(VLOOKUP(R203,#REF!,13,FALSE),"")</f>
        <v/>
      </c>
    </row>
    <row r="204" spans="25:25" ht="15" customHeight="1" x14ac:dyDescent="0.25">
      <c r="Y204" s="1" t="str">
        <f>IFERROR(VLOOKUP(R204,#REF!,13,FALSE),"")</f>
        <v/>
      </c>
    </row>
    <row r="205" spans="25:25" ht="15" customHeight="1" x14ac:dyDescent="0.25">
      <c r="Y205" s="1" t="str">
        <f>IFERROR(VLOOKUP(R205,#REF!,13,FALSE),"")</f>
        <v/>
      </c>
    </row>
    <row r="206" spans="25:25" ht="15" customHeight="1" x14ac:dyDescent="0.25">
      <c r="Y206" s="1" t="str">
        <f>IFERROR(VLOOKUP(R206,#REF!,13,FALSE),"")</f>
        <v/>
      </c>
    </row>
    <row r="207" spans="25:25" ht="15" customHeight="1" x14ac:dyDescent="0.25">
      <c r="Y207" s="1" t="str">
        <f>IFERROR(VLOOKUP(R207,#REF!,13,FALSE),"")</f>
        <v/>
      </c>
    </row>
    <row r="208" spans="25:25" ht="15" customHeight="1" x14ac:dyDescent="0.25">
      <c r="Y208" s="1" t="str">
        <f>IFERROR(VLOOKUP(R208,#REF!,13,FALSE),"")</f>
        <v/>
      </c>
    </row>
    <row r="209" spans="25:25" ht="15" customHeight="1" x14ac:dyDescent="0.25">
      <c r="Y209" s="1" t="str">
        <f>IFERROR(VLOOKUP(R209,#REF!,13,FALSE),"")</f>
        <v/>
      </c>
    </row>
    <row r="210" spans="25:25" ht="15" customHeight="1" x14ac:dyDescent="0.25">
      <c r="Y210" s="1" t="str">
        <f>IFERROR(VLOOKUP(R210,#REF!,13,FALSE),"")</f>
        <v/>
      </c>
    </row>
    <row r="211" spans="25:25" ht="15" customHeight="1" x14ac:dyDescent="0.25">
      <c r="Y211" s="1" t="str">
        <f>IFERROR(VLOOKUP(R211,#REF!,13,FALSE),"")</f>
        <v/>
      </c>
    </row>
    <row r="212" spans="25:25" ht="15" customHeight="1" x14ac:dyDescent="0.25">
      <c r="Y212" s="1" t="str">
        <f>IFERROR(VLOOKUP(R212,#REF!,13,FALSE),"")</f>
        <v/>
      </c>
    </row>
    <row r="213" spans="25:25" ht="15" customHeight="1" x14ac:dyDescent="0.25">
      <c r="Y213" s="1" t="str">
        <f>IFERROR(VLOOKUP(R213,#REF!,13,FALSE),"")</f>
        <v/>
      </c>
    </row>
    <row r="214" spans="25:25" ht="15" customHeight="1" x14ac:dyDescent="0.25">
      <c r="Y214" s="1" t="str">
        <f>IFERROR(VLOOKUP(R214,#REF!,13,FALSE),"")</f>
        <v/>
      </c>
    </row>
    <row r="215" spans="25:25" ht="15" customHeight="1" x14ac:dyDescent="0.25">
      <c r="Y215" s="1" t="str">
        <f>IFERROR(VLOOKUP(R215,#REF!,13,FALSE),"")</f>
        <v/>
      </c>
    </row>
    <row r="216" spans="25:25" ht="15" customHeight="1" x14ac:dyDescent="0.25">
      <c r="Y216" s="1" t="str">
        <f>IFERROR(VLOOKUP(R216,#REF!,13,FALSE),"")</f>
        <v/>
      </c>
    </row>
    <row r="217" spans="25:25" ht="15" customHeight="1" x14ac:dyDescent="0.25">
      <c r="Y217" s="1" t="str">
        <f>IFERROR(VLOOKUP(R217,#REF!,13,FALSE),"")</f>
        <v/>
      </c>
    </row>
    <row r="218" spans="25:25" ht="15" customHeight="1" x14ac:dyDescent="0.25">
      <c r="Y218" s="1" t="str">
        <f>IFERROR(VLOOKUP(R218,#REF!,13,FALSE),"")</f>
        <v/>
      </c>
    </row>
    <row r="219" spans="25:25" ht="15" customHeight="1" x14ac:dyDescent="0.25">
      <c r="Y219" s="1" t="str">
        <f>IFERROR(VLOOKUP(R219,#REF!,13,FALSE),"")</f>
        <v/>
      </c>
    </row>
    <row r="220" spans="25:25" ht="15" customHeight="1" x14ac:dyDescent="0.25">
      <c r="Y220" s="1" t="str">
        <f>IFERROR(VLOOKUP(R220,#REF!,13,FALSE),"")</f>
        <v/>
      </c>
    </row>
    <row r="221" spans="25:25" ht="15" customHeight="1" x14ac:dyDescent="0.25">
      <c r="Y221" s="1" t="str">
        <f>IFERROR(VLOOKUP(R221,#REF!,13,FALSE),"")</f>
        <v/>
      </c>
    </row>
    <row r="222" spans="25:25" ht="15" customHeight="1" x14ac:dyDescent="0.25">
      <c r="Y222" s="1" t="str">
        <f>IFERROR(VLOOKUP(R222,#REF!,13,FALSE),"")</f>
        <v/>
      </c>
    </row>
    <row r="223" spans="25:25" ht="15" customHeight="1" x14ac:dyDescent="0.25">
      <c r="Y223" s="1" t="str">
        <f>IFERROR(VLOOKUP(R223,#REF!,13,FALSE),"")</f>
        <v/>
      </c>
    </row>
    <row r="224" spans="25:25" ht="15" customHeight="1" x14ac:dyDescent="0.25">
      <c r="Y224" s="1" t="str">
        <f>IFERROR(VLOOKUP(R224,#REF!,13,FALSE),"")</f>
        <v/>
      </c>
    </row>
    <row r="225" spans="25:25" ht="15" customHeight="1" x14ac:dyDescent="0.25">
      <c r="Y225" s="1" t="str">
        <f>IFERROR(VLOOKUP(R225,#REF!,13,FALSE),"")</f>
        <v/>
      </c>
    </row>
    <row r="226" spans="25:25" ht="15" customHeight="1" x14ac:dyDescent="0.25">
      <c r="Y226" s="1" t="str">
        <f>IFERROR(VLOOKUP(R226,#REF!,13,FALSE),"")</f>
        <v/>
      </c>
    </row>
    <row r="227" spans="25:25" ht="15" customHeight="1" x14ac:dyDescent="0.25">
      <c r="Y227" s="1" t="str">
        <f>IFERROR(VLOOKUP(R227,#REF!,13,FALSE),"")</f>
        <v/>
      </c>
    </row>
    <row r="228" spans="25:25" ht="15" customHeight="1" x14ac:dyDescent="0.25">
      <c r="Y228" s="1" t="str">
        <f>IFERROR(VLOOKUP(R228,#REF!,13,FALSE),"")</f>
        <v/>
      </c>
    </row>
    <row r="229" spans="25:25" ht="15" customHeight="1" x14ac:dyDescent="0.25">
      <c r="Y229" s="1" t="str">
        <f>IFERROR(VLOOKUP(R229,#REF!,13,FALSE),"")</f>
        <v/>
      </c>
    </row>
  </sheetData>
  <protectedRanges>
    <protectedRange sqref="G3" name="Диапазон1"/>
    <protectedRange sqref="L6 L9" name="Диапазон1_5"/>
    <protectedRange sqref="L7 L10" name="Диапазон1_1"/>
    <protectedRange sqref="J3" name="Диапазон1_2"/>
  </protectedRanges>
  <mergeCells count="13">
    <mergeCell ref="L8:P8"/>
    <mergeCell ref="E9:F9"/>
    <mergeCell ref="H9:I9"/>
    <mergeCell ref="L9:P9"/>
    <mergeCell ref="H10:I10"/>
    <mergeCell ref="H7:I7"/>
    <mergeCell ref="B1:B3"/>
    <mergeCell ref="G2:H2"/>
    <mergeCell ref="G3:H3"/>
    <mergeCell ref="L5:P5"/>
    <mergeCell ref="E6:F6"/>
    <mergeCell ref="H6:I6"/>
    <mergeCell ref="L6:P6"/>
  </mergeCells>
  <conditionalFormatting sqref="R7">
    <cfRule type="duplicateValues" dxfId="3" priority="2"/>
  </conditionalFormatting>
  <conditionalFormatting sqref="R10">
    <cfRule type="duplicateValues" dxfId="2" priority="1"/>
  </conditionalFormatting>
  <printOptions horizontalCentered="1"/>
  <pageMargins left="0" right="0" top="0.11811023622047245" bottom="0.23622047244094491" header="0.11811023622047245" footer="0.11811023622047245"/>
  <pageSetup paperSize="9" scale="46" fitToHeight="0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142</vt:i4>
      </vt:variant>
    </vt:vector>
  </HeadingPairs>
  <TitlesOfParts>
    <vt:vector size="154" baseType="lpstr">
      <vt:lpstr>Title</vt:lpstr>
      <vt:lpstr>НЭВН</vt:lpstr>
      <vt:lpstr>НЭВН нап.</vt:lpstr>
      <vt:lpstr>КЭВН</vt:lpstr>
      <vt:lpstr>ПЭВН</vt:lpstr>
      <vt:lpstr>ГПВН</vt:lpstr>
      <vt:lpstr>Конвекторы</vt:lpstr>
      <vt:lpstr>Котлы эл.</vt:lpstr>
      <vt:lpstr>Термостаты</vt:lpstr>
      <vt:lpstr>Печать Заказа</vt:lpstr>
      <vt:lpstr>Сток</vt:lpstr>
      <vt:lpstr>Значки</vt:lpstr>
      <vt:lpstr>ALTO_Wi_Fi</vt:lpstr>
      <vt:lpstr>AMBER</vt:lpstr>
      <vt:lpstr>ARIS</vt:lpstr>
      <vt:lpstr>AXIOMA_Wi_Fi</vt:lpstr>
      <vt:lpstr>BALANCE</vt:lpstr>
      <vt:lpstr>BASIC</vt:lpstr>
      <vt:lpstr>BLITZ___IBL</vt:lpstr>
      <vt:lpstr>BRUNI</vt:lpstr>
      <vt:lpstr>CERAMIC</vt:lpstr>
      <vt:lpstr>CHAMPION_TITANIUMHEAT</vt:lpstr>
      <vt:lpstr>CHAMPION_TITANIUMHEAT___ER</vt:lpstr>
      <vt:lpstr>CIRCLE</vt:lpstr>
      <vt:lpstr>Circle_50_V_Slim_newprice_30.01</vt:lpstr>
      <vt:lpstr>КЭВН!COMBI_INOX___IRP__combi</vt:lpstr>
      <vt:lpstr>КЭВН!COMBI_INOX_PRO___IRP__combi__PRO</vt:lpstr>
      <vt:lpstr>COMETA</vt:lpstr>
      <vt:lpstr>CORA</vt:lpstr>
      <vt:lpstr>COZY</vt:lpstr>
      <vt:lpstr>DAY</vt:lpstr>
      <vt:lpstr>DION</vt:lpstr>
      <vt:lpstr>dLine_newprice_30.01</vt:lpstr>
      <vt:lpstr>DORIO</vt:lpstr>
      <vt:lpstr>DOUBLE</vt:lpstr>
      <vt:lpstr>ECO_D</vt:lpstr>
      <vt:lpstr>ECO_GD</vt:lpstr>
      <vt:lpstr>ECO_PRO</vt:lpstr>
      <vt:lpstr>EDISSON_F_20_D__silver</vt:lpstr>
      <vt:lpstr>EDISSON_H_20_DL__сжиженный_газ</vt:lpstr>
      <vt:lpstr>EDISSON_Solar_NEW_Price</vt:lpstr>
      <vt:lpstr>EMERALD</vt:lpstr>
      <vt:lpstr>FLAT</vt:lpstr>
      <vt:lpstr>Flat_Combi</vt:lpstr>
      <vt:lpstr>FLAT_PLUS_PRO___IF__pro_____НОВИНКА</vt:lpstr>
      <vt:lpstr>FOKUS</vt:lpstr>
      <vt:lpstr>FORA</vt:lpstr>
      <vt:lpstr>FORA_PRO_Wi_Fi</vt:lpstr>
      <vt:lpstr>FRAME_E</vt:lpstr>
      <vt:lpstr>FRAME_E_Wi_Fi</vt:lpstr>
      <vt:lpstr>FRAME_M</vt:lpstr>
      <vt:lpstr>FREYA</vt:lpstr>
      <vt:lpstr>FUSION</vt:lpstr>
      <vt:lpstr>GIRO</vt:lpstr>
      <vt:lpstr>GRAND</vt:lpstr>
      <vt:lpstr>GRAND_ECO</vt:lpstr>
      <vt:lpstr>GRAND_PRO</vt:lpstr>
      <vt:lpstr>GRIZZLY</vt:lpstr>
      <vt:lpstr>Grizzly1</vt:lpstr>
      <vt:lpstr>HIT_PRO___H__pro_____НОВИНКА</vt:lpstr>
      <vt:lpstr>HITCH</vt:lpstr>
      <vt:lpstr>Hotty</vt:lpstr>
      <vt:lpstr>HUDSON</vt:lpstr>
      <vt:lpstr>HYGGE</vt:lpstr>
      <vt:lpstr>id</vt:lpstr>
      <vt:lpstr>ID_PRO_Wi_Fi</vt:lpstr>
      <vt:lpstr>IF_PRO_Wi_Fi</vt:lpstr>
      <vt:lpstr>INOX_CASK___IC_____НОВИНКА</vt:lpstr>
      <vt:lpstr>IRP_300</vt:lpstr>
      <vt:lpstr>KELPIE</vt:lpstr>
      <vt:lpstr>KING</vt:lpstr>
      <vt:lpstr>LIMA_Wi_Fi</vt:lpstr>
      <vt:lpstr>LODI</vt:lpstr>
      <vt:lpstr>M_SMART___MS____НОВИНКА</vt:lpstr>
      <vt:lpstr>M_SMART_PRO___MS_PRO</vt:lpstr>
      <vt:lpstr>MERA</vt:lpstr>
      <vt:lpstr>NIXEN</vt:lpstr>
      <vt:lpstr>NOBEL___N</vt:lpstr>
      <vt:lpstr>NORD</vt:lpstr>
      <vt:lpstr>NOVA____НОВИНКА</vt:lpstr>
      <vt:lpstr>OCTAGON_Wi_Fi</vt:lpstr>
      <vt:lpstr>ONYX</vt:lpstr>
      <vt:lpstr>ORIGIN</vt:lpstr>
      <vt:lpstr>OSCAR</vt:lpstr>
      <vt:lpstr>POLO_2000M</vt:lpstr>
      <vt:lpstr>PRONTO_Black</vt:lpstr>
      <vt:lpstr>PRONTO_White</vt:lpstr>
      <vt:lpstr>RUBY</vt:lpstr>
      <vt:lpstr>RUNA</vt:lpstr>
      <vt:lpstr>SAFEDRY____НОВИНКА</vt:lpstr>
      <vt:lpstr>SAFEDRY___ERD</vt:lpstr>
      <vt:lpstr>SENSOR</vt:lpstr>
      <vt:lpstr>SENSOR_ART</vt:lpstr>
      <vt:lpstr>SKIF</vt:lpstr>
      <vt:lpstr>SMART</vt:lpstr>
      <vt:lpstr>SOLAR_NEW</vt:lpstr>
      <vt:lpstr>SOLO</vt:lpstr>
      <vt:lpstr>STERN</vt:lpstr>
      <vt:lpstr>SURF__НОВИНКА</vt:lpstr>
      <vt:lpstr>TESORO</vt:lpstr>
      <vt:lpstr>THERMEX_G_28_D_Pearl_white</vt:lpstr>
      <vt:lpstr>THERMEX_IBL_10_U</vt:lpstr>
      <vt:lpstr>THERMEX_IR_150_V</vt:lpstr>
      <vt:lpstr>THERMEX_IRP_300_F</vt:lpstr>
      <vt:lpstr>THERMEX_MK_50_H</vt:lpstr>
      <vt:lpstr>THERMEX_Topflow_Pro_24000</vt:lpstr>
      <vt:lpstr>THERMEX_Trend_4500</vt:lpstr>
      <vt:lpstr>THERMEX_Trend_6000</vt:lpstr>
      <vt:lpstr>THERMO</vt:lpstr>
      <vt:lpstr>TION</vt:lpstr>
      <vt:lpstr>TOPFLOW____НОВИНКА</vt:lpstr>
      <vt:lpstr>TOPFLOW_PRO____НОВИНКА</vt:lpstr>
      <vt:lpstr>TREND</vt:lpstr>
      <vt:lpstr>VARENNA</vt:lpstr>
      <vt:lpstr>'Котлы эл.'!XANTUS</vt:lpstr>
      <vt:lpstr>YONA</vt:lpstr>
      <vt:lpstr>ZULU</vt:lpstr>
      <vt:lpstr>Все_изменения</vt:lpstr>
      <vt:lpstr>газ</vt:lpstr>
      <vt:lpstr>главная</vt:lpstr>
      <vt:lpstr>ГПВН</vt:lpstr>
      <vt:lpstr>ГПВН!Заголовки_для_печати</vt:lpstr>
      <vt:lpstr>Конвекторы!Заголовки_для_печати</vt:lpstr>
      <vt:lpstr>'Котлы эл.'!Заголовки_для_печати</vt:lpstr>
      <vt:lpstr>КЭВН!Заголовки_для_печати</vt:lpstr>
      <vt:lpstr>НЭВН!Заголовки_для_печати</vt:lpstr>
      <vt:lpstr>'НЭВН нап.'!Заголовки_для_печати</vt:lpstr>
      <vt:lpstr>ПЭВН!Заголовки_для_печати</vt:lpstr>
      <vt:lpstr>Термостаты!Заголовки_для_печати</vt:lpstr>
      <vt:lpstr>Изм.</vt:lpstr>
      <vt:lpstr>Конвекторы</vt:lpstr>
      <vt:lpstr>Кран</vt:lpstr>
      <vt:lpstr>Наименование</vt:lpstr>
      <vt:lpstr>НЭВН</vt:lpstr>
      <vt:lpstr>Title!Область_печати</vt:lpstr>
      <vt:lpstr>ГПВН!Область_печати</vt:lpstr>
      <vt:lpstr>Конвекторы!Область_печати</vt:lpstr>
      <vt:lpstr>'Котлы эл.'!Область_печати</vt:lpstr>
      <vt:lpstr>КЭВН!Область_печати</vt:lpstr>
      <vt:lpstr>НЭВН!Область_печати</vt:lpstr>
      <vt:lpstr>'НЭВН нап.'!Область_печати</vt:lpstr>
      <vt:lpstr>ПЭВН!Область_печати</vt:lpstr>
      <vt:lpstr>Термостаты!Область_печати</vt:lpstr>
      <vt:lpstr>Печать_заказа</vt:lpstr>
      <vt:lpstr>Печать_заказа_</vt:lpstr>
      <vt:lpstr>Старая_цена</vt:lpstr>
      <vt:lpstr>Термостаты</vt:lpstr>
      <vt:lpstr>Электрические_конвекторы</vt:lpstr>
      <vt:lpstr>Электрические_накопительные_водонагреватели_большого_объема</vt:lpstr>
      <vt:lpstr>Электрические_накопительные_водонагреватели_плоской_формы</vt:lpstr>
      <vt:lpstr>Электрические_накопительные_комбинированные_водонагреватели_большого_объема</vt:lpstr>
      <vt:lpstr>Электрические_одноконтурные_котлы</vt:lpstr>
      <vt:lpstr>Электрические_проточные_водонагреватели_напорного_типа</vt:lpstr>
      <vt:lpstr>элкотлы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Иван Васильевич</dc:creator>
  <cp:lastModifiedBy>Виталий</cp:lastModifiedBy>
  <cp:lastPrinted>2023-12-04T07:43:04Z</cp:lastPrinted>
  <dcterms:created xsi:type="dcterms:W3CDTF">2015-05-15T22:22:13Z</dcterms:created>
  <dcterms:modified xsi:type="dcterms:W3CDTF">2024-02-02T10:43:36Z</dcterms:modified>
</cp:coreProperties>
</file>