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0" yWindow="60" windowWidth="19440" windowHeight="11868" tabRatio="924" activeTab="3"/>
  </bookViews>
  <sheets>
    <sheet name="Начало" sheetId="23" r:id="rId1"/>
    <sheet name="RAC_multi" sheetId="41" r:id="rId2"/>
    <sheet name="PAC" sheetId="42" r:id="rId3"/>
    <sheet name="PAC inverter" sheetId="43" r:id="rId4"/>
  </sheets>
  <externalReferences>
    <externalReference r:id="rId5"/>
  </externalReferences>
  <definedNames>
    <definedName name="_xlnm._FilterDatabase" localSheetId="2">PAC!$A$28:$M$65</definedName>
    <definedName name="_xlnm._FilterDatabase" localSheetId="3">'PAC inverter'!$A$15:$M$40</definedName>
    <definedName name="_xlnm.Print_Titles" localSheetId="2">PAC!$5:$6</definedName>
    <definedName name="_xlnm.Print_Titles" localSheetId="3">'PAC inverter'!$5:$6</definedName>
    <definedName name="_xlnm.Print_Titles" localSheetId="1">RAC_multi!$5:$6</definedName>
    <definedName name="_xlnm.Print_Area" localSheetId="2">PAC!$A$2:$M$65</definedName>
    <definedName name="_xlnm.Print_Area" localSheetId="3">'PAC inverter'!$A$2:$M$40</definedName>
    <definedName name="_xlnm.Print_Area" localSheetId="1">RAC_multi!$A$2:$M$124</definedName>
    <definedName name="_xlnm.Print_Area" localSheetId="0">Начало!$A$1:$D$11</definedName>
    <definedName name="скидка_на_VRF_Приточные_установки" localSheetId="2">#REF!</definedName>
    <definedName name="скидка_на_VRF_Приточные_установки" localSheetId="3">#REF!</definedName>
    <definedName name="скидка_на_VRF_Приточные_установки" localSheetId="1">#REF!</definedName>
    <definedName name="скидка_на_VRF_Приточные_установки">Начало!#REF!</definedName>
  </definedNames>
  <calcPr calcId="145621"/>
</workbook>
</file>

<file path=xl/calcChain.xml><?xml version="1.0" encoding="utf-8"?>
<calcChain xmlns="http://schemas.openxmlformats.org/spreadsheetml/2006/main">
  <c r="K50" i="43" l="1"/>
  <c r="K48" i="43"/>
  <c r="K46" i="43"/>
  <c r="K44" i="43"/>
  <c r="K42" i="43"/>
  <c r="K39" i="43"/>
  <c r="K37" i="43"/>
  <c r="K35" i="43"/>
  <c r="K33" i="43"/>
  <c r="K31" i="43"/>
  <c r="K29" i="43"/>
  <c r="K25" i="43"/>
  <c r="K22" i="43"/>
  <c r="K19" i="43"/>
  <c r="K16" i="43"/>
  <c r="K12" i="43"/>
  <c r="K9" i="43"/>
  <c r="K64" i="42"/>
  <c r="K62" i="42"/>
  <c r="K60" i="42"/>
  <c r="K57" i="42"/>
  <c r="K55" i="42"/>
  <c r="K53" i="42"/>
  <c r="K51" i="42"/>
  <c r="K49" i="42"/>
  <c r="X50" i="42"/>
  <c r="AA49" i="42"/>
  <c r="T49" i="42" s="1"/>
  <c r="Y49" i="42"/>
  <c r="X49" i="42"/>
  <c r="S49" i="42"/>
  <c r="K46" i="42"/>
  <c r="K44" i="42"/>
  <c r="K42" i="42"/>
  <c r="K40" i="42"/>
  <c r="K38" i="42"/>
  <c r="K32" i="42"/>
  <c r="K29" i="42"/>
  <c r="K25" i="42"/>
  <c r="K22" i="42"/>
  <c r="K19" i="42"/>
  <c r="K16" i="42"/>
  <c r="K12" i="42"/>
  <c r="K9" i="42"/>
  <c r="J124" i="41"/>
  <c r="J123" i="41"/>
  <c r="J122" i="41"/>
  <c r="J121" i="41"/>
  <c r="J119" i="41"/>
  <c r="J118" i="41"/>
  <c r="K118" i="41" s="1"/>
  <c r="J117" i="41"/>
  <c r="J116" i="41"/>
  <c r="K116" i="41" s="1"/>
  <c r="J115" i="41"/>
  <c r="J114" i="41"/>
  <c r="K114" i="41" s="1"/>
  <c r="J113" i="41"/>
  <c r="J112" i="41"/>
  <c r="K112" i="41" s="1"/>
  <c r="K73" i="41"/>
  <c r="K70" i="41"/>
  <c r="K67" i="41"/>
  <c r="K64" i="41"/>
  <c r="K62" i="41"/>
  <c r="K60" i="41"/>
  <c r="K57" i="41"/>
  <c r="K55" i="41"/>
  <c r="K52" i="41"/>
  <c r="K50" i="41"/>
  <c r="K48" i="41"/>
  <c r="K46" i="41"/>
  <c r="K43" i="41"/>
  <c r="K41" i="41"/>
  <c r="K39" i="41"/>
  <c r="K35" i="41"/>
  <c r="K33" i="41"/>
  <c r="K30" i="41"/>
  <c r="K28" i="41"/>
  <c r="K26" i="41"/>
  <c r="K24" i="41"/>
  <c r="K22" i="41"/>
  <c r="K19" i="41"/>
  <c r="K17" i="41"/>
  <c r="K15" i="41"/>
  <c r="K13" i="41"/>
  <c r="K11" i="41"/>
  <c r="B8" i="23" l="1"/>
  <c r="L50" i="42" l="1"/>
  <c r="L49" i="42"/>
  <c r="L54" i="43"/>
  <c r="L53" i="43"/>
  <c r="L44" i="43"/>
  <c r="L46" i="43"/>
  <c r="L48" i="43"/>
  <c r="L50" i="43"/>
  <c r="L42" i="43"/>
  <c r="L31" i="43"/>
  <c r="L33" i="43"/>
  <c r="L35" i="43"/>
  <c r="L37" i="43"/>
  <c r="L39" i="43"/>
  <c r="L29" i="43"/>
  <c r="L17" i="43"/>
  <c r="L19" i="43"/>
  <c r="L21" i="43"/>
  <c r="L23" i="43"/>
  <c r="L25" i="43"/>
  <c r="L27" i="43"/>
  <c r="L11" i="43"/>
  <c r="L13" i="43"/>
  <c r="L9" i="43"/>
  <c r="L70" i="42"/>
  <c r="L67" i="42"/>
  <c r="L62" i="42"/>
  <c r="L64" i="42"/>
  <c r="L60" i="42"/>
  <c r="L53" i="42"/>
  <c r="L55" i="42"/>
  <c r="L57" i="42"/>
  <c r="L51" i="42"/>
  <c r="L40" i="42"/>
  <c r="L42" i="42"/>
  <c r="L44" i="42"/>
  <c r="L46" i="42"/>
  <c r="L38" i="42"/>
  <c r="L30" i="42"/>
  <c r="L32" i="42"/>
  <c r="L34" i="42"/>
  <c r="L17" i="42"/>
  <c r="L19" i="42"/>
  <c r="L21" i="42"/>
  <c r="L23" i="42"/>
  <c r="L25" i="42"/>
  <c r="L27" i="42"/>
  <c r="L10" i="42"/>
  <c r="L12" i="42"/>
  <c r="L14" i="42"/>
  <c r="L43" i="43"/>
  <c r="L45" i="43"/>
  <c r="L47" i="43"/>
  <c r="L49" i="43"/>
  <c r="L51" i="43"/>
  <c r="L30" i="43"/>
  <c r="L32" i="43"/>
  <c r="L34" i="43"/>
  <c r="L36" i="43"/>
  <c r="L38" i="43"/>
  <c r="L40" i="43"/>
  <c r="L18" i="43"/>
  <c r="L20" i="43"/>
  <c r="L22" i="43"/>
  <c r="L24" i="43"/>
  <c r="L26" i="43"/>
  <c r="L16" i="43"/>
  <c r="L10" i="43"/>
  <c r="L12" i="43"/>
  <c r="L14" i="43"/>
  <c r="L71" i="42"/>
  <c r="L68" i="42"/>
  <c r="L61" i="42"/>
  <c r="L63" i="42"/>
  <c r="L65" i="42"/>
  <c r="L52" i="42"/>
  <c r="L56" i="42"/>
  <c r="L39" i="42"/>
  <c r="L43" i="42"/>
  <c r="L47" i="42"/>
  <c r="L31" i="42"/>
  <c r="L29" i="42"/>
  <c r="L20" i="42"/>
  <c r="L24" i="42"/>
  <c r="L16" i="42"/>
  <c r="L11" i="42"/>
  <c r="L9" i="42"/>
  <c r="L13" i="42"/>
  <c r="L54" i="42"/>
  <c r="L58" i="42"/>
  <c r="L41" i="42"/>
  <c r="L45" i="42"/>
  <c r="L36" i="42"/>
  <c r="L33" i="42"/>
  <c r="L18" i="42"/>
  <c r="L22" i="42"/>
  <c r="L26" i="42"/>
  <c r="W74" i="41"/>
  <c r="W71" i="41"/>
  <c r="W68" i="41"/>
  <c r="W75" i="41"/>
  <c r="W73" i="41"/>
  <c r="S73" i="41"/>
  <c r="W72" i="41"/>
  <c r="W70" i="41"/>
  <c r="S70" i="41"/>
  <c r="W69" i="41"/>
  <c r="W67" i="41"/>
  <c r="S67" i="41"/>
  <c r="W63" i="41"/>
  <c r="W62" i="41"/>
  <c r="S62" i="41"/>
  <c r="W65" i="41"/>
  <c r="W64" i="41"/>
  <c r="S64" i="41"/>
  <c r="W61" i="41"/>
  <c r="W60" i="41"/>
  <c r="S60" i="41"/>
  <c r="M49" i="42" l="1"/>
  <c r="R49" i="42" s="1"/>
  <c r="R64" i="41"/>
  <c r="R70" i="41"/>
  <c r="R67" i="41"/>
  <c r="R73" i="41"/>
  <c r="R60" i="41"/>
  <c r="R62" i="41"/>
  <c r="S11" i="41" l="1"/>
  <c r="W110" i="41" l="1"/>
  <c r="R110" i="41" s="1"/>
  <c r="S110" i="41"/>
  <c r="W109" i="41"/>
  <c r="R109" i="41" s="1"/>
  <c r="S109" i="41"/>
  <c r="W108" i="41"/>
  <c r="R108" i="41" s="1"/>
  <c r="S108" i="41"/>
  <c r="W107" i="41"/>
  <c r="R107" i="41" s="1"/>
  <c r="S107" i="41"/>
  <c r="W106" i="41"/>
  <c r="R106" i="41" s="1"/>
  <c r="S106" i="41"/>
  <c r="W100" i="41"/>
  <c r="R100" i="41" s="1"/>
  <c r="S100" i="41"/>
  <c r="W53" i="41"/>
  <c r="W52" i="41"/>
  <c r="S52" i="41"/>
  <c r="W51" i="41"/>
  <c r="W50" i="41"/>
  <c r="S50" i="41"/>
  <c r="W49" i="41"/>
  <c r="W48" i="41"/>
  <c r="S48" i="41"/>
  <c r="W47" i="41"/>
  <c r="W46" i="41"/>
  <c r="S46" i="41"/>
  <c r="W44" i="41"/>
  <c r="W43" i="41"/>
  <c r="S43" i="41"/>
  <c r="W42" i="41"/>
  <c r="W41" i="41"/>
  <c r="S41" i="41"/>
  <c r="W40" i="41"/>
  <c r="W39" i="41"/>
  <c r="S39" i="41"/>
  <c r="R39" i="41" l="1"/>
  <c r="R43" i="41"/>
  <c r="R46" i="41"/>
  <c r="R48" i="41"/>
  <c r="R50" i="41"/>
  <c r="R52" i="41"/>
  <c r="R41" i="41"/>
  <c r="W104" i="41" l="1"/>
  <c r="W103" i="41"/>
  <c r="W101" i="41"/>
  <c r="W102" i="41"/>
  <c r="D8" i="23" l="1"/>
  <c r="L36" i="41" l="1"/>
  <c r="L31" i="41"/>
  <c r="L27" i="41"/>
  <c r="L23" i="41"/>
  <c r="L18" i="41"/>
  <c r="L14" i="41"/>
  <c r="L26" i="41"/>
  <c r="M26" i="41" s="1"/>
  <c r="L17" i="41"/>
  <c r="L34" i="41"/>
  <c r="L29" i="41"/>
  <c r="L25" i="41"/>
  <c r="L20" i="41"/>
  <c r="L16" i="41"/>
  <c r="L12" i="41"/>
  <c r="L35" i="41"/>
  <c r="L22" i="41"/>
  <c r="M22" i="41" s="1"/>
  <c r="L13" i="41"/>
  <c r="L33" i="41"/>
  <c r="L28" i="41"/>
  <c r="L24" i="41"/>
  <c r="L19" i="41"/>
  <c r="L15" i="41"/>
  <c r="M15" i="41" s="1"/>
  <c r="L11" i="41"/>
  <c r="L30" i="41"/>
  <c r="L126" i="41"/>
  <c r="L72" i="41"/>
  <c r="L64" i="41"/>
  <c r="L74" i="41"/>
  <c r="L75" i="41"/>
  <c r="L62" i="41"/>
  <c r="L67" i="41"/>
  <c r="L61" i="41"/>
  <c r="L71" i="41"/>
  <c r="L70" i="41"/>
  <c r="L65" i="41"/>
  <c r="L73" i="41"/>
  <c r="L63" i="41"/>
  <c r="L68" i="41"/>
  <c r="L69" i="41"/>
  <c r="L60" i="41"/>
  <c r="L53" i="41"/>
  <c r="L47" i="41"/>
  <c r="L42" i="41"/>
  <c r="L48" i="41"/>
  <c r="L39" i="41"/>
  <c r="L51" i="41"/>
  <c r="L49" i="41"/>
  <c r="L44" i="41"/>
  <c r="L40" i="41"/>
  <c r="L46" i="41"/>
  <c r="L109" i="41"/>
  <c r="Q109" i="41" s="1"/>
  <c r="L110" i="41"/>
  <c r="Q110" i="41" s="1"/>
  <c r="L108" i="41"/>
  <c r="Q108" i="41" s="1"/>
  <c r="L106" i="41"/>
  <c r="Q106" i="41" s="1"/>
  <c r="L43" i="41"/>
  <c r="L100" i="41"/>
  <c r="Q100" i="41" s="1"/>
  <c r="L52" i="41"/>
  <c r="L41" i="41"/>
  <c r="L107" i="41"/>
  <c r="Q107" i="41" s="1"/>
  <c r="L50" i="41"/>
  <c r="M19" i="41" l="1"/>
  <c r="M30" i="41"/>
  <c r="M28" i="41"/>
  <c r="M13" i="41"/>
  <c r="M24" i="41"/>
  <c r="M17" i="41"/>
  <c r="M35" i="41"/>
  <c r="M33" i="41"/>
  <c r="M50" i="41"/>
  <c r="Q50" i="41" s="1"/>
  <c r="M11" i="41"/>
  <c r="M41" i="41"/>
  <c r="Q41" i="41" s="1"/>
  <c r="M73" i="41"/>
  <c r="Q73" i="41" s="1"/>
  <c r="M62" i="41"/>
  <c r="Q62" i="41" s="1"/>
  <c r="M60" i="41"/>
  <c r="Q60" i="41" s="1"/>
  <c r="M70" i="41"/>
  <c r="Q70" i="41" s="1"/>
  <c r="M52" i="41"/>
  <c r="Q52" i="41" s="1"/>
  <c r="M39" i="41"/>
  <c r="Q39" i="41" s="1"/>
  <c r="M64" i="41"/>
  <c r="Q64" i="41" s="1"/>
  <c r="M46" i="41"/>
  <c r="Q46" i="41" s="1"/>
  <c r="M48" i="41"/>
  <c r="Q48" i="41" s="1"/>
  <c r="M43" i="41"/>
  <c r="Q43" i="41" s="1"/>
  <c r="M67" i="41"/>
  <c r="Q67" i="41" s="1"/>
  <c r="M70" i="42" l="1"/>
  <c r="M71" i="42"/>
  <c r="S126" i="41" l="1"/>
  <c r="R71" i="42" l="1"/>
  <c r="R70" i="42"/>
  <c r="L80" i="41" l="1"/>
  <c r="M67" i="42" l="1"/>
  <c r="L81" i="41"/>
  <c r="L112" i="41"/>
  <c r="L92" i="41"/>
  <c r="L121" i="41"/>
  <c r="L56" i="41"/>
  <c r="L87" i="41"/>
  <c r="L95" i="41"/>
  <c r="L117" i="41"/>
  <c r="L124" i="41"/>
  <c r="L113" i="41"/>
  <c r="L77" i="41"/>
  <c r="L88" i="41"/>
  <c r="L98" i="41"/>
  <c r="L103" i="41"/>
  <c r="L118" i="41"/>
  <c r="L78" i="41"/>
  <c r="L89" i="41"/>
  <c r="L104" i="41"/>
  <c r="L119" i="41"/>
  <c r="L122" i="41"/>
  <c r="L55" i="41"/>
  <c r="L86" i="41"/>
  <c r="L94" i="41"/>
  <c r="L116" i="41"/>
  <c r="L123" i="41"/>
  <c r="L57" i="41"/>
  <c r="L82" i="41"/>
  <c r="L90" i="41"/>
  <c r="L96" i="41"/>
  <c r="L101" i="41"/>
  <c r="L114" i="41"/>
  <c r="L58" i="41"/>
  <c r="L83" i="41"/>
  <c r="L91" i="41"/>
  <c r="L97" i="41"/>
  <c r="L102" i="41"/>
  <c r="L115" i="41"/>
  <c r="M62" i="42" l="1"/>
  <c r="M9" i="43"/>
  <c r="T9" i="43" s="1"/>
  <c r="Z9" i="43"/>
  <c r="AC9" i="43"/>
  <c r="V9" i="43" s="1"/>
  <c r="Z10" i="43"/>
  <c r="Z11" i="43"/>
  <c r="Z12" i="43"/>
  <c r="AC12" i="43"/>
  <c r="V12" i="43" s="1"/>
  <c r="M12" i="43"/>
  <c r="T12" i="43" s="1"/>
  <c r="Z13" i="43"/>
  <c r="Z14" i="43"/>
  <c r="M16" i="43"/>
  <c r="T16" i="43" s="1"/>
  <c r="Z16" i="43"/>
  <c r="AC16" i="43"/>
  <c r="V16" i="43" s="1"/>
  <c r="Z17" i="43"/>
  <c r="Z18" i="43"/>
  <c r="Z19" i="43"/>
  <c r="AC19" i="43"/>
  <c r="V19" i="43" s="1"/>
  <c r="M19" i="43"/>
  <c r="T19" i="43" s="1"/>
  <c r="Z20" i="43"/>
  <c r="Z21" i="43"/>
  <c r="Z22" i="43"/>
  <c r="AC22" i="43"/>
  <c r="V22" i="43" s="1"/>
  <c r="M22" i="43"/>
  <c r="T22" i="43" s="1"/>
  <c r="Z23" i="43"/>
  <c r="Z24" i="43"/>
  <c r="Z25" i="43"/>
  <c r="AC25" i="43"/>
  <c r="V25" i="43" s="1"/>
  <c r="M25" i="43"/>
  <c r="T25" i="43" s="1"/>
  <c r="Z26" i="43"/>
  <c r="Z27" i="43"/>
  <c r="M29" i="43"/>
  <c r="T29" i="43" s="1"/>
  <c r="Z29" i="43"/>
  <c r="AC29" i="43"/>
  <c r="V29" i="43" s="1"/>
  <c r="Z30" i="43"/>
  <c r="M31" i="43"/>
  <c r="T31" i="43" s="1"/>
  <c r="Z31" i="43"/>
  <c r="AC31" i="43"/>
  <c r="V31" i="43" s="1"/>
  <c r="Z32" i="43"/>
  <c r="Z33" i="43"/>
  <c r="AC33" i="43"/>
  <c r="V33" i="43" s="1"/>
  <c r="M33" i="43"/>
  <c r="T33" i="43" s="1"/>
  <c r="Z34" i="43"/>
  <c r="Z35" i="43"/>
  <c r="AC35" i="43"/>
  <c r="V35" i="43" s="1"/>
  <c r="M35" i="43"/>
  <c r="T35" i="43" s="1"/>
  <c r="Z36" i="43"/>
  <c r="M37" i="43"/>
  <c r="T37" i="43" s="1"/>
  <c r="Z37" i="43"/>
  <c r="AC37" i="43"/>
  <c r="V37" i="43" s="1"/>
  <c r="Z38" i="43"/>
  <c r="M39" i="43"/>
  <c r="T39" i="43" s="1"/>
  <c r="Z39" i="43"/>
  <c r="AC39" i="43"/>
  <c r="V39" i="43" s="1"/>
  <c r="Z40" i="43"/>
  <c r="M42" i="43"/>
  <c r="T42" i="43" s="1"/>
  <c r="Z42" i="43"/>
  <c r="AC42" i="43"/>
  <c r="V42" i="43" s="1"/>
  <c r="Z43" i="43"/>
  <c r="M44" i="43"/>
  <c r="T44" i="43" s="1"/>
  <c r="Z44" i="43"/>
  <c r="AC44" i="43"/>
  <c r="V44" i="43" s="1"/>
  <c r="Z45" i="43"/>
  <c r="M46" i="43"/>
  <c r="T46" i="43" s="1"/>
  <c r="Z46" i="43"/>
  <c r="AC46" i="43"/>
  <c r="V46" i="43" s="1"/>
  <c r="Z47" i="43"/>
  <c r="Z48" i="43"/>
  <c r="AC48" i="43"/>
  <c r="V48" i="43" s="1"/>
  <c r="M48" i="43"/>
  <c r="T48" i="43" s="1"/>
  <c r="Z49" i="43"/>
  <c r="Z50" i="43"/>
  <c r="AC50" i="43"/>
  <c r="V50" i="43" s="1"/>
  <c r="M50" i="43"/>
  <c r="T50" i="43" s="1"/>
  <c r="Z51" i="43"/>
  <c r="AA44" i="43" l="1"/>
  <c r="U44" i="43" s="1"/>
  <c r="AA37" i="43"/>
  <c r="U37" i="43" s="1"/>
  <c r="T7" i="43"/>
  <c r="AA39" i="43"/>
  <c r="U39" i="43" s="1"/>
  <c r="AA42" i="43"/>
  <c r="U42" i="43" s="1"/>
  <c r="AA48" i="43"/>
  <c r="U48" i="43" s="1"/>
  <c r="AA46" i="43"/>
  <c r="U46" i="43" s="1"/>
  <c r="AA29" i="43"/>
  <c r="U29" i="43" s="1"/>
  <c r="AA12" i="43"/>
  <c r="U12" i="43" s="1"/>
  <c r="AA9" i="43"/>
  <c r="U9" i="43" s="1"/>
  <c r="AA33" i="43"/>
  <c r="U33" i="43" s="1"/>
  <c r="AA19" i="43"/>
  <c r="U19" i="43" s="1"/>
  <c r="AA16" i="43"/>
  <c r="U16" i="43" s="1"/>
  <c r="AA31" i="43"/>
  <c r="U31" i="43" s="1"/>
  <c r="AA25" i="43"/>
  <c r="U25" i="43" s="1"/>
  <c r="AA22" i="43"/>
  <c r="U22" i="43" s="1"/>
  <c r="AA50" i="43"/>
  <c r="U50" i="43" s="1"/>
  <c r="AA35" i="43"/>
  <c r="U35" i="43" s="1"/>
  <c r="V7" i="43"/>
  <c r="U7" i="43" l="1"/>
  <c r="X9" i="42"/>
  <c r="AA9" i="42"/>
  <c r="T9" i="42" s="1"/>
  <c r="X10" i="42"/>
  <c r="X11" i="42"/>
  <c r="M12" i="42"/>
  <c r="R12" i="42" s="1"/>
  <c r="X12" i="42"/>
  <c r="AA12" i="42"/>
  <c r="T12" i="42" s="1"/>
  <c r="X13" i="42"/>
  <c r="X14" i="42"/>
  <c r="X29" i="42"/>
  <c r="AA29" i="42"/>
  <c r="T29" i="42" s="1"/>
  <c r="X30" i="42"/>
  <c r="X31" i="42"/>
  <c r="X32" i="42"/>
  <c r="AA32" i="42"/>
  <c r="T32" i="42" s="1"/>
  <c r="X33" i="42"/>
  <c r="X34" i="42"/>
  <c r="X16" i="42"/>
  <c r="AA16" i="42"/>
  <c r="T16" i="42" s="1"/>
  <c r="X17" i="42"/>
  <c r="X18" i="42"/>
  <c r="M19" i="42"/>
  <c r="R19" i="42" s="1"/>
  <c r="X19" i="42"/>
  <c r="AA19" i="42"/>
  <c r="T19" i="42" s="1"/>
  <c r="X20" i="42"/>
  <c r="X21" i="42"/>
  <c r="M22" i="42"/>
  <c r="R22" i="42" s="1"/>
  <c r="X22" i="42"/>
  <c r="AA22" i="42"/>
  <c r="T22" i="42" s="1"/>
  <c r="X23" i="42"/>
  <c r="X24" i="42"/>
  <c r="X25" i="42"/>
  <c r="AA25" i="42"/>
  <c r="T25" i="42" s="1"/>
  <c r="X26" i="42"/>
  <c r="X27" i="42"/>
  <c r="M36" i="42"/>
  <c r="R36" i="42" s="1"/>
  <c r="T36" i="42"/>
  <c r="X36" i="42"/>
  <c r="S36" i="42" s="1"/>
  <c r="M38" i="42"/>
  <c r="R38" i="42" s="1"/>
  <c r="X38" i="42"/>
  <c r="AA38" i="42"/>
  <c r="T38" i="42" s="1"/>
  <c r="X39" i="42"/>
  <c r="X40" i="42"/>
  <c r="AA40" i="42"/>
  <c r="T40" i="42" s="1"/>
  <c r="X41" i="42"/>
  <c r="X42" i="42"/>
  <c r="AA42" i="42"/>
  <c r="T42" i="42" s="1"/>
  <c r="X43" i="42"/>
  <c r="X44" i="42"/>
  <c r="AA44" i="42"/>
  <c r="T44" i="42" s="1"/>
  <c r="X45" i="42"/>
  <c r="X46" i="42"/>
  <c r="AA46" i="42"/>
  <c r="T46" i="42" s="1"/>
  <c r="X47" i="42"/>
  <c r="M51" i="42"/>
  <c r="R51" i="42" s="1"/>
  <c r="X51" i="42"/>
  <c r="AA51" i="42"/>
  <c r="T51" i="42" s="1"/>
  <c r="X52" i="42"/>
  <c r="M53" i="42"/>
  <c r="R53" i="42" s="1"/>
  <c r="X53" i="42"/>
  <c r="AA53" i="42"/>
  <c r="T53" i="42" s="1"/>
  <c r="X54" i="42"/>
  <c r="M55" i="42"/>
  <c r="R55" i="42" s="1"/>
  <c r="X55" i="42"/>
  <c r="AA55" i="42"/>
  <c r="T55" i="42" s="1"/>
  <c r="X56" i="42"/>
  <c r="M57" i="42"/>
  <c r="R57" i="42" s="1"/>
  <c r="X57" i="42"/>
  <c r="AA57" i="42"/>
  <c r="T57" i="42" s="1"/>
  <c r="X58" i="42"/>
  <c r="M60" i="42"/>
  <c r="R60" i="42" s="1"/>
  <c r="X60" i="42"/>
  <c r="AA60" i="42"/>
  <c r="T60" i="42" s="1"/>
  <c r="X61" i="42"/>
  <c r="X62" i="42"/>
  <c r="AA62" i="42"/>
  <c r="T62" i="42" s="1"/>
  <c r="X63" i="42"/>
  <c r="X64" i="42"/>
  <c r="AA64" i="42"/>
  <c r="T64" i="42" s="1"/>
  <c r="X65" i="42"/>
  <c r="R67" i="42"/>
  <c r="S67" i="42"/>
  <c r="T67" i="42"/>
  <c r="M68" i="42"/>
  <c r="R68" i="42" s="1"/>
  <c r="T68" i="42"/>
  <c r="X68" i="42"/>
  <c r="S68" i="42" s="1"/>
  <c r="S33" i="41"/>
  <c r="W33" i="41"/>
  <c r="W34" i="41"/>
  <c r="S35" i="41"/>
  <c r="W35" i="41"/>
  <c r="W36" i="41"/>
  <c r="W11" i="41"/>
  <c r="W12" i="41"/>
  <c r="S13" i="41"/>
  <c r="W13" i="41"/>
  <c r="W14" i="41"/>
  <c r="S15" i="41"/>
  <c r="W15" i="41"/>
  <c r="W16" i="41"/>
  <c r="S17" i="41"/>
  <c r="W17" i="41"/>
  <c r="W18" i="41"/>
  <c r="S19" i="41"/>
  <c r="W19" i="41"/>
  <c r="W20" i="41"/>
  <c r="S22" i="41"/>
  <c r="W22" i="41"/>
  <c r="W23" i="41"/>
  <c r="S24" i="41"/>
  <c r="W24" i="41"/>
  <c r="W25" i="41"/>
  <c r="S26" i="41"/>
  <c r="W26" i="41"/>
  <c r="W27" i="41"/>
  <c r="S28" i="41"/>
  <c r="W28" i="41"/>
  <c r="W29" i="41"/>
  <c r="S30" i="41"/>
  <c r="W30" i="41"/>
  <c r="W31" i="41"/>
  <c r="M55" i="41"/>
  <c r="S55" i="41"/>
  <c r="W55" i="41"/>
  <c r="W56" i="41"/>
  <c r="S57" i="41"/>
  <c r="W57" i="41"/>
  <c r="W58" i="41"/>
  <c r="Q77" i="41"/>
  <c r="R77" i="41"/>
  <c r="S77" i="41"/>
  <c r="Q78" i="41"/>
  <c r="R78" i="41"/>
  <c r="S78" i="41"/>
  <c r="Q80" i="41"/>
  <c r="R80" i="41"/>
  <c r="S80" i="41"/>
  <c r="Q81" i="41"/>
  <c r="R81" i="41"/>
  <c r="S81" i="41"/>
  <c r="Q82" i="41"/>
  <c r="R82" i="41"/>
  <c r="S82" i="41"/>
  <c r="Q83" i="41"/>
  <c r="R83" i="41"/>
  <c r="S83" i="41"/>
  <c r="Q86" i="41"/>
  <c r="S86" i="41"/>
  <c r="W86" i="41"/>
  <c r="R86" i="41" s="1"/>
  <c r="Q87" i="41"/>
  <c r="S87" i="41"/>
  <c r="W87" i="41"/>
  <c r="R87" i="41" s="1"/>
  <c r="Q88" i="41"/>
  <c r="S88" i="41"/>
  <c r="W88" i="41"/>
  <c r="R88" i="41" s="1"/>
  <c r="Q89" i="41"/>
  <c r="S89" i="41"/>
  <c r="W89" i="41"/>
  <c r="R89" i="41" s="1"/>
  <c r="Q90" i="41"/>
  <c r="S90" i="41"/>
  <c r="W90" i="41"/>
  <c r="R90" i="41" s="1"/>
  <c r="Q91" i="41"/>
  <c r="S91" i="41"/>
  <c r="W91" i="41"/>
  <c r="R91" i="41" s="1"/>
  <c r="Q92" i="41"/>
  <c r="S92" i="41"/>
  <c r="W92" i="41"/>
  <c r="R92" i="41" s="1"/>
  <c r="Q94" i="41"/>
  <c r="S94" i="41"/>
  <c r="W94" i="41"/>
  <c r="R94" i="41" s="1"/>
  <c r="Q95" i="41"/>
  <c r="S95" i="41"/>
  <c r="W95" i="41"/>
  <c r="R95" i="41" s="1"/>
  <c r="Q96" i="41"/>
  <c r="S96" i="41"/>
  <c r="W96" i="41"/>
  <c r="R96" i="41" s="1"/>
  <c r="Q97" i="41"/>
  <c r="S97" i="41"/>
  <c r="W97" i="41"/>
  <c r="R97" i="41" s="1"/>
  <c r="Q98" i="41"/>
  <c r="S98" i="41"/>
  <c r="W98" i="41"/>
  <c r="R98" i="41" s="1"/>
  <c r="Q101" i="41"/>
  <c r="S101" i="41"/>
  <c r="R101" i="41"/>
  <c r="Q102" i="41"/>
  <c r="S102" i="41"/>
  <c r="R102" i="41"/>
  <c r="Q103" i="41"/>
  <c r="S103" i="41"/>
  <c r="R103" i="41"/>
  <c r="Q104" i="41"/>
  <c r="S104" i="41"/>
  <c r="R104" i="41"/>
  <c r="S112" i="41"/>
  <c r="W112" i="41"/>
  <c r="W113" i="41"/>
  <c r="M114" i="41"/>
  <c r="S114" i="41"/>
  <c r="W114" i="41"/>
  <c r="W115" i="41"/>
  <c r="M116" i="41"/>
  <c r="S116" i="41"/>
  <c r="W116" i="41"/>
  <c r="W117" i="41"/>
  <c r="M118" i="41"/>
  <c r="S118" i="41"/>
  <c r="W118" i="41"/>
  <c r="W119" i="41"/>
  <c r="Q121" i="41"/>
  <c r="S121" i="41"/>
  <c r="W121" i="41"/>
  <c r="R121" i="41" s="1"/>
  <c r="Q122" i="41"/>
  <c r="S122" i="41"/>
  <c r="W122" i="41"/>
  <c r="R122" i="41" s="1"/>
  <c r="Q123" i="41"/>
  <c r="S123" i="41"/>
  <c r="W123" i="41"/>
  <c r="R123" i="41" s="1"/>
  <c r="Q124" i="41"/>
  <c r="S124" i="41"/>
  <c r="W124" i="41"/>
  <c r="R124" i="41" s="1"/>
  <c r="S9" i="41" l="1"/>
  <c r="T7" i="42"/>
  <c r="Y64" i="42"/>
  <c r="S64" i="42" s="1"/>
  <c r="Y16" i="42"/>
  <c r="S16" i="42" s="1"/>
  <c r="Q118" i="41"/>
  <c r="Q116" i="41"/>
  <c r="Q114" i="41"/>
  <c r="Q30" i="41"/>
  <c r="Q19" i="41"/>
  <c r="Q26" i="41"/>
  <c r="Q28" i="41"/>
  <c r="Q17" i="41"/>
  <c r="Q22" i="41"/>
  <c r="Q11" i="41"/>
  <c r="Q33" i="41"/>
  <c r="Q55" i="41"/>
  <c r="Q13" i="41"/>
  <c r="Y51" i="42"/>
  <c r="S51" i="42" s="1"/>
  <c r="Y9" i="42"/>
  <c r="S9" i="42" s="1"/>
  <c r="Y57" i="42"/>
  <c r="S57" i="42" s="1"/>
  <c r="Y22" i="42"/>
  <c r="S22" i="42" s="1"/>
  <c r="Y29" i="42"/>
  <c r="S29" i="42" s="1"/>
  <c r="Y60" i="42"/>
  <c r="S60" i="42" s="1"/>
  <c r="Y19" i="42"/>
  <c r="S19" i="42" s="1"/>
  <c r="Y55" i="42"/>
  <c r="S55" i="42" s="1"/>
  <c r="Y42" i="42"/>
  <c r="S42" i="42" s="1"/>
  <c r="R55" i="41"/>
  <c r="R26" i="41"/>
  <c r="R35" i="41"/>
  <c r="R114" i="41"/>
  <c r="R30" i="41"/>
  <c r="R17" i="41"/>
  <c r="R112" i="41"/>
  <c r="R13" i="41"/>
  <c r="R33" i="41"/>
  <c r="R118" i="41"/>
  <c r="R116" i="41"/>
  <c r="R22" i="41"/>
  <c r="R11" i="41"/>
  <c r="R28" i="41"/>
  <c r="Y62" i="42"/>
  <c r="S62" i="42" s="1"/>
  <c r="Y46" i="42"/>
  <c r="S46" i="42" s="1"/>
  <c r="Y40" i="42"/>
  <c r="S40" i="42" s="1"/>
  <c r="Y38" i="42"/>
  <c r="S38" i="42" s="1"/>
  <c r="Y12" i="42"/>
  <c r="S12" i="42" s="1"/>
  <c r="Y25" i="42"/>
  <c r="S25" i="42" s="1"/>
  <c r="Y32" i="42"/>
  <c r="S32" i="42" s="1"/>
  <c r="Y53" i="42"/>
  <c r="S53" i="42" s="1"/>
  <c r="Y44" i="42"/>
  <c r="S44" i="42" s="1"/>
  <c r="R19" i="41"/>
  <c r="R57" i="41"/>
  <c r="R15" i="41"/>
  <c r="R24" i="41"/>
  <c r="M57" i="41"/>
  <c r="R62" i="42"/>
  <c r="M40" i="42"/>
  <c r="R40" i="42" s="1"/>
  <c r="M9" i="42"/>
  <c r="R9" i="42" s="1"/>
  <c r="M42" i="42"/>
  <c r="R42" i="42" s="1"/>
  <c r="M25" i="42"/>
  <c r="R25" i="42" s="1"/>
  <c r="M46" i="42"/>
  <c r="R46" i="42" s="1"/>
  <c r="M112" i="41"/>
  <c r="M44" i="42"/>
  <c r="R44" i="42" s="1"/>
  <c r="M29" i="42"/>
  <c r="R29" i="42" s="1"/>
  <c r="M64" i="42"/>
  <c r="R64" i="42" s="1"/>
  <c r="M16" i="42"/>
  <c r="R16" i="42" s="1"/>
  <c r="M32" i="42"/>
  <c r="R32" i="42" s="1"/>
  <c r="S7" i="42" l="1"/>
  <c r="R9" i="41"/>
  <c r="R7" i="42"/>
  <c r="Q112" i="41"/>
  <c r="Q35" i="41"/>
  <c r="Q15" i="41"/>
  <c r="Q57" i="41"/>
  <c r="Q24" i="41"/>
  <c r="Q9" i="41" l="1"/>
</calcChain>
</file>

<file path=xl/sharedStrings.xml><?xml version="1.0" encoding="utf-8"?>
<sst xmlns="http://schemas.openxmlformats.org/spreadsheetml/2006/main" count="734" uniqueCount="420">
  <si>
    <t>MDOU-36HN1-L outdoor</t>
  </si>
  <si>
    <t>MDOU-48HN1-L outdoor</t>
  </si>
  <si>
    <t>MDOU-60HN1-L outdoor</t>
  </si>
  <si>
    <t>Вес нетто, кг</t>
  </si>
  <si>
    <t>БЫТОВЫЕ КОНДИЦИОНЕРЫ (RAC)</t>
  </si>
  <si>
    <t>ПОЛУПРОМЫШЛЕННЫЕ КОНДИЦИОНЕРЫ (PAC)</t>
  </si>
  <si>
    <t>ИНВЕРТОРНЫЕ ПОЛУПРОМЫШЛЕННЫЕ КОНДИЦИОНЕРЫ (PAC)</t>
  </si>
  <si>
    <t>heat pump, R410A</t>
  </si>
  <si>
    <t>heat pump,  R410A</t>
  </si>
  <si>
    <t>скидка,%</t>
  </si>
  <si>
    <t>Габариты блока, мм,   ШхВхГ</t>
  </si>
  <si>
    <t>вес брутто, кг</t>
  </si>
  <si>
    <r>
      <t>объем, м</t>
    </r>
    <r>
      <rPr>
        <b/>
        <vertAlign val="superscript"/>
        <sz val="8"/>
        <rFont val="Arial"/>
        <family val="2"/>
        <charset val="204"/>
      </rPr>
      <t>3</t>
    </r>
  </si>
  <si>
    <t>Сумма заказа, set, $</t>
  </si>
  <si>
    <t>unit</t>
  </si>
  <si>
    <t>set</t>
  </si>
  <si>
    <t>Объем заказа, set, м3</t>
  </si>
  <si>
    <t>Вес брутто заказа set, кг</t>
  </si>
  <si>
    <t>Полупромышленные</t>
  </si>
  <si>
    <t>Модель</t>
  </si>
  <si>
    <t>Расход воздуха, м3/ч</t>
  </si>
  <si>
    <t>охл.</t>
  </si>
  <si>
    <t>нагр.</t>
  </si>
  <si>
    <t>-</t>
  </si>
  <si>
    <t>MDUE-24HRN1 indoor</t>
  </si>
  <si>
    <t>MDUE-36HRN1 indoor</t>
  </si>
  <si>
    <t>MDUE-48HRN1 indoor</t>
  </si>
  <si>
    <t>MDUE-60HRN1 indoor</t>
  </si>
  <si>
    <t>внутр. блок</t>
  </si>
  <si>
    <t>наружн.блок</t>
  </si>
  <si>
    <t>питание по межбл.кабелю</t>
  </si>
  <si>
    <t>внутр.блок</t>
  </si>
  <si>
    <t>Подключение электропитания</t>
  </si>
  <si>
    <t>Дата начала действия прайс-листа:</t>
  </si>
  <si>
    <t>KJR-12B/DP(T)-E</t>
  </si>
  <si>
    <t>Проводной пульт ДУ с функцией follow me</t>
  </si>
  <si>
    <t>СПЛИТ-СИСТЕМЫ НАСТЕННОГО ТИПА</t>
  </si>
  <si>
    <t>Сплит-системы инверторные</t>
  </si>
  <si>
    <t xml:space="preserve">Сплит-системы ON/OFF </t>
  </si>
  <si>
    <t>MDCD-36HRN1 indoor</t>
  </si>
  <si>
    <t>MDCD-48HRN1 indoor</t>
  </si>
  <si>
    <t>900*1170*350</t>
  </si>
  <si>
    <t>MDFM-60ARN1 indoor</t>
  </si>
  <si>
    <t>Полупромышленные инверторные</t>
  </si>
  <si>
    <t>570*260*570</t>
  </si>
  <si>
    <t>647*50*647</t>
  </si>
  <si>
    <t>722*290*187</t>
  </si>
  <si>
    <t>802*297*189</t>
  </si>
  <si>
    <t>965*319*215</t>
  </si>
  <si>
    <t>1080*335*226</t>
  </si>
  <si>
    <t>800*554*333</t>
  </si>
  <si>
    <t>845*702*363</t>
  </si>
  <si>
    <t>1068*235*675</t>
  </si>
  <si>
    <t>1650*235*675</t>
  </si>
  <si>
    <t>600*1934*455</t>
  </si>
  <si>
    <t>946*810*410</t>
  </si>
  <si>
    <t>Бытовые, Мульти-сплит системы</t>
  </si>
  <si>
    <t>950*55*950</t>
  </si>
  <si>
    <t>840*245*840</t>
  </si>
  <si>
    <t>Аксессуары для кассетных блоков</t>
  </si>
  <si>
    <t>Проводной пульт для кассетных блоков MDCD-** с функцией независимого управления жалюзи</t>
  </si>
  <si>
    <t>KJR-29B1/BK-E</t>
  </si>
  <si>
    <t>805*285*194</t>
  </si>
  <si>
    <t>957*302*213</t>
  </si>
  <si>
    <t>1040*327*220</t>
  </si>
  <si>
    <t>MDSOP-09HRFN8 indoor</t>
  </si>
  <si>
    <t>MDSOP-12HRFN8 indoor</t>
  </si>
  <si>
    <t>MDOOP-09HFN8 outdoor</t>
  </si>
  <si>
    <t>MDOOP-12HFN8 outdoor</t>
  </si>
  <si>
    <t>895*298*248</t>
  </si>
  <si>
    <t>***</t>
  </si>
  <si>
    <t>T-MBQ4-03E Compact Cassette Panel</t>
  </si>
  <si>
    <t>KJR-120C</t>
  </si>
  <si>
    <t>MDTI-36HWN1 indoor</t>
  </si>
  <si>
    <t>MDTI-48HWN1 indoor</t>
  </si>
  <si>
    <t>MDTI-60HWN1 indoor</t>
  </si>
  <si>
    <t>880*210*674</t>
  </si>
  <si>
    <t>1100*249*774</t>
  </si>
  <si>
    <t>1360*249*774</t>
  </si>
  <si>
    <t>1200*300*874</t>
  </si>
  <si>
    <t>VRF-системы, приточные установки, чиллеры, фанкойлы, ККБ, руфтопы, тепловые насосы, полупромышленные системы большой мощности</t>
  </si>
  <si>
    <t xml:space="preserve">
Рекомендованная розничная цена (РРЦ), руб.</t>
  </si>
  <si>
    <t>Аксессуары</t>
  </si>
  <si>
    <t>2,64(1,00-4,16)</t>
  </si>
  <si>
    <t>4,10(0,75-7,00)</t>
  </si>
  <si>
    <t>3,52(1,03-4,82)</t>
  </si>
  <si>
    <t>4,25(0,75-7,20)</t>
  </si>
  <si>
    <t>наруж.блок</t>
  </si>
  <si>
    <t>Производительность, кВт</t>
  </si>
  <si>
    <t>Номинальная мощность (охл.), кВт</t>
  </si>
  <si>
    <t>Уровень шума, дБ (A)</t>
  </si>
  <si>
    <t>700*200*450</t>
  </si>
  <si>
    <t>Touch-style проводной пульт ДУ с функцией follow me</t>
  </si>
  <si>
    <t>MDSA-30HRN1 indoor</t>
  </si>
  <si>
    <t>MDOA-30HN1 outdoor</t>
  </si>
  <si>
    <t>MDSA-36HRN1 indoor</t>
  </si>
  <si>
    <t>MDOA-36HN1 outdoor</t>
  </si>
  <si>
    <r>
      <t xml:space="preserve">*** </t>
    </r>
    <r>
      <rPr>
        <b/>
        <sz val="10"/>
        <color rgb="FFFF0000"/>
        <rFont val="Arial"/>
        <family val="2"/>
        <charset val="204"/>
      </rPr>
      <t>Данные модели сняты с производства, наличие уточняйте у менеджеров</t>
    </r>
  </si>
  <si>
    <t>MDFJ2-48ARN1 indoor</t>
  </si>
  <si>
    <t>510*1750*315</t>
  </si>
  <si>
    <t>540*1825*410</t>
  </si>
  <si>
    <t>720*495*270</t>
  </si>
  <si>
    <t>952*1333*415</t>
  </si>
  <si>
    <t>T-MBQ-02M2 Cassette Panel</t>
  </si>
  <si>
    <t>MD2O-14HFN8 outdoor</t>
  </si>
  <si>
    <t>MD2O-18HFN8 outdoor</t>
  </si>
  <si>
    <t>MD3O-21HFN8 outdoor</t>
  </si>
  <si>
    <t>MD3O-27HFN8 outdoor</t>
  </si>
  <si>
    <t>MD4O-28HFN8 outdoor</t>
  </si>
  <si>
    <t>MD4O-36HFN8 outdoor</t>
  </si>
  <si>
    <t>MD5O-42HFN8 outdoor</t>
  </si>
  <si>
    <t>MDSAF-07HRDN8 indoor</t>
  </si>
  <si>
    <t>MDSAF-09HRDN8 indoor</t>
  </si>
  <si>
    <t>MDSAF-12HRDN8 indoor</t>
  </si>
  <si>
    <t>MDSAF-18HRFN8 indoor</t>
  </si>
  <si>
    <t>MDSAF-24HRFN8 indoor</t>
  </si>
  <si>
    <t>MDCA4I-07HRFN8 indoor</t>
  </si>
  <si>
    <t>MDCA4I-09HRFN8 indoor</t>
  </si>
  <si>
    <t>MDCA4I-12HRFN8 indoor</t>
  </si>
  <si>
    <t>MDCA4I-18HRFN8 indoor</t>
  </si>
  <si>
    <r>
      <t xml:space="preserve">3D DC-инвертор ERP,  </t>
    </r>
    <r>
      <rPr>
        <b/>
        <u/>
        <sz val="10"/>
        <color rgb="FFFFFFFF"/>
        <rFont val="Arial"/>
        <family val="2"/>
        <charset val="204"/>
      </rPr>
      <t>R32</t>
    </r>
  </si>
  <si>
    <t>MDTII-07HWFN8 indoor</t>
  </si>
  <si>
    <t>MDTII-09HWFN8 indoor</t>
  </si>
  <si>
    <t>MDTII-12HWFN8 indoor</t>
  </si>
  <si>
    <t>MDTII-18HWFN8 indoor</t>
  </si>
  <si>
    <t>890*673*342</t>
  </si>
  <si>
    <r>
      <t xml:space="preserve"> DC-инвертор ERP (7-12kBTU), 
3D DC-инвертор ERP (18-24kBTU), </t>
    </r>
    <r>
      <rPr>
        <b/>
        <u/>
        <sz val="10"/>
        <color rgb="FFFFFFFF"/>
        <rFont val="Arial"/>
        <family val="2"/>
        <charset val="204"/>
      </rPr>
      <t>R32</t>
    </r>
  </si>
  <si>
    <t>805*554*330</t>
  </si>
  <si>
    <r>
      <t xml:space="preserve"> 3D DC-инвертор ERP, </t>
    </r>
    <r>
      <rPr>
        <b/>
        <u/>
        <sz val="10"/>
        <color rgb="FFFFFFFF"/>
        <rFont val="Arial"/>
        <family val="2"/>
        <charset val="204"/>
      </rPr>
      <t>R32</t>
    </r>
  </si>
  <si>
    <t>Wi-Fi модуль с комплектом подключения к серии Forest (опция для серий Forest)</t>
  </si>
  <si>
    <t xml:space="preserve">KJR-12B/DP(T)-E с комплектом подключения к серии Forest </t>
  </si>
  <si>
    <t xml:space="preserve">Проводной пульт ДУ с функцией follow me с комплектом подключения к серии Forest </t>
  </si>
  <si>
    <t xml:space="preserve">Touch-style проводной пульт ДУ с функцией follow me с комплектом подключения к серии Forest </t>
  </si>
  <si>
    <t xml:space="preserve">KJR-29B1/BK-E с комплектом подключения к серии Forest </t>
  </si>
  <si>
    <t>1068*675*235</t>
  </si>
  <si>
    <t>1285*675*235</t>
  </si>
  <si>
    <t>1650*675*235</t>
  </si>
  <si>
    <t>16,12(+3,52)</t>
  </si>
  <si>
    <r>
      <t xml:space="preserve">ПРАЙС-ЛИСТ НА КЛИМАТИЧЕСКОЕ ОБОРУДОВАНИЕ </t>
    </r>
    <r>
      <rPr>
        <b/>
        <sz val="12"/>
        <color indexed="9"/>
        <rFont val="Arial"/>
        <family val="2"/>
        <charset val="204"/>
      </rPr>
      <t>MDV</t>
    </r>
  </si>
  <si>
    <t>Ценовая группа MDV</t>
  </si>
  <si>
    <t>Wi-Fi управление</t>
  </si>
  <si>
    <t>Проводной пульт ДУ с функцией follow me (кроме серии Forest)</t>
  </si>
  <si>
    <t>Проводные пульты управления</t>
  </si>
  <si>
    <t>Touch-style проводной пульт ДУ с функцией follow me (кроме серии Forest)</t>
  </si>
  <si>
    <t>инструкция 
по подключению</t>
  </si>
  <si>
    <t>EU-OSK105</t>
  </si>
  <si>
    <t xml:space="preserve">EU-OSK105 с комплектом подключения к серии Forest </t>
  </si>
  <si>
    <t>MDSAG-07HRN1 indoor</t>
  </si>
  <si>
    <t>MDOAG-07HN1 outdoor</t>
  </si>
  <si>
    <t>MDSAG-09HRN1 indoor</t>
  </si>
  <si>
    <t>MDOAG-09HN1 outdoor</t>
  </si>
  <si>
    <t>MDSAG-12HRN1 indoor</t>
  </si>
  <si>
    <t>MDOAG-12HN1 outdoor</t>
  </si>
  <si>
    <t>MDSAG-18HRN1 indoor</t>
  </si>
  <si>
    <t>MDOAG-18HN1 outdoor</t>
  </si>
  <si>
    <t>MDSAG-24HRN1 indoor</t>
  </si>
  <si>
    <t>MDOAG-24HN1 outdoor</t>
  </si>
  <si>
    <t>729*292*200</t>
  </si>
  <si>
    <t>802*295*200</t>
  </si>
  <si>
    <t>971*321 *228</t>
  </si>
  <si>
    <t>765*555*303</t>
  </si>
  <si>
    <t>1082*337*234</t>
  </si>
  <si>
    <t>MDOAG-09HFN8 outdoor</t>
  </si>
  <si>
    <t>MDOAG-12HFN8 outdoor</t>
  </si>
  <si>
    <t>MDSAG-18HRFN8 indoor</t>
  </si>
  <si>
    <t>MDOAG-18HFN8 outdoor</t>
  </si>
  <si>
    <t>MDSAG-24HRFN8 indoor</t>
  </si>
  <si>
    <t>MDOAG-24HFN8 outdoor</t>
  </si>
  <si>
    <t>MDSAG-12HRFN8 indoor</t>
  </si>
  <si>
    <t>MDSAG-09HRFN8 indoor</t>
  </si>
  <si>
    <t>3,52 (1,38-4,31)</t>
  </si>
  <si>
    <t>5,28 (3,39-5,90)</t>
  </si>
  <si>
    <t>7,03 (2,11-8,21)</t>
  </si>
  <si>
    <t>2,93 (0,82-3,37)</t>
  </si>
  <si>
    <t>3,81 (1,07-4,38)</t>
  </si>
  <si>
    <t>5,57 (3,10-5,85)</t>
  </si>
  <si>
    <t>7,33 (1,55-8,21)</t>
  </si>
  <si>
    <t>0,733 (0,08-1,10)</t>
  </si>
  <si>
    <t>1,096 (0,12-1,65)</t>
  </si>
  <si>
    <t>1,550 (0,56-2,05)</t>
  </si>
  <si>
    <t>835*295*208</t>
  </si>
  <si>
    <t>969*320*241</t>
  </si>
  <si>
    <t>1083*336*244</t>
  </si>
  <si>
    <t xml:space="preserve"> 3D DC-инвертор ERP,  R32</t>
  </si>
  <si>
    <t>MDSA-07HRN8 indoor</t>
  </si>
  <si>
    <t>MDOA-07HN8 outdoor</t>
  </si>
  <si>
    <t>MDSA-09HRN8 indoor</t>
  </si>
  <si>
    <t>MDOA-09HN8 outdoor</t>
  </si>
  <si>
    <t>MDSA-12HRN8 indoor</t>
  </si>
  <si>
    <t>MDOA-12HN8 outdoor</t>
  </si>
  <si>
    <t>MDSA-18HRN8 indoor</t>
  </si>
  <si>
    <t>MDOA-18HN8 outdoor</t>
  </si>
  <si>
    <t>MDSA-24HRN8 indoor</t>
  </si>
  <si>
    <t>MDOA-24HN8 outdoor</t>
  </si>
  <si>
    <t>MDSAG-07HRDN8 indoor</t>
  </si>
  <si>
    <t>MDOAG-07HDN8 outdoor</t>
  </si>
  <si>
    <t>Бытовые сплит-системы; Мульти-сплит; Полупромышленные системы</t>
  </si>
  <si>
    <t>700*200*506</t>
  </si>
  <si>
    <t>3,800(0,180-4,600)</t>
  </si>
  <si>
    <t>12,31(3,52-12,31)</t>
  </si>
  <si>
    <t>12,31(2,64-12,31)</t>
  </si>
  <si>
    <t>3,270(0,212-4,125)</t>
  </si>
  <si>
    <t>10,55(3,60-10,83)</t>
  </si>
  <si>
    <t>10,55(2,74-11,29)</t>
  </si>
  <si>
    <t>2,500(0,150-3,340)</t>
  </si>
  <si>
    <t>8,79(1,61-10,14)</t>
  </si>
  <si>
    <t>8,21(2,49-10,26)</t>
  </si>
  <si>
    <t>2,450(0,230-3,250)</t>
  </si>
  <si>
    <t>8,21(2,20-8,50)</t>
  </si>
  <si>
    <t>7,91(3,03-8,50)</t>
  </si>
  <si>
    <t>1,905(0,180-2,200)</t>
  </si>
  <si>
    <t>6,45(1,99-6,68)</t>
  </si>
  <si>
    <t>6,15(1,99-6,59)</t>
  </si>
  <si>
    <t>1,635(0,690-2,000)</t>
  </si>
  <si>
    <t>5,57(2,34-5,63)</t>
  </si>
  <si>
    <t>5,28(2,23-5,57)</t>
  </si>
  <si>
    <t>1,270(0,100-1,650)</t>
  </si>
  <si>
    <t>4,40(1,61-4,84)</t>
  </si>
  <si>
    <t>4,10(1,47-4,98)</t>
  </si>
  <si>
    <t>МУЛЬТИ-СПЛИТ-СИСТЕМЫ СВОБОДНОЙ КОМПЛЕКТАЦИИ СЕРИИ FREE MATCH</t>
  </si>
  <si>
    <t>Wi-Fi модуль (опция для серии OP, INFINI, Aurora on/off R32 07-24K)</t>
  </si>
  <si>
    <t>2,402 (0,42-3,20)</t>
  </si>
  <si>
    <t>2,64 (1,00-3,22)</t>
  </si>
  <si>
    <t>1259*362*282</t>
  </si>
  <si>
    <t>18,9 (+3,52)</t>
  </si>
  <si>
    <t>MDOFPA4-24AN1 outdoor</t>
  </si>
  <si>
    <t>7,91 (+2,73)</t>
  </si>
  <si>
    <t>MDFPA4-24ARN1 indoor</t>
  </si>
  <si>
    <t>MDOU3-24HN1 outdoor</t>
  </si>
  <si>
    <t>MDTJ-24HWN1 indoor</t>
  </si>
  <si>
    <t>MDOU3-18HN1 outdoor</t>
  </si>
  <si>
    <t>MDTJ-18HWN1 indoor</t>
  </si>
  <si>
    <t>T-MBQ4-04B Cassette Panel</t>
  </si>
  <si>
    <t>830*287*830</t>
  </si>
  <si>
    <t>MDCF-60HRN1 indoor</t>
  </si>
  <si>
    <t>830*245*830</t>
  </si>
  <si>
    <t>MDCF-48HRN1 indoor</t>
  </si>
  <si>
    <t>MDCF-36HRN1 indoor</t>
  </si>
  <si>
    <t>830*205*830</t>
  </si>
  <si>
    <t>MDCF-24HRN1 indoor</t>
  </si>
  <si>
    <t>MDCA5-18HRN1 indoor</t>
  </si>
  <si>
    <t>MDOU3-12HN1 outdoor</t>
  </si>
  <si>
    <t>MDCA5-12HRN1 indoor</t>
  </si>
  <si>
    <t>5,65(1,100-6,650)</t>
  </si>
  <si>
    <t>18,17(4,40-19,64)</t>
  </si>
  <si>
    <t>15,83(4,10-16,71)</t>
  </si>
  <si>
    <t>5,00(0,900-5,950)</t>
  </si>
  <si>
    <t>16,12(4,10-17,00)</t>
  </si>
  <si>
    <t>14,07(3,52-15,24)</t>
  </si>
  <si>
    <t>4,00(0,890-4,300)</t>
  </si>
  <si>
    <t>11,72(2,81-12,78)</t>
  </si>
  <si>
    <t>10,55(2,73-11,78)</t>
  </si>
  <si>
    <t>2,30(0,747-2,930)</t>
  </si>
  <si>
    <t>7,62(2,72-8,29)</t>
  </si>
  <si>
    <t>7,03(3,22-7,77)</t>
  </si>
  <si>
    <t>1,45(0,670-2,027)</t>
  </si>
  <si>
    <t>5,57(2,42-6,30)</t>
  </si>
  <si>
    <t>5,28(2,71-5,86)</t>
  </si>
  <si>
    <t xml:space="preserve"> 3D DC-инвертор ERP, R32                     </t>
  </si>
  <si>
    <t>5,250(1,030-6,650)</t>
  </si>
  <si>
    <t>18,17(4,40-20,52)</t>
  </si>
  <si>
    <t>15,24(4,10-17,29)</t>
  </si>
  <si>
    <t>4,800(0,880-6,000)</t>
  </si>
  <si>
    <t>16,12(4,10-18,17)</t>
  </si>
  <si>
    <t>14,07(3,52-15,53)</t>
  </si>
  <si>
    <t>4,000(0,890-4,200)</t>
  </si>
  <si>
    <t>11,72(2,78-12,84)</t>
  </si>
  <si>
    <t>110*249*774</t>
  </si>
  <si>
    <t>2,190(0,750-2,960)</t>
  </si>
  <si>
    <t>7,62(2,81-8,49)</t>
  </si>
  <si>
    <t>7,03(3,28-8,16)</t>
  </si>
  <si>
    <t>1,530(0,710-2,150)</t>
  </si>
  <si>
    <t>5,57(2,20-6,15)</t>
  </si>
  <si>
    <t>5,28(2,55-5,86)</t>
  </si>
  <si>
    <t>1,053(0,155-1,373)</t>
  </si>
  <si>
    <t>3,81(1,00-4,39)</t>
  </si>
  <si>
    <t>3,52(0,53-3,99)</t>
  </si>
  <si>
    <t>5,00(0,980-6,200)</t>
  </si>
  <si>
    <t>18,17(4,40-19,93)</t>
  </si>
  <si>
    <t>15,24(4,10-16,71)</t>
  </si>
  <si>
    <t>4,65(0,800-5,900)</t>
  </si>
  <si>
    <t>16,12(4,10-17,29)</t>
  </si>
  <si>
    <t>14,07(3,52-15,83)</t>
  </si>
  <si>
    <t>4,00(0,890-4,150)</t>
  </si>
  <si>
    <t>11,14(2,78-12,66)</t>
  </si>
  <si>
    <t>10,55(2,70-11,43)</t>
  </si>
  <si>
    <t>2,32(0,780-2,748)</t>
  </si>
  <si>
    <t>7,62(2,81-8,94)</t>
  </si>
  <si>
    <t>7,03(3,30-7,91)</t>
  </si>
  <si>
    <t>570*260/570</t>
  </si>
  <si>
    <t>1,633(0,720-2,088)</t>
  </si>
  <si>
    <t>5,57(2,37-6,10)</t>
  </si>
  <si>
    <t>5,28(2,90-5,59)</t>
  </si>
  <si>
    <t>1,010(0,168-1,434)</t>
  </si>
  <si>
    <t>3,81(0,47-4,31)</t>
  </si>
  <si>
    <t>3,52(0,85-4,11)</t>
  </si>
  <si>
    <t xml:space="preserve"> 3D DC-инвертор ERP,  R32           </t>
  </si>
  <si>
    <t>MDCA4-12HRFN8 indoor</t>
  </si>
  <si>
    <t>MDOU-12HFN8 outdoor</t>
  </si>
  <si>
    <t>MDCA4-18HRFN8 indoor</t>
  </si>
  <si>
    <t>MDOU-18HFN8 outdoor</t>
  </si>
  <si>
    <t>MDCD-24HRFN8 indoor</t>
  </si>
  <si>
    <t>T-MBQ4-04BD Cassette Panel</t>
  </si>
  <si>
    <t>MDOU-24HFN8 outdoor</t>
  </si>
  <si>
    <t>MDCD-36HRFN8 indoor</t>
  </si>
  <si>
    <t>MDOU-36HFN8 outdoor</t>
  </si>
  <si>
    <t>MDCD-48HRFN8 indoor</t>
  </si>
  <si>
    <t>MDOU-48HFN8 outdoor</t>
  </si>
  <si>
    <t>MDCD-60HRFN8 indoor</t>
  </si>
  <si>
    <t>MDOU-60HFN8 outdoor</t>
  </si>
  <si>
    <t>MDTI-12HWFN8 indoor</t>
  </si>
  <si>
    <t>MDTI-18HWFN8 indoor</t>
  </si>
  <si>
    <t>MDTI-24HWFN8 indoor</t>
  </si>
  <si>
    <t>MDTI-36HWFN8 indoor</t>
  </si>
  <si>
    <t>MDTI-48HWFN8 indoor</t>
  </si>
  <si>
    <t>MDTI-60HWFN8 indoor</t>
  </si>
  <si>
    <t>MDUE-18HRFN8 indoor</t>
  </si>
  <si>
    <t>MDUE-24HRFN8 indoor</t>
  </si>
  <si>
    <t>MDUE-36HRFN8 indoor</t>
  </si>
  <si>
    <t>MDUE-48HRFN8 indoor</t>
  </si>
  <si>
    <t>MDUE-60HRFN8 indoor</t>
  </si>
  <si>
    <t>17310900A02621 WIFI module subassembly WF-60A1-C</t>
  </si>
  <si>
    <t>EU-OSK105 WiFi модуль с комплектом подключения к серии MDCD-**HRFN8</t>
  </si>
  <si>
    <t>Wi-Fi модуль для инверторных полноразмерных кассет (MDCD-**HRFN8)</t>
  </si>
  <si>
    <t>Внутренние блоки кассетного типа, компактные (570х570), 3D DC-Inverter стандарта ERP, встроенная помпа, ИК ПДУ RG10 с держателем в комплекте, функция любимый режим, функция Follow me, температурная компенсация, возможность подключения проводного пульта, возможность подключения к системе центрального управления и диспетчеризации, клеммы удаленного вкл/выкл, клеммы вывода сигнала аварии, покрытие теплообменника Golden Fin, возможность управления кондиционером по Wi-Fi (опция)</t>
  </si>
  <si>
    <t>Внутренние блоки канального типа, средненапорные, 3D DC-Inverter стандарта ERP, фильтр в комплекте, возможность подключения к системе центрального управления или диспетчеризации, опциональный ИК ПДУ RG10, функция Follow me, клеммы удаленного вкл/выкл, клеммы вывода сигнала аварии, проводной пульт ДУ в комплекте, покрытие теплообменника Golden Fin, возможность управления кондиционером по Wi-Fi (опция)</t>
  </si>
  <si>
    <t xml:space="preserve">Wi-Fi модуль (опция для полупромышленных (on/off: MDCA5, MDCF, MDTJ, MDTI; ERP Inverter: MDCA4,  MDTI, MDUE) и мульти-сплит-систем (MDCA4I, MDTII) </t>
  </si>
  <si>
    <t>Розничная цена, руб.</t>
  </si>
  <si>
    <t>Оптовая цена, руб.</t>
  </si>
  <si>
    <t>Розничная цена unit, руб.</t>
  </si>
  <si>
    <t>Розничная цена set, руб.</t>
  </si>
  <si>
    <r>
      <t xml:space="preserve">Оптовая цена </t>
    </r>
    <r>
      <rPr>
        <b/>
        <u/>
        <sz val="8"/>
        <rFont val="Arial"/>
        <family val="2"/>
        <charset val="204"/>
      </rPr>
      <t>unit</t>
    </r>
    <r>
      <rPr>
        <b/>
        <sz val="8"/>
        <rFont val="Arial"/>
        <family val="2"/>
        <charset val="204"/>
      </rPr>
      <t>, руб.</t>
    </r>
  </si>
  <si>
    <r>
      <t>Оптовая цена</t>
    </r>
    <r>
      <rPr>
        <b/>
        <u/>
        <sz val="8"/>
        <color indexed="10"/>
        <rFont val="Arial"/>
        <family val="2"/>
        <charset val="204"/>
      </rPr>
      <t xml:space="preserve"> set</t>
    </r>
    <r>
      <rPr>
        <b/>
        <sz val="8"/>
        <color indexed="10"/>
        <rFont val="Arial"/>
        <family val="2"/>
        <charset val="204"/>
      </rPr>
      <t>,  руб.</t>
    </r>
  </si>
  <si>
    <t>сплит-системы on-off</t>
  </si>
  <si>
    <t>сплит-системы inverter</t>
  </si>
  <si>
    <t>мульти-сплит-системы</t>
  </si>
  <si>
    <t>БЫСТРЫЕ ССЫЛКИ:</t>
  </si>
  <si>
    <t>ON/OFF, R410A</t>
  </si>
  <si>
    <t>ON/OFF, R32</t>
  </si>
  <si>
    <t>MDSAG-09HRDN8 indoor</t>
  </si>
  <si>
    <t>MDOAG-09HDN8 outdoor</t>
  </si>
  <si>
    <t>MDSAG-12HRDN8 indoor</t>
  </si>
  <si>
    <t>MDOAG-12HDN8 outdoor</t>
  </si>
  <si>
    <t>внутренний блок</t>
  </si>
  <si>
    <t xml:space="preserve"> DC-инвертор,  R32</t>
  </si>
  <si>
    <t>MDSAL-09HRFN8 indoor</t>
  </si>
  <si>
    <t>MDSAL-12HRFN8 indoor</t>
  </si>
  <si>
    <t>MDSAL-18HRFN8 indoor</t>
  </si>
  <si>
    <t>MDSAL-24HRFN8 indoor</t>
  </si>
  <si>
    <t>MDSAG-07HRFN8 indoor</t>
  </si>
  <si>
    <t>MDSAL-07HRFN8 indoor</t>
  </si>
  <si>
    <t>2,05 (1,17 - 3,23)</t>
  </si>
  <si>
    <t>2,35 (0,91 - 3,75)</t>
  </si>
  <si>
    <t>0,64 (0,10 - 1,25)</t>
  </si>
  <si>
    <t>21,5/33,5/38</t>
  </si>
  <si>
    <t>54,0</t>
  </si>
  <si>
    <t>2,79 (1,17 - 3,23)</t>
  </si>
  <si>
    <t>3,37 (0,91 - 3,75)</t>
  </si>
  <si>
    <t>0,86 (0,10 - 1,25)</t>
  </si>
  <si>
    <t>3,52 (1,29 - 3,78)</t>
  </si>
  <si>
    <t>3,67 (1,07 - 4,05)</t>
  </si>
  <si>
    <t>1,10 (0,28 - 1,22)</t>
  </si>
  <si>
    <t>23,5/31/38,5</t>
  </si>
  <si>
    <t>56,0</t>
  </si>
  <si>
    <t>22/32/37</t>
  </si>
  <si>
    <t>31/37/41</t>
  </si>
  <si>
    <t>971*321*228</t>
  </si>
  <si>
    <t>57,0</t>
  </si>
  <si>
    <t>34,5/37/46</t>
  </si>
  <si>
    <t>2,79 (1,17-3,23)</t>
  </si>
  <si>
    <t>3,52 (1,29-3,78)</t>
  </si>
  <si>
    <t>3,37 (0,91-3,75)</t>
  </si>
  <si>
    <t>3,67 (1,07-4,05)</t>
  </si>
  <si>
    <t>0,483 (0,087~1,955)</t>
  </si>
  <si>
    <t>0,75 (0,102~1,955)</t>
  </si>
  <si>
    <t>1,02 (0,25-1,41)</t>
  </si>
  <si>
    <t>1,26 (0,42-1,39)</t>
  </si>
  <si>
    <t>1,72 (0,70-2,21)</t>
  </si>
  <si>
    <r>
      <t xml:space="preserve">3D DC-инвертор, </t>
    </r>
    <r>
      <rPr>
        <b/>
        <u/>
        <sz val="10"/>
        <color rgb="FFFFFFFF"/>
        <rFont val="Arial"/>
        <family val="2"/>
        <charset val="204"/>
      </rPr>
      <t>R32</t>
    </r>
  </si>
  <si>
    <t>0,88 (0,12-1,27)</t>
  </si>
  <si>
    <t>1,12 (0,30-1,24)</t>
  </si>
  <si>
    <t>1,61 (0,63-2,12)</t>
  </si>
  <si>
    <t>Cплит-системы кассетного типа</t>
  </si>
  <si>
    <t>Cплит-системы колонного типа</t>
  </si>
  <si>
    <t>Cплит-системы напольно-потолочного типа</t>
  </si>
  <si>
    <t>Cплит-системы канального типа</t>
  </si>
  <si>
    <t>MDUE-18HRN1 indoor</t>
  </si>
  <si>
    <t>5,57 </t>
  </si>
  <si>
    <t> 5,86</t>
  </si>
  <si>
    <t> 1,98</t>
  </si>
  <si>
    <t>820-1190 </t>
  </si>
  <si>
    <t> 41/45/50</t>
  </si>
  <si>
    <t>1068*675*235 </t>
  </si>
  <si>
    <t>25,1 </t>
  </si>
  <si>
    <t>2500 </t>
  </si>
  <si>
    <t>58,5 </t>
  </si>
  <si>
    <t>805*330*554 </t>
  </si>
  <si>
    <t> 37,8</t>
  </si>
  <si>
    <r>
      <rPr>
        <b/>
        <sz val="14"/>
        <color theme="0"/>
        <rFont val="Arial"/>
        <family val="2"/>
        <charset val="204"/>
      </rPr>
      <t>INFINI ON/OFF</t>
    </r>
    <r>
      <rPr>
        <b/>
        <sz val="10"/>
        <color theme="0"/>
        <rFont val="Arial"/>
        <family val="2"/>
        <charset val="204"/>
      </rPr>
      <t>, энергоэффективность класса А (07-12K), компрессор GMCC,  функция самоочистки, Follow me, температурная компенсация, возможность установки зимнего комплекта (-40°С), противопылевой фильтр высокой плотности, фотокаталический фильтр тонкой очистки, функция обнаружения утечки хладагента, функция любимый режим, возможность управления кондиционером по Wi-Fi (опция), ИК ПДУ RG10 с держателем в комплекте, возможность подключения проводного ПДУ (опция), покрытие теплообменника Golden Fin, 3D Airflow</t>
    </r>
  </si>
  <si>
    <r>
      <rPr>
        <b/>
        <sz val="14"/>
        <color theme="0"/>
        <rFont val="Arial"/>
        <family val="2"/>
        <charset val="204"/>
      </rPr>
      <t>AURORA ON/OFF</t>
    </r>
    <r>
      <rPr>
        <b/>
        <sz val="10"/>
        <color theme="0"/>
        <rFont val="Arial"/>
        <family val="2"/>
        <charset val="204"/>
      </rPr>
      <t>, энергоэффективность класса А, компрессор GMCC, функция самоочистки, Follow me, температурная компенсация, возможность установки зимнего комплекта (-40°С), противопылевой фильтр высокой плотности, фотокаталический фильтр тонкой очистки, функция обнаружения утечки хладагента, функция любимый режим, ИК ПДУ RG10 с держателем в комплекте, возможность управления кондиционером по Wi-Fi (опция), покрытие теплообменника Golden Fin, 3D Airflow</t>
    </r>
  </si>
  <si>
    <r>
      <rPr>
        <b/>
        <sz val="14"/>
        <color theme="0"/>
        <rFont val="Arial"/>
        <family val="2"/>
        <charset val="204"/>
      </rPr>
      <t>AURORA ON/OFF</t>
    </r>
    <r>
      <rPr>
        <b/>
        <sz val="10"/>
        <color theme="0"/>
        <rFont val="Arial"/>
        <family val="2"/>
        <charset val="204"/>
      </rPr>
      <t>, энергоэффективность класса А, компрессор GMCC, функция самоочистки, Follow me, температурная компенсация, возможность установки зимнего комплекта (-40°С), фотокаталический фильтр тонкой очистки, функция обнаружения утечки хладагента, функция любимый режим, ИК ПДУ RG10  с держателем в комплекте, возможность подключения проводного ПДУ (опция), покрытие теплообменника Golden Fin, 3D Airflow</t>
    </r>
  </si>
  <si>
    <r>
      <rPr>
        <b/>
        <sz val="14"/>
        <color theme="0"/>
        <rFont val="Arial"/>
        <family val="2"/>
        <charset val="204"/>
      </rPr>
      <t>INFINI STANDARD INVERTER</t>
    </r>
    <r>
      <rPr>
        <b/>
        <sz val="10"/>
        <color theme="0"/>
        <rFont val="Arial"/>
        <family val="2"/>
        <charset val="204"/>
      </rPr>
      <t>,  инверторные сплит-системы (инверторный компрессор и мотор вентилятора наружного блока), энергоэффективность класса А, компрессор GMCC, функция самоочистки, Follow me, температурная компенсация, защита помещения от замораживания (8°С), противопылевой фильтр высокой плотности, фотокаталитический фильтр тонкой очистки, функция обнаружения утечки хладагента, функция любимый режим, ИК ПДУ RG10 с держателем в комплекте, возможность подключения проводного ПДУ, покрытие теплообменника Golden Fin, 3D Airflow, возможность управления кондиционером по Wi-Fi (опция), биполярный ионизатор Super ionizer (Air Magic), самоочистка наружного блока Anti dust, функция GEAR, функция ECO, функция Brezee Away, возможность установки зимнего комплекта (-27°С)</t>
    </r>
  </si>
  <si>
    <r>
      <rPr>
        <b/>
        <sz val="14"/>
        <color theme="0"/>
        <rFont val="Arial"/>
        <family val="2"/>
        <charset val="204"/>
      </rPr>
      <t>INFINI UVpro ERP INVERTER</t>
    </r>
    <r>
      <rPr>
        <b/>
        <sz val="10"/>
        <color theme="0"/>
        <rFont val="Arial"/>
        <family val="2"/>
        <charset val="204"/>
      </rPr>
      <t>,  полностью инверторные сплит-системы (3D DC-Inverter стандарта ERP), энергоэффективность класса А++, компрессор GMCC, функция самоочистки, Follow me, температурная компенсация, защита помещения от замораживания (8°С), режим Silent (Тишина), противопылевой фильтр высокой плотности, фотокаталитический фильтр тонкой очистки, функция обнаружения утечки хладагента, функция любимый режим, ИК ПДУ RG10 с держателем в комплекте, возможность подключения проводного ПДУ, покрытие теплообменника Golden Fin, 3D Airflow, возможность управления кондиционером по Wi-Fi (опция), биполярный ионизатор Super ionizer (Air Magic), самоочистка наружного блока Anti dust, функция GEAR, функция ECO, функция Brezee Away, возможность установки зимнего комплекта (-27°С), система UVpro (ультрафиолетовая лампа)</t>
    </r>
  </si>
  <si>
    <r>
      <rPr>
        <b/>
        <sz val="14"/>
        <color theme="0"/>
        <rFont val="Arial"/>
        <family val="2"/>
        <charset val="204"/>
      </rPr>
      <t>OP INVERTER</t>
    </r>
    <r>
      <rPr>
        <b/>
        <sz val="10"/>
        <color theme="0"/>
        <rFont val="Arial"/>
        <family val="2"/>
        <charset val="204"/>
      </rPr>
      <t>,  полностью инверторные сплит-системы (3D DC-Inverter стандарта ERP), ультравысокий уровень энергоэффективности А+++,   компрессор GMCC,  функция "умный глаз" (Intelligent Eye),   работа в режиме обогрева даже при -30°С, работа в режиме охлаждения от -25°С, функция самоочистки, функция Follow me, температурная компенсация, функция обнаружения утечки хладагента, 3D Air Flow (вертикальные и горизонтальные жалюзи с управлением с пульта), контроль уровня влажности, защита от замораживания помещения (8°С и 12°С), режим ECO, Wi-Fi управление (опция), режим Silent (Тишина), противопылевой фильтр высокой плотности, фотокаталитический фильтр тонкой очистки, автоматическая регулировка яркости дисплея внутреннего блока, фиксаторы положения для лёгкого обслуживания, ИК ПДУ RG10 с держателем в комплекте, возможность подключения проводного ПДУ (опция), покрытие теплообменника Golden Fin, самоочистка наружного блока Anti dust</t>
    </r>
  </si>
  <si>
    <r>
      <rPr>
        <b/>
        <sz val="14"/>
        <color theme="0"/>
        <rFont val="Arial"/>
        <family val="2"/>
        <charset val="204"/>
      </rPr>
      <t>MDCA4I</t>
    </r>
    <r>
      <rPr>
        <b/>
        <sz val="10"/>
        <color theme="0"/>
        <rFont val="Arial"/>
        <family val="2"/>
        <charset val="204"/>
      </rPr>
      <t>, инверторная сплит-система кассетного типа, возможность установки зимнего комплекта (-27°С)</t>
    </r>
  </si>
  <si>
    <r>
      <rPr>
        <b/>
        <sz val="14"/>
        <color theme="0"/>
        <rFont val="Arial"/>
        <family val="2"/>
        <charset val="204"/>
      </rPr>
      <t>Наружные блоки мульти-сплит-систем</t>
    </r>
    <r>
      <rPr>
        <b/>
        <sz val="10"/>
        <color theme="0"/>
        <rFont val="Arial"/>
        <family val="2"/>
        <charset val="204"/>
      </rPr>
      <t xml:space="preserve"> серии </t>
    </r>
    <r>
      <rPr>
        <b/>
        <u/>
        <sz val="10"/>
        <color indexed="9"/>
        <rFont val="Arial"/>
        <family val="2"/>
        <charset val="204"/>
      </rPr>
      <t>FREE MATCH, энергоэффективность класса А++</t>
    </r>
    <r>
      <rPr>
        <b/>
        <sz val="10"/>
        <color indexed="9"/>
        <rFont val="Arial"/>
        <family val="2"/>
        <charset val="204"/>
      </rPr>
      <t>, 3D DC-Inverter стандарта ERP</t>
    </r>
  </si>
  <si>
    <r>
      <rPr>
        <b/>
        <sz val="14"/>
        <color theme="0"/>
        <rFont val="Arial"/>
        <family val="2"/>
        <charset val="204"/>
      </rPr>
      <t>MDTII</t>
    </r>
    <r>
      <rPr>
        <b/>
        <sz val="10"/>
        <color theme="0"/>
        <rFont val="Arial"/>
        <family val="2"/>
        <charset val="204"/>
      </rPr>
      <t>, инверторная сплит-система канального типа, возможность установки зимнего комплекта (-27°С)</t>
    </r>
  </si>
  <si>
    <r>
      <t>Внутренние блоки инверторные настенного типа серии</t>
    </r>
    <r>
      <rPr>
        <b/>
        <sz val="14"/>
        <color theme="0"/>
        <rFont val="Arial"/>
        <family val="2"/>
        <charset val="204"/>
      </rPr>
      <t xml:space="preserve"> FOREST INVERTER</t>
    </r>
    <r>
      <rPr>
        <b/>
        <sz val="10"/>
        <color theme="0"/>
        <rFont val="Arial"/>
        <family val="2"/>
        <charset val="204"/>
      </rPr>
      <t>, DC-Inverter стандарта ERP, Follow me, температурная компенсация, противопылевой фильтр высокой плотности, фотокаталитический фильтр тонкой очистки, функция любимый режим, ИК ПДУ RG10 с держателем в комплекте, возможность управления кондиционером по Wi-Fi (опция), покрытие теплообменника Golden Fin, возможность подключения проводного ПДУ (опция)</t>
    </r>
  </si>
  <si>
    <r>
      <t xml:space="preserve">Внутренние блоки полностью инверторные настенного типа серии </t>
    </r>
    <r>
      <rPr>
        <b/>
        <sz val="14"/>
        <color indexed="9"/>
        <rFont val="Arial"/>
        <family val="2"/>
        <charset val="204"/>
      </rPr>
      <t>INFINI INVERTER</t>
    </r>
    <r>
      <rPr>
        <b/>
        <sz val="10"/>
        <color indexed="9"/>
        <rFont val="Arial"/>
        <family val="2"/>
        <charset val="204"/>
      </rPr>
      <t>, 3D DC-Inverter стандарта ERP, энергоэффективность класса А++, компрессор GMCC, Follow me, температурная компенсация, защита помещения от замораживания (8°С), противопылевой фильтр высокой плотности, фотокаталитический фильтр тонкой очистки, функция любимый режим, ИК ПДУ RG10 с держателем в комплекте, возможность подключения проводного ПДУ, покрытие теплообменника Golden Fin, 3D Airflow, возможность управления кондиционером по Wi-Fi (опция), биполярный ионизатор Super ionizer (Air Magic)</t>
    </r>
  </si>
  <si>
    <r>
      <t xml:space="preserve">Внутренние блоки полностью инверторные настенного типа серии </t>
    </r>
    <r>
      <rPr>
        <b/>
        <sz val="14"/>
        <color indexed="9"/>
        <rFont val="Arial"/>
        <family val="2"/>
        <charset val="204"/>
      </rPr>
      <t>INFINI UVpro INVERTER</t>
    </r>
    <r>
      <rPr>
        <b/>
        <sz val="10"/>
        <color indexed="9"/>
        <rFont val="Arial"/>
        <family val="2"/>
        <charset val="204"/>
      </rPr>
      <t>, 3D DC-Inverter стандарта ERP, энергоэффективность класса А++, компрессор GMCC, Follow me, температурная компенсация, защита помещения от замораживания (8°С), противопылевой фильтр высокой плотности, фотокаталитический фильтр тонкой очистки, функция любимый режим, ИК ПДУ RG10 с держателем в комплекте, возможность подключения проводного ПДУ, покрытие теплообменника Golden Fin, 3D Airflow, возможность управления кондиционером по Wi-Fi (опция), биполярный ионизатор Super ionizer (Air Magic), система UVpro (ультрафиолетовая лампа)</t>
    </r>
  </si>
  <si>
    <r>
      <rPr>
        <b/>
        <sz val="14"/>
        <color theme="0"/>
        <rFont val="Arial"/>
        <family val="2"/>
        <charset val="204"/>
      </rPr>
      <t>Cплит-системы кассетного типа (компактные)</t>
    </r>
    <r>
      <rPr>
        <b/>
        <sz val="10"/>
        <color theme="0"/>
        <rFont val="Arial"/>
        <family val="2"/>
        <charset val="204"/>
      </rPr>
      <t>, встроенная помпа, функция Follow me, функция любимый режим, возможность подключения к системе центрального управления или диспетчеризации, клеммы удаленного вкл\выкл, клеммы вывода сигнала аварии, ИК ПДУ RG10 с держателем в комплекте, возможность подключения проводного пульта (опция), функция обнаружения утечки хладагента, зимний комплект до -40 градусов (опция) для 12K, 18К, возможность управления кондиционером по Wi-Fi (опция)</t>
    </r>
  </si>
  <si>
    <r>
      <rPr>
        <b/>
        <sz val="14"/>
        <color theme="0"/>
        <rFont val="Arial"/>
        <family val="2"/>
        <charset val="204"/>
      </rPr>
      <t>Cплит-системы кассетного типа (полноразмерные)</t>
    </r>
    <r>
      <rPr>
        <b/>
        <sz val="10"/>
        <color theme="0"/>
        <rFont val="Arial"/>
        <family val="2"/>
        <charset val="204"/>
      </rPr>
      <t>, встроенная помпа, с зимним комплектом до -25 градусов (36, 48, 60K), зимний комплект до -40 градусов (опция) для 24К, ИК ПДУ RG10 с держателем в комплекте, функция Follow me, функция любимый режим, возможность подключения проводного пульта (опция), возможность подключения к системе центрального управления или диспетчеризации, клеммы удаленного вкл\выкл, клеммы вывода сигнала аварии, функция обнаружения утечки хладагента, возможность управления кондиционером по Wi-Fi (опция)</t>
    </r>
  </si>
  <si>
    <r>
      <rPr>
        <b/>
        <sz val="14"/>
        <color theme="0"/>
        <rFont val="Arial"/>
        <family val="2"/>
        <charset val="204"/>
      </rPr>
      <t>Cплит-системы кассетного типа (полноразмерные)</t>
    </r>
    <r>
      <rPr>
        <b/>
        <sz val="10"/>
        <color theme="0"/>
        <rFont val="Arial"/>
        <family val="2"/>
        <charset val="204"/>
      </rPr>
      <t>, встроенная помпа, с зимним комплектом до -25 градусов, ИК ПДУ RG66 с держателем в комплекте, функция Follow me, функция любимый режим, возможность подключения проводного пульта, возможность независимого регулирования жалюзи (опция, необходим проводной пульт KJR-120C и декоративная панель 02M2), возможность подключения к системе центрального управления или диспетчеризации (модели 36k - стандарт; 48 - опция), клеммы удаленного вкл\выкл, клеммы вывода сигнала аварии, функция обнаружения утечки хладагента</t>
    </r>
  </si>
  <si>
    <r>
      <rPr>
        <b/>
        <sz val="14"/>
        <color theme="0"/>
        <rFont val="Arial"/>
        <family val="2"/>
        <charset val="204"/>
      </rPr>
      <t>Cплит-системы канального типа</t>
    </r>
    <r>
      <rPr>
        <b/>
        <sz val="10"/>
        <color theme="0"/>
        <rFont val="Arial"/>
        <family val="2"/>
        <charset val="204"/>
      </rPr>
      <t>, встроенная помпа, противопылевой фильтр и проводной пульт ДУ в комплекте, с зимним комплектом до -25 градусов (36, 48, 60K), зимний комплект до -40 градусов (опция) для 18K, 24К, модели нового поколения - функция Follow me, функция температурной компенсации, опциональный ИК ПДУ RG10, возможность подключения к системе центрального управления или диспетчеризации, клеммы удаленного вкл\выкл, клеммы вывода сигнала аварии, функция обнаружения утечки хладагента, возможность управления кондиционером по Wi-Fi (опция, кроме MDTI-18, MDTI-24)</t>
    </r>
  </si>
  <si>
    <r>
      <rPr>
        <b/>
        <sz val="14"/>
        <color theme="0"/>
        <rFont val="Arial"/>
        <family val="2"/>
        <charset val="204"/>
      </rPr>
      <t>Cплит-системы напольно-потолочного типа</t>
    </r>
    <r>
      <rPr>
        <b/>
        <sz val="10"/>
        <color theme="0"/>
        <rFont val="Arial"/>
        <family val="2"/>
        <charset val="204"/>
      </rPr>
      <t>, ИК ПДУ RG10 с держателем в комплекте,  с зимним комплектом до -25 градусов (36, 48, 60K), зимний комплект до -40 градусов (опция) для 24К,  функция Follow me, функция температурной компенсации, функция любимый режим, 3D Air Flow (вертикальные и горизонтальные жалюзи с управлением с пульта), возможность подключения проводного пульта (опция), возможность подключения к системе центрального управления или диспетчеризации только для 36K и 60K (опция, нужен NIM01), функция обнаружения утечки хладагента</t>
    </r>
  </si>
  <si>
    <r>
      <rPr>
        <b/>
        <sz val="14"/>
        <color theme="0"/>
        <rFont val="Arial"/>
        <family val="2"/>
        <charset val="204"/>
      </rPr>
      <t>Cплит-системы колонного типа</t>
    </r>
    <r>
      <rPr>
        <b/>
        <sz val="10"/>
        <color theme="0"/>
        <rFont val="Arial"/>
        <family val="2"/>
        <charset val="204"/>
      </rPr>
      <t>, ИК ПДУ с держателем в комплекте, 3D Air Flow (вертикальные и горизонтальные жалюзи с управлением с пульта), функция обнаружения утечки хладагента, с зимним комплектом до -25 градусов (48, 60K)</t>
    </r>
  </si>
  <si>
    <r>
      <rPr>
        <b/>
        <sz val="14"/>
        <color indexed="9"/>
        <rFont val="Arial"/>
        <family val="2"/>
        <charset val="204"/>
      </rPr>
      <t>Инверторные сплит-системы кассетного типа (компактные)</t>
    </r>
    <r>
      <rPr>
        <b/>
        <sz val="10"/>
        <color indexed="9"/>
        <rFont val="Arial"/>
        <family val="2"/>
        <charset val="204"/>
      </rPr>
      <t>, 3D DC-Inverter стандарта ERP, встроенная помпа, ИК ПДУ RG10 с держателем в комплекте, функция Follow me, функция температурной компенсации, функция любимый режим, возможность подключения проводного пульта, возможность подключения к системе центрального управления или диспетчеризации, клеммы удаленного вкл\выкл, клеммы вывода сигнала аварии, защита от замораживания помещения (8°С), функция обнаружения утечки хладагента</t>
    </r>
  </si>
  <si>
    <r>
      <rPr>
        <b/>
        <sz val="14"/>
        <color indexed="9"/>
        <rFont val="Arial"/>
        <family val="2"/>
        <charset val="204"/>
      </rPr>
      <t>Инверторные сплит-системы кассетного типа (полноразмерные)</t>
    </r>
    <r>
      <rPr>
        <b/>
        <sz val="10"/>
        <color indexed="9"/>
        <rFont val="Arial"/>
        <family val="2"/>
        <charset val="204"/>
      </rPr>
      <t>, 3D DC-Inverter стандарта ERP, встроенная помпа, ИК ПДУ RG10 с держателем в комплекте, функция Follow me, функция температурной компенсации, функция любимый режим, возможность подключения проводного пульта, независимое регулирование жалюзи,  возможность подключения к системе центрального управления или диспетчеризации, клеммы удаленного вкл\выкл, клеммы вывода сигнала аварии, защита от замораживания помещения (8°С), функция обнаружения утечки хладагента</t>
    </r>
  </si>
  <si>
    <r>
      <rPr>
        <b/>
        <sz val="14"/>
        <color indexed="9"/>
        <rFont val="Arial"/>
        <family val="2"/>
        <charset val="204"/>
      </rPr>
      <t>Инверторные сплит-системы канального типа</t>
    </r>
    <r>
      <rPr>
        <b/>
        <sz val="10"/>
        <color indexed="9"/>
        <rFont val="Arial"/>
        <family val="2"/>
        <charset val="204"/>
      </rPr>
      <t>, 3D DC-Inverter стандарта ERP, средненапорные, встроенная помпа, противопылевой фильтр и проводной пульт ДУ в комплекте, опциональный ИК ПДУ RG10, функция Follow me, функция температурной компенсации, возможность подключения к системе центрального управления или диспетчеризации, клеммы удаленного вкл\выкл, клеммы вывода сигнала аварии, функция обнаружения утечки хладагента</t>
    </r>
  </si>
  <si>
    <r>
      <rPr>
        <b/>
        <sz val="14"/>
        <color theme="0"/>
        <rFont val="Arial"/>
        <family val="2"/>
        <charset val="204"/>
      </rPr>
      <t>Инверторные сплит-системы напольно-потолочного типа</t>
    </r>
    <r>
      <rPr>
        <b/>
        <sz val="10"/>
        <color theme="0"/>
        <rFont val="Arial"/>
        <family val="2"/>
        <charset val="204"/>
      </rPr>
      <t>, 3D DC-Inverter стандарта ERP, ИК ПДУ RG10 с держателем в комплекте, возможность подключения проводного пульта, функция Follow me, функция температурной компенсации, 3D Air Flow (вертикальные и горизонтальные жалюзи с управлением с пульта), функция любимый режим, функция обнаружения утечки хладагента, возможность подключения к системе центрального управления или диспетчеризации, клеммы удаленного вкл\выкл, клеммы вывода сигнала аварии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</si>
</sst>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(* #,##0.00_);_(* \(#,##0.00\);_(* &quot;-&quot;??_);_(@_)"/>
    <numFmt numFmtId="165" formatCode="0.0"/>
    <numFmt numFmtId="166" formatCode="0.000"/>
    <numFmt numFmtId="167" formatCode="#,##0.000"/>
    <numFmt numFmtId="168" formatCode="_(* #,##0_);_(* \(#,##0\);_(* &quot;-&quot;??_);_(@_)"/>
    <numFmt numFmtId="169" formatCode="#,##0.0"/>
  </numFmts>
  <fonts count="56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sz val="10"/>
      <name val="Helv"/>
      <family val="2"/>
    </font>
    <font>
      <sz val="16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color indexed="10"/>
      <name val="Arial"/>
      <family val="2"/>
      <charset val="204"/>
    </font>
    <font>
      <sz val="11"/>
      <color indexed="8"/>
      <name val="宋体"/>
      <charset val="134"/>
    </font>
    <font>
      <b/>
      <i/>
      <sz val="16"/>
      <name val="Arial"/>
      <family val="2"/>
      <charset val="204"/>
    </font>
    <font>
      <sz val="8"/>
      <name val="Arial"/>
      <family val="2"/>
      <charset val="204"/>
    </font>
    <font>
      <sz val="16"/>
      <color indexed="10"/>
      <name val="Arial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sz val="10"/>
      <name val="Arial"/>
      <family val="2"/>
    </font>
    <font>
      <b/>
      <i/>
      <sz val="8"/>
      <name val="Arial"/>
      <family val="2"/>
      <charset val="204"/>
    </font>
    <font>
      <b/>
      <u/>
      <sz val="8"/>
      <name val="Arial"/>
      <family val="2"/>
      <charset val="204"/>
    </font>
    <font>
      <b/>
      <sz val="11"/>
      <name val="Arial"/>
      <family val="2"/>
      <charset val="204"/>
    </font>
    <font>
      <sz val="12"/>
      <name val="宋体"/>
      <charset val="134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Arial"/>
      <family val="2"/>
      <charset val="204"/>
    </font>
    <font>
      <b/>
      <u/>
      <sz val="11"/>
      <color indexed="9"/>
      <name val="Arial"/>
      <family val="2"/>
      <charset val="204"/>
    </font>
    <font>
      <b/>
      <sz val="14"/>
      <color indexed="9"/>
      <name val="Arial"/>
      <family val="2"/>
      <charset val="204"/>
    </font>
    <font>
      <b/>
      <u/>
      <sz val="10"/>
      <color indexed="9"/>
      <name val="Arial"/>
      <family val="2"/>
      <charset val="204"/>
    </font>
    <font>
      <b/>
      <vertAlign val="superscript"/>
      <sz val="8"/>
      <name val="Arial"/>
      <family val="2"/>
      <charset val="204"/>
    </font>
    <font>
      <sz val="11"/>
      <name val="Arial"/>
      <family val="2"/>
      <charset val="204"/>
    </font>
    <font>
      <b/>
      <u/>
      <sz val="11"/>
      <color indexed="9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u/>
      <sz val="8"/>
      <color indexed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8"/>
      <color rgb="FFFF0000"/>
      <name val="Arial Cyr"/>
      <charset val="204"/>
    </font>
    <font>
      <b/>
      <sz val="8"/>
      <color rgb="FFFF0000"/>
      <name val="Arial"/>
      <family val="2"/>
      <charset val="204"/>
    </font>
    <font>
      <sz val="16"/>
      <color rgb="FFFF0000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i/>
      <sz val="9"/>
      <color rgb="FFFF0000"/>
      <name val="Arial"/>
      <family val="2"/>
      <charset val="204"/>
    </font>
    <font>
      <b/>
      <sz val="16"/>
      <color indexed="9"/>
      <name val="Arial"/>
      <family val="2"/>
      <charset val="204"/>
    </font>
    <font>
      <b/>
      <sz val="14"/>
      <color rgb="FFFF0000"/>
      <name val="Arial Cyr"/>
      <charset val="204"/>
    </font>
    <font>
      <b/>
      <u/>
      <sz val="10"/>
      <color rgb="FFFFFFFF"/>
      <name val="Arial"/>
      <family val="2"/>
      <charset val="204"/>
    </font>
    <font>
      <sz val="12"/>
      <name val="宋体"/>
      <family val="3"/>
      <charset val="13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4"/>
      <color theme="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1">
    <xf numFmtId="0" fontId="0" fillId="0" borderId="0"/>
    <xf numFmtId="0" fontId="17" fillId="0" borderId="0"/>
    <xf numFmtId="0" fontId="5" fillId="0" borderId="0" applyNumberFormat="0" applyBorder="0" applyAlignment="0" applyProtection="0">
      <alignment vertical="center"/>
    </xf>
    <xf numFmtId="0" fontId="21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" fillId="0" borderId="0"/>
    <xf numFmtId="0" fontId="13" fillId="0" borderId="0"/>
    <xf numFmtId="164" fontId="3" fillId="0" borderId="0" applyFont="0" applyFill="0" applyBorder="0" applyAlignment="0" applyProtection="0"/>
    <xf numFmtId="0" fontId="9" fillId="0" borderId="0"/>
    <xf numFmtId="0" fontId="5" fillId="0" borderId="0"/>
    <xf numFmtId="43" fontId="3" fillId="0" borderId="0" applyFont="0" applyFill="0" applyBorder="0" applyAlignment="0" applyProtection="0"/>
    <xf numFmtId="0" fontId="51" fillId="0" borderId="0"/>
    <xf numFmtId="9" fontId="3" fillId="0" borderId="0" applyFont="0" applyFill="0" applyBorder="0" applyAlignment="0" applyProtection="0"/>
    <xf numFmtId="0" fontId="13" fillId="0" borderId="0"/>
    <xf numFmtId="0" fontId="2" fillId="0" borderId="0"/>
    <xf numFmtId="0" fontId="13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9" fontId="53" fillId="0" borderId="0" applyFont="0" applyFill="0" applyBorder="0" applyAlignment="0" applyProtection="0"/>
  </cellStyleXfs>
  <cellXfs count="827">
    <xf numFmtId="0" fontId="0" fillId="0" borderId="0" xfId="0"/>
    <xf numFmtId="0" fontId="6" fillId="0" borderId="0" xfId="0" applyFont="1" applyAlignment="1"/>
    <xf numFmtId="0" fontId="7" fillId="0" borderId="0" xfId="0" applyFont="1" applyAlignment="1"/>
    <xf numFmtId="165" fontId="10" fillId="0" borderId="0" xfId="0" applyNumberFormat="1" applyFont="1" applyAlignment="1"/>
    <xf numFmtId="0" fontId="4" fillId="0" borderId="0" xfId="0" applyNumberFormat="1" applyFont="1" applyAlignme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5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1" fontId="15" fillId="0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1" fontId="15" fillId="0" borderId="11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/>
    <xf numFmtId="0" fontId="20" fillId="0" borderId="0" xfId="0" applyFont="1" applyBorder="1" applyAlignment="1">
      <alignment horizontal="center"/>
    </xf>
    <xf numFmtId="0" fontId="3" fillId="0" borderId="0" xfId="7" applyFont="1" applyAlignment="1">
      <alignment vertical="center"/>
    </xf>
    <xf numFmtId="2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Alignment="1">
      <alignment horizontal="center"/>
    </xf>
    <xf numFmtId="4" fontId="23" fillId="5" borderId="0" xfId="7" applyNumberFormat="1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Fill="1" applyAlignment="1">
      <alignment horizontal="center"/>
    </xf>
    <xf numFmtId="0" fontId="15" fillId="0" borderId="8" xfId="0" applyFont="1" applyFill="1" applyBorder="1" applyAlignment="1"/>
    <xf numFmtId="0" fontId="15" fillId="0" borderId="1" xfId="0" applyFont="1" applyFill="1" applyBorder="1" applyAlignment="1">
      <alignment horizontal="left"/>
    </xf>
    <xf numFmtId="0" fontId="15" fillId="0" borderId="33" xfId="0" applyFont="1" applyFill="1" applyBorder="1" applyAlignment="1">
      <alignment horizontal="left"/>
    </xf>
    <xf numFmtId="0" fontId="15" fillId="0" borderId="34" xfId="0" applyFont="1" applyFill="1" applyBorder="1" applyAlignment="1">
      <alignment horizontal="left" vertical="center"/>
    </xf>
    <xf numFmtId="0" fontId="15" fillId="0" borderId="35" xfId="0" applyFont="1" applyFill="1" applyBorder="1" applyAlignment="1">
      <alignment horizontal="left"/>
    </xf>
    <xf numFmtId="0" fontId="15" fillId="0" borderId="31" xfId="0" applyFont="1" applyFill="1" applyBorder="1" applyAlignment="1">
      <alignment horizontal="left"/>
    </xf>
    <xf numFmtId="3" fontId="15" fillId="0" borderId="4" xfId="0" applyNumberFormat="1" applyFont="1" applyFill="1" applyBorder="1" applyAlignment="1">
      <alignment horizontal="left" vertical="center"/>
    </xf>
    <xf numFmtId="4" fontId="15" fillId="0" borderId="0" xfId="0" applyNumberFormat="1" applyFont="1" applyFill="1" applyBorder="1" applyAlignment="1">
      <alignment horizontal="center"/>
    </xf>
    <xf numFmtId="0" fontId="15" fillId="0" borderId="12" xfId="0" applyFont="1" applyFill="1" applyBorder="1" applyAlignment="1">
      <alignment horizontal="left" vertical="center"/>
    </xf>
    <xf numFmtId="2" fontId="6" fillId="0" borderId="0" xfId="0" applyNumberFormat="1" applyFont="1" applyFill="1" applyAlignment="1"/>
    <xf numFmtId="0" fontId="15" fillId="0" borderId="0" xfId="0" applyFont="1" applyFill="1" applyAlignment="1">
      <alignment horizontal="center" vertical="center" wrapText="1"/>
    </xf>
    <xf numFmtId="0" fontId="28" fillId="0" borderId="0" xfId="7" applyFont="1" applyFill="1" applyBorder="1" applyAlignment="1">
      <alignment horizontal="center" vertical="center"/>
    </xf>
    <xf numFmtId="0" fontId="23" fillId="0" borderId="0" xfId="7" applyFont="1" applyFill="1" applyBorder="1" applyAlignment="1">
      <alignment horizontal="center" vertical="center" wrapText="1"/>
    </xf>
    <xf numFmtId="4" fontId="16" fillId="0" borderId="0" xfId="7" applyNumberFormat="1" applyFont="1" applyFill="1" applyBorder="1" applyAlignment="1">
      <alignment horizontal="center" vertical="center"/>
    </xf>
    <xf numFmtId="0" fontId="28" fillId="0" borderId="0" xfId="7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left"/>
    </xf>
    <xf numFmtId="0" fontId="23" fillId="0" borderId="0" xfId="7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3" fontId="15" fillId="0" borderId="8" xfId="0" applyNumberFormat="1" applyFont="1" applyFill="1" applyBorder="1" applyAlignment="1">
      <alignment horizontal="left" vertical="center"/>
    </xf>
    <xf numFmtId="166" fontId="13" fillId="0" borderId="0" xfId="7" applyNumberFormat="1" applyFill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2" fontId="3" fillId="0" borderId="0" xfId="0" applyNumberFormat="1" applyFont="1" applyAlignment="1">
      <alignment vertical="center" wrapText="1"/>
    </xf>
    <xf numFmtId="4" fontId="14" fillId="3" borderId="58" xfId="7" applyNumberFormat="1" applyFont="1" applyFill="1" applyBorder="1" applyAlignment="1">
      <alignment horizontal="center" vertical="center"/>
    </xf>
    <xf numFmtId="165" fontId="15" fillId="7" borderId="5" xfId="0" applyNumberFormat="1" applyFont="1" applyFill="1" applyBorder="1" applyAlignment="1">
      <alignment horizontal="center" vertical="center"/>
    </xf>
    <xf numFmtId="0" fontId="23" fillId="6" borderId="17" xfId="7" applyFont="1" applyFill="1" applyBorder="1" applyAlignment="1">
      <alignment vertical="center"/>
    </xf>
    <xf numFmtId="2" fontId="15" fillId="7" borderId="5" xfId="0" applyNumberFormat="1" applyFont="1" applyFill="1" applyBorder="1" applyAlignment="1">
      <alignment horizontal="center" vertical="center"/>
    </xf>
    <xf numFmtId="2" fontId="15" fillId="0" borderId="3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3" fontId="34" fillId="7" borderId="5" xfId="0" applyNumberFormat="1" applyFont="1" applyFill="1" applyBorder="1" applyAlignment="1">
      <alignment horizontal="center" vertical="center"/>
    </xf>
    <xf numFmtId="3" fontId="33" fillId="0" borderId="0" xfId="0" applyNumberFormat="1" applyFont="1" applyAlignment="1"/>
    <xf numFmtId="3" fontId="34" fillId="0" borderId="0" xfId="0" applyNumberFormat="1" applyFont="1" applyAlignment="1"/>
    <xf numFmtId="0" fontId="15" fillId="0" borderId="59" xfId="10" applyNumberFormat="1" applyFont="1" applyFill="1" applyBorder="1" applyAlignment="1">
      <alignment vertical="center" wrapText="1"/>
    </xf>
    <xf numFmtId="0" fontId="23" fillId="6" borderId="15" xfId="7" applyFont="1" applyFill="1" applyBorder="1" applyAlignment="1">
      <alignment vertical="center" wrapText="1"/>
    </xf>
    <xf numFmtId="3" fontId="34" fillId="0" borderId="0" xfId="0" applyNumberFormat="1" applyFont="1" applyAlignment="1">
      <alignment horizontal="center"/>
    </xf>
    <xf numFmtId="0" fontId="15" fillId="0" borderId="12" xfId="0" applyFont="1" applyFill="1" applyBorder="1" applyAlignment="1">
      <alignment horizontal="left"/>
    </xf>
    <xf numFmtId="1" fontId="33" fillId="0" borderId="0" xfId="0" applyNumberFormat="1" applyFont="1" applyAlignment="1">
      <alignment horizontal="center"/>
    </xf>
    <xf numFmtId="0" fontId="15" fillId="0" borderId="2" xfId="0" applyFont="1" applyFill="1" applyBorder="1" applyAlignment="1">
      <alignment horizontal="left"/>
    </xf>
    <xf numFmtId="0" fontId="15" fillId="0" borderId="13" xfId="0" applyFont="1" applyFill="1" applyBorder="1" applyAlignment="1"/>
    <xf numFmtId="3" fontId="15" fillId="0" borderId="0" xfId="0" applyNumberFormat="1" applyFont="1" applyBorder="1" applyAlignment="1">
      <alignment horizontal="center" vertical="center" wrapText="1"/>
    </xf>
    <xf numFmtId="0" fontId="31" fillId="9" borderId="0" xfId="0" applyFont="1" applyFill="1" applyAlignment="1">
      <alignment horizontal="center"/>
    </xf>
    <xf numFmtId="166" fontId="6" fillId="0" borderId="0" xfId="0" applyNumberFormat="1" applyFont="1" applyFill="1" applyAlignment="1"/>
    <xf numFmtId="166" fontId="15" fillId="0" borderId="0" xfId="0" applyNumberFormat="1" applyFont="1" applyFill="1" applyBorder="1" applyAlignment="1">
      <alignment horizontal="center" vertical="center" wrapText="1"/>
    </xf>
    <xf numFmtId="166" fontId="28" fillId="0" borderId="0" xfId="7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/>
    <xf numFmtId="1" fontId="15" fillId="0" borderId="0" xfId="0" applyNumberFormat="1" applyFont="1" applyFill="1" applyBorder="1" applyAlignment="1">
      <alignment horizontal="center" vertical="center" wrapText="1"/>
    </xf>
    <xf numFmtId="1" fontId="25" fillId="0" borderId="0" xfId="7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 vertical="center"/>
    </xf>
    <xf numFmtId="1" fontId="28" fillId="0" borderId="0" xfId="7" applyNumberFormat="1" applyFont="1" applyFill="1" applyBorder="1" applyAlignment="1">
      <alignment horizontal="center" vertical="center"/>
    </xf>
    <xf numFmtId="1" fontId="13" fillId="0" borderId="0" xfId="7" applyNumberFormat="1" applyFill="1" applyAlignment="1">
      <alignment horizontal="center" vertical="center"/>
    </xf>
    <xf numFmtId="1" fontId="23" fillId="0" borderId="0" xfId="7" applyNumberFormat="1" applyFont="1" applyFill="1" applyBorder="1" applyAlignment="1">
      <alignment horizontal="center" vertical="center" wrapText="1"/>
    </xf>
    <xf numFmtId="1" fontId="28" fillId="0" borderId="0" xfId="7" applyNumberFormat="1" applyFont="1" applyFill="1" applyBorder="1" applyAlignment="1">
      <alignment horizontal="center" vertical="center" wrapText="1"/>
    </xf>
    <xf numFmtId="166" fontId="15" fillId="0" borderId="0" xfId="0" applyNumberFormat="1" applyFont="1" applyFill="1" applyAlignment="1">
      <alignment horizontal="center" vertical="center" wrapText="1"/>
    </xf>
    <xf numFmtId="166" fontId="16" fillId="0" borderId="0" xfId="7" applyNumberFormat="1" applyFont="1" applyFill="1" applyBorder="1" applyAlignment="1">
      <alignment horizontal="center" vertical="center"/>
    </xf>
    <xf numFmtId="166" fontId="14" fillId="0" borderId="0" xfId="7" applyNumberFormat="1" applyFont="1" applyFill="1" applyBorder="1" applyAlignment="1">
      <alignment horizontal="center" vertical="center"/>
    </xf>
    <xf numFmtId="4" fontId="16" fillId="9" borderId="0" xfId="7" applyNumberFormat="1" applyFont="1" applyFill="1" applyBorder="1" applyAlignment="1">
      <alignment horizontal="center" vertical="center"/>
    </xf>
    <xf numFmtId="1" fontId="15" fillId="9" borderId="0" xfId="0" applyNumberFormat="1" applyFont="1" applyFill="1" applyBorder="1" applyAlignment="1">
      <alignment horizontal="center" vertical="center" wrapText="1"/>
    </xf>
    <xf numFmtId="4" fontId="14" fillId="9" borderId="0" xfId="7" applyNumberFormat="1" applyFont="1" applyFill="1" applyBorder="1" applyAlignment="1">
      <alignment horizontal="center" vertical="center"/>
    </xf>
    <xf numFmtId="1" fontId="15" fillId="9" borderId="0" xfId="0" applyNumberFormat="1" applyFont="1" applyFill="1" applyBorder="1" applyAlignment="1">
      <alignment horizontal="center" vertical="center"/>
    </xf>
    <xf numFmtId="3" fontId="15" fillId="9" borderId="0" xfId="0" applyNumberFormat="1" applyFont="1" applyFill="1" applyBorder="1" applyAlignment="1">
      <alignment horizontal="center" vertical="center" wrapText="1"/>
    </xf>
    <xf numFmtId="166" fontId="31" fillId="9" borderId="0" xfId="0" applyNumberFormat="1" applyFont="1" applyFill="1" applyAlignment="1">
      <alignment horizontal="center"/>
    </xf>
    <xf numFmtId="165" fontId="15" fillId="0" borderId="3" xfId="0" applyNumberFormat="1" applyFont="1" applyFill="1" applyBorder="1" applyAlignment="1">
      <alignment horizontal="center"/>
    </xf>
    <xf numFmtId="2" fontId="15" fillId="0" borderId="3" xfId="0" applyNumberFormat="1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center"/>
    </xf>
    <xf numFmtId="165" fontId="15" fillId="0" borderId="5" xfId="0" applyNumberFormat="1" applyFont="1" applyFill="1" applyBorder="1" applyAlignment="1">
      <alignment horizontal="center" vertical="center"/>
    </xf>
    <xf numFmtId="1" fontId="15" fillId="0" borderId="3" xfId="0" applyNumberFormat="1" applyFont="1" applyFill="1" applyBorder="1" applyAlignment="1">
      <alignment horizontal="center" vertical="center"/>
    </xf>
    <xf numFmtId="1" fontId="15" fillId="0" borderId="5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165" fontId="15" fillId="0" borderId="3" xfId="0" applyNumberFormat="1" applyFont="1" applyFill="1" applyBorder="1" applyAlignment="1">
      <alignment horizontal="center" vertical="center"/>
    </xf>
    <xf numFmtId="166" fontId="3" fillId="0" borderId="0" xfId="7" applyNumberFormat="1" applyFont="1" applyFill="1" applyAlignment="1">
      <alignment vertical="center"/>
    </xf>
    <xf numFmtId="165" fontId="15" fillId="0" borderId="11" xfId="0" quotePrefix="1" applyNumberFormat="1" applyFont="1" applyFill="1" applyBorder="1" applyAlignment="1">
      <alignment horizontal="center" vertical="center"/>
    </xf>
    <xf numFmtId="165" fontId="15" fillId="0" borderId="7" xfId="0" quotePrefix="1" applyNumberFormat="1" applyFont="1" applyFill="1" applyBorder="1" applyAlignment="1">
      <alignment horizontal="center" vertical="center"/>
    </xf>
    <xf numFmtId="165" fontId="15" fillId="0" borderId="1" xfId="0" quotePrefix="1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/>
    </xf>
    <xf numFmtId="165" fontId="15" fillId="0" borderId="3" xfId="0" quotePrefix="1" applyNumberFormat="1" applyFont="1" applyFill="1" applyBorder="1" applyAlignment="1">
      <alignment horizontal="center" vertical="center"/>
    </xf>
    <xf numFmtId="3" fontId="15" fillId="0" borderId="5" xfId="0" applyNumberFormat="1" applyFont="1" applyFill="1" applyBorder="1" applyAlignment="1">
      <alignment horizontal="center" vertical="center"/>
    </xf>
    <xf numFmtId="0" fontId="23" fillId="6" borderId="16" xfId="7" applyFont="1" applyFill="1" applyBorder="1" applyAlignment="1">
      <alignment vertical="center" wrapText="1"/>
    </xf>
    <xf numFmtId="2" fontId="44" fillId="0" borderId="0" xfId="0" applyNumberFormat="1" applyFont="1" applyAlignment="1"/>
    <xf numFmtId="2" fontId="44" fillId="0" borderId="0" xfId="0" applyNumberFormat="1" applyFont="1" applyAlignment="1">
      <alignment horizontal="center"/>
    </xf>
    <xf numFmtId="1" fontId="15" fillId="0" borderId="7" xfId="0" applyNumberFormat="1" applyFont="1" applyFill="1" applyBorder="1" applyAlignment="1">
      <alignment horizontal="center"/>
    </xf>
    <xf numFmtId="2" fontId="15" fillId="0" borderId="11" xfId="0" applyNumberFormat="1" applyFont="1" applyFill="1" applyBorder="1" applyAlignment="1">
      <alignment horizontal="center"/>
    </xf>
    <xf numFmtId="1" fontId="15" fillId="0" borderId="11" xfId="0" applyNumberFormat="1" applyFont="1" applyFill="1" applyBorder="1" applyAlignment="1">
      <alignment horizontal="center"/>
    </xf>
    <xf numFmtId="2" fontId="15" fillId="0" borderId="11" xfId="0" quotePrefix="1" applyNumberFormat="1" applyFont="1" applyFill="1" applyBorder="1" applyAlignment="1">
      <alignment horizontal="center" vertical="center"/>
    </xf>
    <xf numFmtId="0" fontId="15" fillId="0" borderId="4" xfId="10" applyNumberFormat="1" applyFont="1" applyFill="1" applyBorder="1" applyAlignment="1">
      <alignment horizontal="left" vertical="center" wrapText="1"/>
    </xf>
    <xf numFmtId="2" fontId="15" fillId="0" borderId="5" xfId="0" applyNumberFormat="1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2" fontId="15" fillId="0" borderId="41" xfId="0" applyNumberFormat="1" applyFont="1" applyFill="1" applyBorder="1" applyAlignment="1">
      <alignment horizontal="center" vertical="center"/>
    </xf>
    <xf numFmtId="2" fontId="15" fillId="0" borderId="13" xfId="0" applyNumberFormat="1" applyFont="1" applyFill="1" applyBorder="1" applyAlignment="1">
      <alignment horizontal="center" vertical="center"/>
    </xf>
    <xf numFmtId="2" fontId="15" fillId="0" borderId="56" xfId="0" applyNumberFormat="1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horizontal="center"/>
    </xf>
    <xf numFmtId="1" fontId="15" fillId="0" borderId="3" xfId="0" applyNumberFormat="1" applyFont="1" applyFill="1" applyBorder="1" applyAlignment="1">
      <alignment horizontal="center"/>
    </xf>
    <xf numFmtId="2" fontId="15" fillId="0" borderId="41" xfId="0" quotePrefix="1" applyNumberFormat="1" applyFont="1" applyFill="1" applyBorder="1" applyAlignment="1">
      <alignment horizontal="center"/>
    </xf>
    <xf numFmtId="3" fontId="15" fillId="0" borderId="5" xfId="0" applyNumberFormat="1" applyFont="1" applyFill="1" applyBorder="1" applyAlignment="1">
      <alignment horizontal="center"/>
    </xf>
    <xf numFmtId="0" fontId="23" fillId="6" borderId="44" xfId="7" applyFont="1" applyFill="1" applyBorder="1" applyAlignment="1">
      <alignment horizontal="center" vertical="center" wrapText="1"/>
    </xf>
    <xf numFmtId="0" fontId="28" fillId="8" borderId="44" xfId="7" applyFont="1" applyFill="1" applyBorder="1" applyAlignment="1">
      <alignment horizontal="center" vertical="center"/>
    </xf>
    <xf numFmtId="0" fontId="23" fillId="6" borderId="44" xfId="7" applyFont="1" applyFill="1" applyBorder="1" applyAlignment="1">
      <alignment vertical="center" wrapText="1"/>
    </xf>
    <xf numFmtId="0" fontId="28" fillId="4" borderId="44" xfId="7" applyFont="1" applyFill="1" applyBorder="1" applyAlignment="1">
      <alignment horizontal="center" vertical="center"/>
    </xf>
    <xf numFmtId="4" fontId="45" fillId="10" borderId="0" xfId="7" applyNumberFormat="1" applyFont="1" applyFill="1" applyAlignment="1">
      <alignment horizontal="center" vertical="center"/>
    </xf>
    <xf numFmtId="0" fontId="23" fillId="6" borderId="44" xfId="7" applyFont="1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 wrapText="1"/>
    </xf>
    <xf numFmtId="0" fontId="39" fillId="6" borderId="44" xfId="7" applyFont="1" applyFill="1" applyBorder="1" applyAlignment="1">
      <alignment vertical="center"/>
    </xf>
    <xf numFmtId="4" fontId="14" fillId="0" borderId="7" xfId="7" applyNumberFormat="1" applyFont="1" applyFill="1" applyBorder="1" applyAlignment="1">
      <alignment horizontal="center" vertical="center"/>
    </xf>
    <xf numFmtId="0" fontId="40" fillId="6" borderId="64" xfId="7" applyFont="1" applyFill="1" applyBorder="1" applyAlignment="1">
      <alignment vertical="center"/>
    </xf>
    <xf numFmtId="0" fontId="23" fillId="6" borderId="60" xfId="7" applyFont="1" applyFill="1" applyBorder="1" applyAlignment="1"/>
    <xf numFmtId="0" fontId="34" fillId="6" borderId="60" xfId="7" applyFont="1" applyFill="1" applyBorder="1" applyAlignment="1">
      <alignment horizontal="center"/>
    </xf>
    <xf numFmtId="1" fontId="15" fillId="0" borderId="10" xfId="0" applyNumberFormat="1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23" fillId="6" borderId="39" xfId="7" applyFont="1" applyFill="1" applyBorder="1" applyAlignment="1">
      <alignment horizontal="center" vertical="center"/>
    </xf>
    <xf numFmtId="3" fontId="15" fillId="0" borderId="11" xfId="0" applyNumberFormat="1" applyFont="1" applyFill="1" applyBorder="1" applyAlignment="1">
      <alignment horizontal="center"/>
    </xf>
    <xf numFmtId="2" fontId="15" fillId="0" borderId="52" xfId="0" quotePrefix="1" applyNumberFormat="1" applyFont="1" applyFill="1" applyBorder="1" applyAlignment="1">
      <alignment horizontal="center"/>
    </xf>
    <xf numFmtId="0" fontId="15" fillId="0" borderId="50" xfId="0" applyFont="1" applyFill="1" applyBorder="1" applyAlignment="1">
      <alignment horizontal="left"/>
    </xf>
    <xf numFmtId="1" fontId="15" fillId="0" borderId="5" xfId="0" applyNumberFormat="1" applyFont="1" applyFill="1" applyBorder="1" applyAlignment="1">
      <alignment horizontal="center"/>
    </xf>
    <xf numFmtId="0" fontId="15" fillId="0" borderId="34" xfId="0" applyFont="1" applyFill="1" applyBorder="1" applyAlignment="1">
      <alignment horizontal="left"/>
    </xf>
    <xf numFmtId="4" fontId="42" fillId="0" borderId="42" xfId="7" applyNumberFormat="1" applyFont="1" applyFill="1" applyBorder="1" applyAlignment="1">
      <alignment horizontal="center" vertical="center"/>
    </xf>
    <xf numFmtId="4" fontId="42" fillId="0" borderId="22" xfId="7" applyNumberFormat="1" applyFont="1" applyFill="1" applyBorder="1" applyAlignment="1">
      <alignment horizontal="center" vertical="center"/>
    </xf>
    <xf numFmtId="4" fontId="42" fillId="0" borderId="23" xfId="7" applyNumberFormat="1" applyFont="1" applyFill="1" applyBorder="1" applyAlignment="1">
      <alignment horizontal="center" vertical="center"/>
    </xf>
    <xf numFmtId="4" fontId="42" fillId="0" borderId="19" xfId="7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left" vertical="center"/>
    </xf>
    <xf numFmtId="4" fontId="14" fillId="0" borderId="0" xfId="7" applyNumberFormat="1" applyFont="1" applyFill="1" applyBorder="1" applyAlignment="1">
      <alignment horizontal="left" vertical="center"/>
    </xf>
    <xf numFmtId="0" fontId="46" fillId="0" borderId="0" xfId="0" applyFont="1" applyAlignment="1"/>
    <xf numFmtId="0" fontId="15" fillId="0" borderId="38" xfId="0" applyFont="1" applyFill="1" applyBorder="1" applyAlignment="1">
      <alignment horizontal="left" vertical="center"/>
    </xf>
    <xf numFmtId="14" fontId="26" fillId="6" borderId="23" xfId="7" applyNumberFormat="1" applyFont="1" applyFill="1" applyBorder="1" applyAlignment="1">
      <alignment horizontal="center" vertical="center"/>
    </xf>
    <xf numFmtId="0" fontId="23" fillId="6" borderId="19" xfId="7" applyFont="1" applyFill="1" applyBorder="1" applyAlignment="1"/>
    <xf numFmtId="10" fontId="20" fillId="3" borderId="43" xfId="0" applyNumberFormat="1" applyFont="1" applyFill="1" applyBorder="1" applyAlignment="1">
      <alignment horizontal="center"/>
    </xf>
    <xf numFmtId="165" fontId="15" fillId="0" borderId="3" xfId="0" quotePrefix="1" applyNumberFormat="1" applyFont="1" applyFill="1" applyBorder="1" applyAlignment="1">
      <alignment horizontal="center"/>
    </xf>
    <xf numFmtId="165" fontId="15" fillId="0" borderId="11" xfId="0" quotePrefix="1" applyNumberFormat="1" applyFont="1" applyFill="1" applyBorder="1" applyAlignment="1">
      <alignment horizontal="center"/>
    </xf>
    <xf numFmtId="169" fontId="15" fillId="0" borderId="3" xfId="0" applyNumberFormat="1" applyFont="1" applyFill="1" applyBorder="1" applyAlignment="1">
      <alignment horizontal="center" vertical="center"/>
    </xf>
    <xf numFmtId="169" fontId="15" fillId="0" borderId="5" xfId="0" applyNumberFormat="1" applyFont="1" applyFill="1" applyBorder="1" applyAlignment="1">
      <alignment horizontal="center" vertical="center"/>
    </xf>
    <xf numFmtId="165" fontId="15" fillId="0" borderId="11" xfId="0" applyNumberFormat="1" applyFont="1" applyFill="1" applyBorder="1" applyAlignment="1">
      <alignment horizontal="center"/>
    </xf>
    <xf numFmtId="0" fontId="46" fillId="0" borderId="0" xfId="0" applyFont="1" applyAlignment="1">
      <alignment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12" xfId="10" applyNumberFormat="1" applyFont="1" applyFill="1" applyBorder="1" applyAlignment="1">
      <alignment vertical="center" wrapText="1"/>
    </xf>
    <xf numFmtId="4" fontId="14" fillId="3" borderId="3" xfId="7" applyNumberFormat="1" applyFont="1" applyFill="1" applyBorder="1" applyAlignment="1">
      <alignment horizontal="center" vertical="center"/>
    </xf>
    <xf numFmtId="4" fontId="49" fillId="0" borderId="0" xfId="7" applyNumberFormat="1" applyFont="1" applyFill="1" applyBorder="1" applyAlignment="1">
      <alignment horizontal="left" vertical="center"/>
    </xf>
    <xf numFmtId="0" fontId="15" fillId="0" borderId="51" xfId="10" applyNumberFormat="1" applyFont="1" applyFill="1" applyBorder="1" applyAlignment="1">
      <alignment vertical="center" wrapText="1"/>
    </xf>
    <xf numFmtId="4" fontId="42" fillId="0" borderId="32" xfId="7" applyNumberFormat="1" applyFont="1" applyFill="1" applyBorder="1" applyAlignment="1">
      <alignment horizontal="center" vertical="center"/>
    </xf>
    <xf numFmtId="4" fontId="42" fillId="0" borderId="0" xfId="7" applyNumberFormat="1" applyFont="1" applyFill="1" applyBorder="1" applyAlignment="1">
      <alignment horizontal="left" vertical="center"/>
    </xf>
    <xf numFmtId="0" fontId="15" fillId="0" borderId="2" xfId="10" applyNumberFormat="1" applyFont="1" applyFill="1" applyBorder="1" applyAlignment="1">
      <alignment vertical="center" wrapText="1"/>
    </xf>
    <xf numFmtId="3" fontId="15" fillId="0" borderId="0" xfId="0" applyNumberFormat="1" applyFont="1" applyFill="1" applyBorder="1" applyAlignment="1">
      <alignment horizontal="center" vertical="center" wrapText="1"/>
    </xf>
    <xf numFmtId="3" fontId="41" fillId="0" borderId="41" xfId="0" applyNumberFormat="1" applyFont="1" applyFill="1" applyBorder="1" applyAlignment="1">
      <alignment horizontal="center" vertical="center" wrapText="1"/>
    </xf>
    <xf numFmtId="0" fontId="15" fillId="0" borderId="30" xfId="10" applyNumberFormat="1" applyFont="1" applyFill="1" applyBorder="1" applyAlignment="1">
      <alignment vertical="center" wrapText="1"/>
    </xf>
    <xf numFmtId="0" fontId="15" fillId="0" borderId="62" xfId="10" applyNumberFormat="1" applyFont="1" applyFill="1" applyBorder="1" applyAlignment="1">
      <alignment vertical="center" wrapText="1"/>
    </xf>
    <xf numFmtId="4" fontId="42" fillId="0" borderId="43" xfId="7" applyNumberFormat="1" applyFont="1" applyFill="1" applyBorder="1" applyAlignment="1">
      <alignment horizontal="center" vertical="center"/>
    </xf>
    <xf numFmtId="4" fontId="38" fillId="0" borderId="0" xfId="4" applyNumberFormat="1" applyFill="1" applyBorder="1" applyAlignment="1" applyProtection="1">
      <alignment horizontal="right"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4" fontId="15" fillId="0" borderId="31" xfId="0" applyNumberFormat="1" applyFont="1" applyFill="1" applyBorder="1" applyAlignment="1">
      <alignment horizontal="center" vertical="center"/>
    </xf>
    <xf numFmtId="165" fontId="13" fillId="0" borderId="0" xfId="7" applyNumberFormat="1" applyFill="1" applyAlignment="1">
      <alignment horizontal="center" vertical="center"/>
    </xf>
    <xf numFmtId="3" fontId="41" fillId="0" borderId="1" xfId="0" applyNumberFormat="1" applyFont="1" applyFill="1" applyBorder="1" applyAlignment="1">
      <alignment horizontal="center" vertical="center"/>
    </xf>
    <xf numFmtId="3" fontId="41" fillId="0" borderId="1" xfId="0" quotePrefix="1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 wrapText="1"/>
    </xf>
    <xf numFmtId="4" fontId="14" fillId="0" borderId="0" xfId="7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166" fontId="13" fillId="9" borderId="0" xfId="7" applyNumberFormat="1" applyFill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165" fontId="15" fillId="0" borderId="11" xfId="0" applyNumberFormat="1" applyFont="1" applyFill="1" applyBorder="1" applyAlignment="1">
      <alignment horizontal="center" vertical="center"/>
    </xf>
    <xf numFmtId="165" fontId="15" fillId="0" borderId="7" xfId="0" applyNumberFormat="1" applyFont="1" applyFill="1" applyBorder="1" applyAlignment="1">
      <alignment horizontal="center" vertical="center"/>
    </xf>
    <xf numFmtId="165" fontId="15" fillId="0" borderId="31" xfId="0" applyNumberFormat="1" applyFont="1" applyFill="1" applyBorder="1" applyAlignment="1"/>
    <xf numFmtId="165" fontId="31" fillId="9" borderId="0" xfId="0" applyNumberFormat="1" applyFont="1" applyFill="1" applyAlignment="1">
      <alignment horizontal="center"/>
    </xf>
    <xf numFmtId="165" fontId="15" fillId="0" borderId="5" xfId="0" applyNumberFormat="1" applyFont="1" applyFill="1" applyBorder="1" applyAlignment="1">
      <alignment horizontal="center"/>
    </xf>
    <xf numFmtId="0" fontId="31" fillId="12" borderId="0" xfId="0" applyFont="1" applyFill="1" applyAlignment="1">
      <alignment horizontal="center"/>
    </xf>
    <xf numFmtId="166" fontId="13" fillId="12" borderId="0" xfId="7" applyNumberFormat="1" applyFill="1" applyAlignment="1">
      <alignment horizontal="center" vertical="center"/>
    </xf>
    <xf numFmtId="3" fontId="15" fillId="12" borderId="0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left"/>
    </xf>
    <xf numFmtId="2" fontId="31" fillId="9" borderId="0" xfId="0" applyNumberFormat="1" applyFont="1" applyFill="1" applyAlignment="1">
      <alignment horizontal="center"/>
    </xf>
    <xf numFmtId="4" fontId="15" fillId="0" borderId="7" xfId="0" applyNumberFormat="1" applyFont="1" applyBorder="1" applyAlignment="1">
      <alignment horizontal="center" vertical="center" wrapText="1"/>
    </xf>
    <xf numFmtId="4" fontId="15" fillId="0" borderId="11" xfId="0" applyNumberFormat="1" applyFont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/>
    </xf>
    <xf numFmtId="166" fontId="13" fillId="9" borderId="0" xfId="7" applyNumberFormat="1" applyFill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/>
    </xf>
    <xf numFmtId="165" fontId="15" fillId="0" borderId="11" xfId="0" applyNumberFormat="1" applyFont="1" applyFill="1" applyBorder="1" applyAlignment="1">
      <alignment horizontal="center" vertical="center"/>
    </xf>
    <xf numFmtId="1" fontId="15" fillId="0" borderId="8" xfId="0" applyNumberFormat="1" applyFont="1" applyFill="1" applyBorder="1" applyAlignment="1">
      <alignment horizontal="left" vertical="center"/>
    </xf>
    <xf numFmtId="1" fontId="15" fillId="0" borderId="4" xfId="0" applyNumberFormat="1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4" fontId="14" fillId="0" borderId="58" xfId="7" applyNumberFormat="1" applyFont="1" applyFill="1" applyBorder="1" applyAlignment="1">
      <alignment horizontal="center" vertical="center"/>
    </xf>
    <xf numFmtId="4" fontId="42" fillId="0" borderId="29" xfId="7" applyNumberFormat="1" applyFont="1" applyFill="1" applyBorder="1" applyAlignment="1">
      <alignment horizontal="center" vertical="center"/>
    </xf>
    <xf numFmtId="4" fontId="15" fillId="0" borderId="7" xfId="0" applyNumberFormat="1" applyFont="1" applyFill="1" applyBorder="1" applyAlignment="1">
      <alignment horizontal="center" vertical="center" wrapText="1"/>
    </xf>
    <xf numFmtId="4" fontId="15" fillId="0" borderId="11" xfId="0" applyNumberFormat="1" applyFont="1" applyFill="1" applyBorder="1" applyAlignment="1">
      <alignment horizontal="center" vertical="center" wrapText="1"/>
    </xf>
    <xf numFmtId="0" fontId="52" fillId="0" borderId="0" xfId="0" applyFont="1" applyAlignment="1"/>
    <xf numFmtId="0" fontId="52" fillId="0" borderId="0" xfId="7" applyFont="1" applyAlignment="1">
      <alignment vertical="center"/>
    </xf>
    <xf numFmtId="0" fontId="52" fillId="0" borderId="0" xfId="0" applyFont="1" applyAlignment="1">
      <alignment horizontal="center"/>
    </xf>
    <xf numFmtId="0" fontId="52" fillId="0" borderId="0" xfId="0" applyFont="1" applyFill="1" applyAlignment="1">
      <alignment horizontal="center"/>
    </xf>
    <xf numFmtId="3" fontId="23" fillId="6" borderId="39" xfId="7" applyNumberFormat="1" applyFont="1" applyFill="1" applyBorder="1" applyAlignment="1">
      <alignment horizontal="center" vertical="center"/>
    </xf>
    <xf numFmtId="3" fontId="0" fillId="6" borderId="18" xfId="0" applyNumberFormat="1" applyFill="1" applyBorder="1" applyAlignment="1">
      <alignment horizontal="center" vertical="center" wrapText="1"/>
    </xf>
    <xf numFmtId="3" fontId="23" fillId="6" borderId="44" xfId="7" applyNumberFormat="1" applyFont="1" applyFill="1" applyBorder="1" applyAlignment="1">
      <alignment horizontal="center" vertical="center"/>
    </xf>
    <xf numFmtId="3" fontId="0" fillId="6" borderId="44" xfId="0" applyNumberFormat="1" applyFill="1" applyBorder="1" applyAlignment="1">
      <alignment horizontal="center" vertical="center" wrapText="1"/>
    </xf>
    <xf numFmtId="0" fontId="23" fillId="6" borderId="39" xfId="7" applyFont="1" applyFill="1" applyBorder="1" applyAlignment="1">
      <alignment horizontal="center" vertical="center" wrapText="1"/>
    </xf>
    <xf numFmtId="0" fontId="23" fillId="6" borderId="40" xfId="7" applyFont="1" applyFill="1" applyBorder="1" applyAlignment="1">
      <alignment horizontal="center" vertical="center" wrapText="1"/>
    </xf>
    <xf numFmtId="0" fontId="23" fillId="6" borderId="18" xfId="7" applyFont="1" applyFill="1" applyBorder="1" applyAlignment="1">
      <alignment vertical="center" wrapText="1"/>
    </xf>
    <xf numFmtId="0" fontId="28" fillId="8" borderId="18" xfId="7" applyFont="1" applyFill="1" applyBorder="1" applyAlignment="1">
      <alignment horizontal="center" vertical="center"/>
    </xf>
    <xf numFmtId="4" fontId="14" fillId="0" borderId="0" xfId="7" applyNumberFormat="1" applyFont="1" applyFill="1" applyBorder="1" applyAlignment="1">
      <alignment horizontal="center" vertical="center"/>
    </xf>
    <xf numFmtId="4" fontId="42" fillId="0" borderId="45" xfId="7" applyNumberFormat="1" applyFont="1" applyFill="1" applyBorder="1" applyAlignment="1">
      <alignment horizontal="center" vertical="center"/>
    </xf>
    <xf numFmtId="2" fontId="43" fillId="7" borderId="56" xfId="0" applyNumberFormat="1" applyFont="1" applyFill="1" applyBorder="1" applyAlignment="1">
      <alignment horizontal="center" vertical="center"/>
    </xf>
    <xf numFmtId="3" fontId="15" fillId="7" borderId="5" xfId="0" applyNumberFormat="1" applyFont="1" applyFill="1" applyBorder="1" applyAlignment="1">
      <alignment horizontal="center" vertical="center"/>
    </xf>
    <xf numFmtId="2" fontId="43" fillId="7" borderId="5" xfId="0" applyNumberFormat="1" applyFont="1" applyFill="1" applyBorder="1" applyAlignment="1">
      <alignment horizontal="center" vertical="center"/>
    </xf>
    <xf numFmtId="166" fontId="13" fillId="9" borderId="0" xfId="7" applyNumberFormat="1" applyFill="1" applyAlignment="1">
      <alignment horizontal="center" vertical="center"/>
    </xf>
    <xf numFmtId="4" fontId="14" fillId="0" borderId="0" xfId="7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66" fontId="13" fillId="9" borderId="0" xfId="7" applyNumberFormat="1" applyFill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/>
    </xf>
    <xf numFmtId="165" fontId="15" fillId="0" borderId="11" xfId="0" applyNumberFormat="1" applyFont="1" applyFill="1" applyBorder="1" applyAlignment="1">
      <alignment horizontal="center" vertical="center"/>
    </xf>
    <xf numFmtId="2" fontId="34" fillId="11" borderId="1" xfId="0" applyNumberFormat="1" applyFont="1" applyFill="1" applyBorder="1" applyAlignment="1">
      <alignment horizontal="left"/>
    </xf>
    <xf numFmtId="49" fontId="15" fillId="0" borderId="7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8" xfId="10" applyNumberFormat="1" applyFont="1" applyFill="1" applyBorder="1" applyAlignment="1">
      <alignment vertical="center" wrapText="1"/>
    </xf>
    <xf numFmtId="0" fontId="39" fillId="0" borderId="0" xfId="7" applyFont="1" applyFill="1" applyBorder="1" applyAlignment="1">
      <alignment horizontal="left" vertical="center" wrapText="1"/>
    </xf>
    <xf numFmtId="0" fontId="28" fillId="13" borderId="44" xfId="7" applyFont="1" applyFill="1" applyBorder="1" applyAlignment="1">
      <alignment horizontal="center" vertical="center"/>
    </xf>
    <xf numFmtId="0" fontId="28" fillId="13" borderId="18" xfId="7" applyFont="1" applyFill="1" applyBorder="1" applyAlignment="1">
      <alignment horizontal="center" vertical="center"/>
    </xf>
    <xf numFmtId="9" fontId="52" fillId="0" borderId="0" xfId="20" applyFont="1" applyAlignment="1">
      <alignment horizontal="left"/>
    </xf>
    <xf numFmtId="4" fontId="14" fillId="0" borderId="32" xfId="7" applyNumberFormat="1" applyFont="1" applyFill="1" applyBorder="1" applyAlignment="1">
      <alignment horizontal="center" vertical="center"/>
    </xf>
    <xf numFmtId="4" fontId="14" fillId="0" borderId="19" xfId="7" applyNumberFormat="1" applyFont="1" applyFill="1" applyBorder="1" applyAlignment="1">
      <alignment horizontal="center" vertical="center"/>
    </xf>
    <xf numFmtId="4" fontId="14" fillId="0" borderId="27" xfId="7" applyNumberFormat="1" applyFont="1" applyFill="1" applyBorder="1" applyAlignment="1">
      <alignment horizontal="center" vertical="center"/>
    </xf>
    <xf numFmtId="165" fontId="10" fillId="14" borderId="0" xfId="0" applyNumberFormat="1" applyFont="1" applyFill="1" applyBorder="1" applyAlignment="1"/>
    <xf numFmtId="3" fontId="33" fillId="14" borderId="0" xfId="0" applyNumberFormat="1" applyFont="1" applyFill="1" applyBorder="1" applyAlignment="1"/>
    <xf numFmtId="3" fontId="34" fillId="14" borderId="0" xfId="0" applyNumberFormat="1" applyFont="1" applyFill="1" applyBorder="1" applyAlignment="1"/>
    <xf numFmtId="0" fontId="4" fillId="14" borderId="0" xfId="0" applyNumberFormat="1" applyFont="1" applyFill="1" applyBorder="1" applyAlignment="1"/>
    <xf numFmtId="2" fontId="44" fillId="14" borderId="0" xfId="0" applyNumberFormat="1" applyFont="1" applyFill="1" applyBorder="1" applyAlignment="1"/>
    <xf numFmtId="2" fontId="6" fillId="14" borderId="0" xfId="0" applyNumberFormat="1" applyFont="1" applyFill="1" applyBorder="1" applyAlignment="1"/>
    <xf numFmtId="167" fontId="25" fillId="14" borderId="0" xfId="7" applyNumberFormat="1" applyFont="1" applyFill="1" applyBorder="1" applyAlignment="1">
      <alignment horizontal="center" vertical="center"/>
    </xf>
    <xf numFmtId="4" fontId="25" fillId="14" borderId="0" xfId="7" applyNumberFormat="1" applyFont="1" applyFill="1" applyBorder="1" applyAlignment="1">
      <alignment horizontal="center" vertical="center"/>
    </xf>
    <xf numFmtId="166" fontId="25" fillId="14" borderId="0" xfId="7" applyNumberFormat="1" applyFont="1" applyFill="1" applyBorder="1" applyAlignment="1">
      <alignment horizontal="center" vertical="center"/>
    </xf>
    <xf numFmtId="0" fontId="7" fillId="15" borderId="0" xfId="0" applyFont="1" applyFill="1" applyAlignment="1"/>
    <xf numFmtId="1" fontId="14" fillId="3" borderId="8" xfId="7" applyNumberFormat="1" applyFont="1" applyFill="1" applyBorder="1" applyAlignment="1">
      <alignment horizontal="center" vertical="center"/>
    </xf>
    <xf numFmtId="1" fontId="34" fillId="0" borderId="10" xfId="0" applyNumberFormat="1" applyFont="1" applyFill="1" applyBorder="1" applyAlignment="1">
      <alignment horizontal="center"/>
    </xf>
    <xf numFmtId="1" fontId="14" fillId="0" borderId="21" xfId="7" applyNumberFormat="1" applyFont="1" applyFill="1" applyBorder="1" applyAlignment="1">
      <alignment horizontal="center" vertical="center"/>
    </xf>
    <xf numFmtId="1" fontId="14" fillId="0" borderId="16" xfId="7" applyNumberFormat="1" applyFont="1" applyFill="1" applyBorder="1" applyAlignment="1">
      <alignment horizontal="center" vertical="center"/>
    </xf>
    <xf numFmtId="1" fontId="34" fillId="0" borderId="3" xfId="0" applyNumberFormat="1" applyFont="1" applyFill="1" applyBorder="1" applyAlignment="1">
      <alignment horizontal="center"/>
    </xf>
    <xf numFmtId="1" fontId="14" fillId="3" borderId="3" xfId="7" applyNumberFormat="1" applyFont="1" applyFill="1" applyBorder="1" applyAlignment="1">
      <alignment horizontal="center" vertical="center"/>
    </xf>
    <xf numFmtId="1" fontId="42" fillId="0" borderId="3" xfId="7" applyNumberFormat="1" applyFont="1" applyFill="1" applyBorder="1" applyAlignment="1">
      <alignment horizontal="center" vertical="center"/>
    </xf>
    <xf numFmtId="1" fontId="34" fillId="0" borderId="5" xfId="0" applyNumberFormat="1" applyFont="1" applyFill="1" applyBorder="1" applyAlignment="1">
      <alignment horizontal="center"/>
    </xf>
    <xf numFmtId="1" fontId="42" fillId="0" borderId="5" xfId="7" applyNumberFormat="1" applyFont="1" applyFill="1" applyBorder="1" applyAlignment="1">
      <alignment horizontal="center" vertical="center"/>
    </xf>
    <xf numFmtId="1" fontId="23" fillId="6" borderId="15" xfId="7" applyNumberFormat="1" applyFont="1" applyFill="1" applyBorder="1" applyAlignment="1">
      <alignment vertical="center" wrapText="1"/>
    </xf>
    <xf numFmtId="1" fontId="23" fillId="6" borderId="16" xfId="7" applyNumberFormat="1" applyFont="1" applyFill="1" applyBorder="1" applyAlignment="1">
      <alignment vertical="center" wrapText="1"/>
    </xf>
    <xf numFmtId="1" fontId="41" fillId="0" borderId="41" xfId="0" applyNumberFormat="1" applyFont="1" applyFill="1" applyBorder="1" applyAlignment="1">
      <alignment horizontal="center" vertical="center" wrapText="1"/>
    </xf>
    <xf numFmtId="1" fontId="41" fillId="0" borderId="61" xfId="0" applyNumberFormat="1" applyFont="1" applyFill="1" applyBorder="1" applyAlignment="1">
      <alignment horizontal="center" vertical="center" wrapText="1"/>
    </xf>
    <xf numFmtId="1" fontId="42" fillId="0" borderId="37" xfId="7" applyNumberFormat="1" applyFont="1" applyFill="1" applyBorder="1" applyAlignment="1">
      <alignment horizontal="center" vertical="center"/>
    </xf>
    <xf numFmtId="3" fontId="14" fillId="3" borderId="2" xfId="7" applyNumberFormat="1" applyFont="1" applyFill="1" applyBorder="1" applyAlignment="1">
      <alignment horizontal="center" vertical="center"/>
    </xf>
    <xf numFmtId="3" fontId="14" fillId="3" borderId="31" xfId="7" applyNumberFormat="1" applyFont="1" applyFill="1" applyBorder="1" applyAlignment="1">
      <alignment horizontal="center" vertical="center"/>
    </xf>
    <xf numFmtId="3" fontId="14" fillId="3" borderId="8" xfId="7" applyNumberFormat="1" applyFont="1" applyFill="1" applyBorder="1" applyAlignment="1">
      <alignment horizontal="center" vertical="center"/>
    </xf>
    <xf numFmtId="3" fontId="14" fillId="3" borderId="12" xfId="7" applyNumberFormat="1" applyFont="1" applyFill="1" applyBorder="1" applyAlignment="1">
      <alignment horizontal="center" vertical="center"/>
    </xf>
    <xf numFmtId="3" fontId="14" fillId="3" borderId="4" xfId="7" applyNumberFormat="1" applyFont="1" applyFill="1" applyBorder="1" applyAlignment="1">
      <alignment horizontal="center" vertical="center"/>
    </xf>
    <xf numFmtId="3" fontId="23" fillId="6" borderId="15" xfId="7" applyNumberFormat="1" applyFont="1" applyFill="1" applyBorder="1" applyAlignment="1">
      <alignment vertical="center" wrapText="1"/>
    </xf>
    <xf numFmtId="3" fontId="14" fillId="3" borderId="21" xfId="7" applyNumberFormat="1" applyFont="1" applyFill="1" applyBorder="1" applyAlignment="1">
      <alignment horizontal="center" vertical="center"/>
    </xf>
    <xf numFmtId="4" fontId="15" fillId="0" borderId="35" xfId="0" applyNumberFormat="1" applyFont="1" applyFill="1" applyBorder="1" applyAlignment="1"/>
    <xf numFmtId="4" fontId="15" fillId="0" borderId="11" xfId="0" applyNumberFormat="1" applyFont="1" applyFill="1" applyBorder="1" applyAlignment="1">
      <alignment horizontal="center" vertical="center"/>
    </xf>
    <xf numFmtId="4" fontId="15" fillId="0" borderId="11" xfId="8" applyNumberFormat="1" applyFont="1" applyFill="1" applyBorder="1" applyAlignment="1">
      <alignment horizontal="center" vertical="center"/>
    </xf>
    <xf numFmtId="4" fontId="15" fillId="0" borderId="52" xfId="0" applyNumberFormat="1" applyFont="1" applyFill="1" applyBorder="1" applyAlignment="1">
      <alignment horizontal="center" vertical="center"/>
    </xf>
    <xf numFmtId="4" fontId="15" fillId="0" borderId="31" xfId="0" applyNumberFormat="1" applyFont="1" applyFill="1" applyBorder="1" applyAlignment="1"/>
    <xf numFmtId="4" fontId="15" fillId="0" borderId="1" xfId="8" applyNumberFormat="1" applyFont="1" applyFill="1" applyBorder="1" applyAlignment="1">
      <alignment horizontal="center" vertical="center"/>
    </xf>
    <xf numFmtId="4" fontId="15" fillId="0" borderId="13" xfId="0" applyNumberFormat="1" applyFont="1" applyFill="1" applyBorder="1" applyAlignment="1">
      <alignment horizontal="center" vertical="center"/>
    </xf>
    <xf numFmtId="4" fontId="15" fillId="0" borderId="36" xfId="0" applyNumberFormat="1" applyFont="1" applyFill="1" applyBorder="1" applyAlignment="1"/>
    <xf numFmtId="4" fontId="15" fillId="0" borderId="7" xfId="0" applyNumberFormat="1" applyFont="1" applyFill="1" applyBorder="1" applyAlignment="1">
      <alignment horizontal="center" vertical="center"/>
    </xf>
    <xf numFmtId="4" fontId="15" fillId="0" borderId="7" xfId="8" applyNumberFormat="1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/>
    </xf>
    <xf numFmtId="4" fontId="23" fillId="6" borderId="40" xfId="7" applyNumberFormat="1" applyFont="1" applyFill="1" applyBorder="1" applyAlignment="1">
      <alignment horizontal="center" vertical="center" wrapText="1"/>
    </xf>
    <xf numFmtId="4" fontId="15" fillId="0" borderId="1" xfId="0" quotePrefix="1" applyNumberFormat="1" applyFont="1" applyFill="1" applyBorder="1" applyAlignment="1">
      <alignment horizontal="center" vertical="center"/>
    </xf>
    <xf numFmtId="4" fontId="15" fillId="0" borderId="8" xfId="10" applyNumberFormat="1" applyFont="1" applyFill="1" applyBorder="1" applyAlignment="1">
      <alignment vertical="center" wrapText="1"/>
    </xf>
    <xf numFmtId="4" fontId="15" fillId="0" borderId="3" xfId="0" applyNumberFormat="1" applyFont="1" applyFill="1" applyBorder="1" applyAlignment="1">
      <alignment horizontal="center" vertical="center"/>
    </xf>
    <xf numFmtId="4" fontId="15" fillId="0" borderId="3" xfId="8" applyNumberFormat="1" applyFont="1" applyFill="1" applyBorder="1" applyAlignment="1">
      <alignment horizontal="center" vertical="center"/>
    </xf>
    <xf numFmtId="4" fontId="15" fillId="0" borderId="3" xfId="0" quotePrefix="1" applyNumberFormat="1" applyFont="1" applyFill="1" applyBorder="1" applyAlignment="1">
      <alignment horizontal="center" vertical="center"/>
    </xf>
    <xf numFmtId="4" fontId="15" fillId="0" borderId="2" xfId="10" applyNumberFormat="1" applyFont="1" applyFill="1" applyBorder="1" applyAlignment="1">
      <alignment vertical="center" wrapText="1"/>
    </xf>
    <xf numFmtId="4" fontId="15" fillId="0" borderId="4" xfId="10" applyNumberFormat="1" applyFont="1" applyFill="1" applyBorder="1" applyAlignment="1">
      <alignment vertical="center" wrapText="1"/>
    </xf>
    <xf numFmtId="4" fontId="15" fillId="0" borderId="5" xfId="0" applyNumberFormat="1" applyFont="1" applyFill="1" applyBorder="1" applyAlignment="1">
      <alignment horizontal="center" vertical="center"/>
    </xf>
    <xf numFmtId="4" fontId="15" fillId="0" borderId="12" xfId="10" applyNumberFormat="1" applyFont="1" applyFill="1" applyBorder="1" applyAlignment="1">
      <alignment vertical="center" wrapText="1"/>
    </xf>
    <xf numFmtId="4" fontId="15" fillId="0" borderId="8" xfId="0" applyNumberFormat="1" applyFont="1" applyFill="1" applyBorder="1" applyAlignment="1"/>
    <xf numFmtId="4" fontId="15" fillId="0" borderId="33" xfId="0" applyNumberFormat="1" applyFont="1" applyFill="1" applyBorder="1" applyAlignment="1">
      <alignment horizontal="center" vertical="center"/>
    </xf>
    <xf numFmtId="4" fontId="15" fillId="0" borderId="3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/>
    <xf numFmtId="4" fontId="15" fillId="0" borderId="14" xfId="0" applyNumberFormat="1" applyFont="1" applyFill="1" applyBorder="1" applyAlignment="1"/>
    <xf numFmtId="4" fontId="15" fillId="0" borderId="1" xfId="0" applyNumberFormat="1" applyFont="1" applyFill="1" applyBorder="1" applyAlignment="1">
      <alignment horizontal="center" vertical="center" wrapText="1"/>
    </xf>
    <xf numFmtId="4" fontId="23" fillId="6" borderId="40" xfId="7" applyNumberFormat="1" applyFont="1" applyFill="1" applyBorder="1" applyAlignment="1">
      <alignment horizontal="center" wrapText="1"/>
    </xf>
    <xf numFmtId="4" fontId="23" fillId="6" borderId="17" xfId="7" applyNumberFormat="1" applyFont="1" applyFill="1" applyBorder="1" applyAlignment="1">
      <alignment vertical="center"/>
    </xf>
    <xf numFmtId="4" fontId="23" fillId="6" borderId="15" xfId="7" applyNumberFormat="1" applyFont="1" applyFill="1" applyBorder="1" applyAlignment="1">
      <alignment vertical="center" wrapText="1"/>
    </xf>
    <xf numFmtId="4" fontId="23" fillId="6" borderId="16" xfId="7" applyNumberFormat="1" applyFont="1" applyFill="1" applyBorder="1" applyAlignment="1">
      <alignment vertical="center" wrapText="1"/>
    </xf>
    <xf numFmtId="4" fontId="23" fillId="6" borderId="18" xfId="7" applyNumberFormat="1" applyFont="1" applyFill="1" applyBorder="1" applyAlignment="1">
      <alignment vertical="center" wrapText="1"/>
    </xf>
    <xf numFmtId="4" fontId="15" fillId="0" borderId="17" xfId="10" applyNumberFormat="1" applyFont="1" applyFill="1" applyBorder="1" applyAlignment="1">
      <alignment vertical="center" wrapText="1"/>
    </xf>
    <xf numFmtId="4" fontId="41" fillId="0" borderId="63" xfId="0" applyNumberFormat="1" applyFont="1" applyFill="1" applyBorder="1" applyAlignment="1">
      <alignment horizontal="center" vertical="center" wrapText="1"/>
    </xf>
    <xf numFmtId="0" fontId="27" fillId="6" borderId="44" xfId="4" applyFont="1" applyFill="1" applyBorder="1" applyAlignment="1" applyProtection="1">
      <alignment horizontal="left" vertical="center" wrapText="1"/>
    </xf>
    <xf numFmtId="0" fontId="7" fillId="14" borderId="0" xfId="0" applyFont="1" applyFill="1" applyBorder="1" applyAlignment="1">
      <alignment horizontal="left"/>
    </xf>
    <xf numFmtId="165" fontId="10" fillId="14" borderId="0" xfId="0" applyNumberFormat="1" applyFont="1" applyFill="1" applyBorder="1" applyAlignment="1">
      <alignment horizontal="center"/>
    </xf>
    <xf numFmtId="2" fontId="10" fillId="14" borderId="0" xfId="0" applyNumberFormat="1" applyFont="1" applyFill="1" applyBorder="1" applyAlignment="1">
      <alignment horizontal="center"/>
    </xf>
    <xf numFmtId="3" fontId="4" fillId="14" borderId="0" xfId="0" applyNumberFormat="1" applyFont="1" applyFill="1" applyBorder="1" applyAlignment="1">
      <alignment horizontal="center"/>
    </xf>
    <xf numFmtId="0" fontId="8" fillId="14" borderId="0" xfId="0" applyNumberFormat="1" applyFont="1" applyFill="1" applyBorder="1" applyAlignment="1">
      <alignment horizontal="center"/>
    </xf>
    <xf numFmtId="2" fontId="44" fillId="14" borderId="0" xfId="0" applyNumberFormat="1" applyFont="1" applyFill="1" applyBorder="1" applyAlignment="1">
      <alignment horizontal="center"/>
    </xf>
    <xf numFmtId="0" fontId="6" fillId="0" borderId="5" xfId="0" applyFont="1" applyBorder="1" applyAlignment="1"/>
    <xf numFmtId="0" fontId="6" fillId="0" borderId="27" xfId="0" applyFont="1" applyBorder="1" applyAlignment="1"/>
    <xf numFmtId="10" fontId="54" fillId="3" borderId="27" xfId="0" applyNumberFormat="1" applyFont="1" applyFill="1" applyBorder="1" applyAlignment="1">
      <alignment horizontal="center" vertical="center"/>
    </xf>
    <xf numFmtId="4" fontId="14" fillId="0" borderId="0" xfId="7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" fontId="38" fillId="0" borderId="1" xfId="4" applyNumberFormat="1" applyFill="1" applyBorder="1" applyAlignment="1" applyProtection="1">
      <alignment horizontal="left"/>
    </xf>
    <xf numFmtId="2" fontId="38" fillId="0" borderId="1" xfId="4" applyNumberFormat="1" applyFill="1" applyBorder="1" applyAlignment="1" applyProtection="1">
      <alignment horizontal="left" vertical="center" wrapText="1"/>
    </xf>
    <xf numFmtId="166" fontId="13" fillId="12" borderId="0" xfId="7" applyNumberFormat="1" applyFill="1" applyAlignment="1">
      <alignment horizontal="center" vertical="center"/>
    </xf>
    <xf numFmtId="0" fontId="26" fillId="6" borderId="51" xfId="7" applyFont="1" applyFill="1" applyBorder="1" applyAlignment="1">
      <alignment horizontal="center" vertical="center"/>
    </xf>
    <xf numFmtId="0" fontId="26" fillId="6" borderId="9" xfId="7" applyFont="1" applyFill="1" applyBorder="1" applyAlignment="1">
      <alignment horizontal="center" vertical="center"/>
    </xf>
    <xf numFmtId="0" fontId="26" fillId="6" borderId="29" xfId="7" applyFont="1" applyFill="1" applyBorder="1" applyAlignment="1">
      <alignment horizontal="center" vertical="center"/>
    </xf>
    <xf numFmtId="0" fontId="26" fillId="6" borderId="2" xfId="7" applyFont="1" applyFill="1" applyBorder="1" applyAlignment="1">
      <alignment horizontal="center"/>
    </xf>
    <xf numFmtId="0" fontId="26" fillId="6" borderId="1" xfId="7" applyFont="1" applyFill="1" applyBorder="1" applyAlignment="1">
      <alignment horizontal="center"/>
    </xf>
    <xf numFmtId="0" fontId="0" fillId="0" borderId="48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25" fillId="0" borderId="12" xfId="0" applyFont="1" applyBorder="1" applyAlignment="1">
      <alignment horizontal="left" wrapText="1"/>
    </xf>
    <xf numFmtId="0" fontId="25" fillId="0" borderId="11" xfId="0" applyFont="1" applyBorder="1" applyAlignment="1">
      <alignment horizontal="left" wrapText="1"/>
    </xf>
    <xf numFmtId="0" fontId="25" fillId="0" borderId="4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6" fillId="6" borderId="30" xfId="7" applyFont="1" applyFill="1" applyBorder="1" applyAlignment="1">
      <alignment horizontal="center" vertical="center"/>
    </xf>
    <xf numFmtId="0" fontId="26" fillId="6" borderId="14" xfId="7" applyFont="1" applyFill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7" fillId="6" borderId="64" xfId="4" applyFont="1" applyFill="1" applyBorder="1" applyAlignment="1" applyProtection="1">
      <alignment horizontal="center" vertical="center" wrapText="1"/>
    </xf>
    <xf numFmtId="0" fontId="27" fillId="6" borderId="47" xfId="4" applyFont="1" applyFill="1" applyBorder="1" applyAlignment="1" applyProtection="1">
      <alignment horizontal="center" vertical="center" wrapText="1"/>
    </xf>
    <xf numFmtId="0" fontId="27" fillId="6" borderId="59" xfId="4" applyFont="1" applyFill="1" applyBorder="1" applyAlignment="1" applyProtection="1">
      <alignment horizontal="center" vertical="center" wrapText="1"/>
    </xf>
    <xf numFmtId="10" fontId="25" fillId="3" borderId="25" xfId="0" applyNumberFormat="1" applyFont="1" applyFill="1" applyBorder="1" applyAlignment="1" applyProtection="1">
      <alignment horizontal="center" vertical="center" wrapText="1"/>
      <protection hidden="1"/>
    </xf>
    <xf numFmtId="10" fontId="25" fillId="3" borderId="46" xfId="0" applyNumberFormat="1" applyFont="1" applyFill="1" applyBorder="1" applyAlignment="1" applyProtection="1">
      <alignment horizontal="center" vertical="center" wrapText="1"/>
      <protection hidden="1"/>
    </xf>
    <xf numFmtId="10" fontId="25" fillId="3" borderId="42" xfId="0" applyNumberFormat="1" applyFont="1" applyFill="1" applyBorder="1" applyAlignment="1" applyProtection="1">
      <alignment horizontal="center" vertical="center" wrapText="1"/>
      <protection hidden="1"/>
    </xf>
    <xf numFmtId="0" fontId="27" fillId="6" borderId="39" xfId="4" applyFont="1" applyFill="1" applyBorder="1" applyAlignment="1" applyProtection="1">
      <alignment horizontal="left" vertical="center" wrapText="1"/>
    </xf>
    <xf numFmtId="0" fontId="32" fillId="6" borderId="40" xfId="4" applyFont="1" applyFill="1" applyBorder="1" applyAlignment="1" applyProtection="1">
      <alignment horizontal="left" vertical="center" wrapText="1"/>
    </xf>
    <xf numFmtId="4" fontId="14" fillId="0" borderId="0" xfId="7" applyNumberFormat="1" applyFont="1" applyFill="1" applyBorder="1" applyAlignment="1">
      <alignment horizontal="center" vertical="center"/>
    </xf>
    <xf numFmtId="0" fontId="40" fillId="6" borderId="17" xfId="7" applyFont="1" applyFill="1" applyBorder="1" applyAlignment="1">
      <alignment horizontal="left" vertical="center" wrapText="1"/>
    </xf>
    <xf numFmtId="0" fontId="40" fillId="6" borderId="15" xfId="7" applyFont="1" applyFill="1" applyBorder="1" applyAlignment="1">
      <alignment horizontal="left" vertical="center" wrapText="1"/>
    </xf>
    <xf numFmtId="0" fontId="23" fillId="6" borderId="17" xfId="7" applyFont="1" applyFill="1" applyBorder="1" applyAlignment="1">
      <alignment horizontal="center" vertical="center" wrapText="1"/>
    </xf>
    <xf numFmtId="0" fontId="23" fillId="6" borderId="15" xfId="7" applyFont="1" applyFill="1" applyBorder="1" applyAlignment="1">
      <alignment horizontal="center" vertical="center" wrapText="1"/>
    </xf>
    <xf numFmtId="0" fontId="23" fillId="6" borderId="16" xfId="7" applyFont="1" applyFill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2" fontId="15" fillId="0" borderId="58" xfId="0" applyNumberFormat="1" applyFont="1" applyBorder="1" applyAlignment="1">
      <alignment horizontal="center" vertical="center"/>
    </xf>
    <xf numFmtId="2" fontId="15" fillId="0" borderId="28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3" fontId="15" fillId="0" borderId="58" xfId="0" applyNumberFormat="1" applyFont="1" applyBorder="1" applyAlignment="1">
      <alignment horizontal="center" vertical="center"/>
    </xf>
    <xf numFmtId="3" fontId="15" fillId="0" borderId="28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165" fontId="15" fillId="0" borderId="58" xfId="0" applyNumberFormat="1" applyFont="1" applyBorder="1" applyAlignment="1">
      <alignment horizontal="center" vertical="center" wrapText="1"/>
    </xf>
    <xf numFmtId="165" fontId="15" fillId="0" borderId="28" xfId="0" applyNumberFormat="1" applyFont="1" applyBorder="1" applyAlignment="1">
      <alignment horizontal="center" vertical="center" wrapText="1"/>
    </xf>
    <xf numFmtId="4" fontId="14" fillId="0" borderId="19" xfId="7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2" fontId="15" fillId="0" borderId="37" xfId="0" applyNumberFormat="1" applyFont="1" applyBorder="1" applyAlignment="1">
      <alignment horizontal="center" vertical="center"/>
    </xf>
    <xf numFmtId="3" fontId="15" fillId="0" borderId="37" xfId="0" applyNumberFormat="1" applyFont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2" fontId="15" fillId="0" borderId="7" xfId="0" applyNumberFormat="1" applyFont="1" applyFill="1" applyBorder="1" applyAlignment="1">
      <alignment horizontal="center" vertical="center"/>
    </xf>
    <xf numFmtId="2" fontId="15" fillId="0" borderId="37" xfId="0" applyNumberFormat="1" applyFont="1" applyFill="1" applyBorder="1" applyAlignment="1">
      <alignment horizontal="center" vertical="center"/>
    </xf>
    <xf numFmtId="166" fontId="15" fillId="0" borderId="28" xfId="0" applyNumberFormat="1" applyFont="1" applyFill="1" applyBorder="1" applyAlignment="1">
      <alignment horizontal="center" vertical="center"/>
    </xf>
    <xf numFmtId="166" fontId="15" fillId="0" borderId="37" xfId="0" applyNumberFormat="1" applyFont="1" applyFill="1" applyBorder="1" applyAlignment="1">
      <alignment horizontal="center" vertical="center"/>
    </xf>
    <xf numFmtId="3" fontId="15" fillId="0" borderId="7" xfId="0" applyNumberFormat="1" applyFont="1" applyFill="1" applyBorder="1" applyAlignment="1">
      <alignment horizontal="center" vertical="center"/>
    </xf>
    <xf numFmtId="3" fontId="15" fillId="0" borderId="37" xfId="0" applyNumberFormat="1" applyFont="1" applyFill="1" applyBorder="1" applyAlignment="1">
      <alignment horizontal="center" vertical="center"/>
    </xf>
    <xf numFmtId="0" fontId="15" fillId="0" borderId="26" xfId="7" applyFont="1" applyFill="1" applyBorder="1" applyAlignment="1">
      <alignment horizontal="center" vertical="center"/>
    </xf>
    <xf numFmtId="0" fontId="15" fillId="0" borderId="65" xfId="7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2" fontId="15" fillId="0" borderId="1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/>
    </xf>
    <xf numFmtId="3" fontId="15" fillId="0" borderId="11" xfId="0" applyNumberFormat="1" applyFont="1" applyFill="1" applyBorder="1" applyAlignment="1">
      <alignment horizontal="center" vertical="center"/>
    </xf>
    <xf numFmtId="0" fontId="40" fillId="6" borderId="16" xfId="7" applyFont="1" applyFill="1" applyBorder="1" applyAlignment="1">
      <alignment horizontal="left" vertical="center" wrapText="1"/>
    </xf>
    <xf numFmtId="4" fontId="15" fillId="0" borderId="37" xfId="0" applyNumberFormat="1" applyFont="1" applyFill="1" applyBorder="1" applyAlignment="1">
      <alignment horizontal="center" vertical="center"/>
    </xf>
    <xf numFmtId="4" fontId="15" fillId="0" borderId="37" xfId="7" applyNumberFormat="1" applyFont="1" applyFill="1" applyBorder="1" applyAlignment="1">
      <alignment horizontal="center" vertical="center"/>
    </xf>
    <xf numFmtId="4" fontId="15" fillId="0" borderId="58" xfId="0" applyNumberFormat="1" applyFont="1" applyFill="1" applyBorder="1" applyAlignment="1">
      <alignment horizontal="center" vertical="center"/>
    </xf>
    <xf numFmtId="4" fontId="40" fillId="6" borderId="17" xfId="7" applyNumberFormat="1" applyFont="1" applyFill="1" applyBorder="1" applyAlignment="1">
      <alignment horizontal="left" vertical="center" wrapText="1"/>
    </xf>
    <xf numFmtId="4" fontId="40" fillId="6" borderId="15" xfId="7" applyNumberFormat="1" applyFont="1" applyFill="1" applyBorder="1" applyAlignment="1">
      <alignment horizontal="left" vertical="center" wrapText="1"/>
    </xf>
    <xf numFmtId="4" fontId="40" fillId="6" borderId="16" xfId="7" applyNumberFormat="1" applyFont="1" applyFill="1" applyBorder="1" applyAlignment="1">
      <alignment horizontal="left" vertical="center" wrapText="1"/>
    </xf>
    <xf numFmtId="4" fontId="23" fillId="6" borderId="17" xfId="7" applyNumberFormat="1" applyFont="1" applyFill="1" applyBorder="1" applyAlignment="1">
      <alignment horizontal="center" vertical="center" wrapText="1"/>
    </xf>
    <xf numFmtId="4" fontId="23" fillId="6" borderId="15" xfId="7" applyNumberFormat="1" applyFont="1" applyFill="1" applyBorder="1" applyAlignment="1">
      <alignment horizontal="center" vertical="center" wrapText="1"/>
    </xf>
    <xf numFmtId="4" fontId="23" fillId="6" borderId="16" xfId="7" applyNumberFormat="1" applyFont="1" applyFill="1" applyBorder="1" applyAlignment="1">
      <alignment horizontal="center" vertical="center" wrapText="1"/>
    </xf>
    <xf numFmtId="4" fontId="15" fillId="0" borderId="28" xfId="0" applyNumberFormat="1" applyFont="1" applyBorder="1" applyAlignment="1">
      <alignment horizontal="center" vertical="center" wrapText="1"/>
    </xf>
    <xf numFmtId="4" fontId="14" fillId="0" borderId="32" xfId="7" applyNumberFormat="1" applyFont="1" applyFill="1" applyBorder="1" applyAlignment="1">
      <alignment horizontal="center" vertical="center"/>
    </xf>
    <xf numFmtId="4" fontId="14" fillId="0" borderId="43" xfId="7" applyNumberFormat="1" applyFont="1" applyFill="1" applyBorder="1" applyAlignment="1">
      <alignment horizontal="center" vertical="center"/>
    </xf>
    <xf numFmtId="4" fontId="15" fillId="0" borderId="28" xfId="0" applyNumberFormat="1" applyFont="1" applyFill="1" applyBorder="1" applyAlignment="1">
      <alignment horizontal="center" vertical="center" wrapText="1"/>
    </xf>
    <xf numFmtId="165" fontId="33" fillId="0" borderId="52" xfId="0" applyNumberFormat="1" applyFont="1" applyFill="1" applyBorder="1" applyAlignment="1">
      <alignment horizontal="left"/>
    </xf>
    <xf numFmtId="165" fontId="33" fillId="0" borderId="53" xfId="0" applyNumberFormat="1" applyFont="1" applyFill="1" applyBorder="1" applyAlignment="1">
      <alignment horizontal="left"/>
    </xf>
    <xf numFmtId="165" fontId="33" fillId="0" borderId="35" xfId="0" applyNumberFormat="1" applyFont="1" applyFill="1" applyBorder="1" applyAlignment="1">
      <alignment horizontal="left"/>
    </xf>
    <xf numFmtId="4" fontId="15" fillId="0" borderId="58" xfId="0" applyNumberFormat="1" applyFont="1" applyFill="1" applyBorder="1" applyAlignment="1">
      <alignment horizontal="center" vertical="center" wrapText="1"/>
    </xf>
    <xf numFmtId="4" fontId="15" fillId="0" borderId="37" xfId="0" applyNumberFormat="1" applyFont="1" applyFill="1" applyBorder="1" applyAlignment="1">
      <alignment horizontal="center" vertical="center" wrapText="1"/>
    </xf>
    <xf numFmtId="4" fontId="23" fillId="6" borderId="64" xfId="7" applyNumberFormat="1" applyFont="1" applyFill="1" applyBorder="1" applyAlignment="1">
      <alignment horizontal="left" vertical="center" wrapText="1"/>
    </xf>
    <xf numFmtId="4" fontId="23" fillId="6" borderId="60" xfId="7" applyNumberFormat="1" applyFont="1" applyFill="1" applyBorder="1" applyAlignment="1">
      <alignment horizontal="left" vertical="center" wrapText="1"/>
    </xf>
    <xf numFmtId="4" fontId="23" fillId="6" borderId="25" xfId="7" applyNumberFormat="1" applyFont="1" applyFill="1" applyBorder="1" applyAlignment="1">
      <alignment horizontal="left" vertical="center" wrapText="1"/>
    </xf>
    <xf numFmtId="4" fontId="23" fillId="6" borderId="64" xfId="7" applyNumberFormat="1" applyFont="1" applyFill="1" applyBorder="1" applyAlignment="1">
      <alignment horizontal="center" vertical="center" wrapText="1"/>
    </xf>
    <xf numFmtId="4" fontId="23" fillId="6" borderId="60" xfId="7" applyNumberFormat="1" applyFont="1" applyFill="1" applyBorder="1" applyAlignment="1">
      <alignment horizontal="center" vertical="center" wrapText="1"/>
    </xf>
    <xf numFmtId="4" fontId="15" fillId="0" borderId="58" xfId="7" applyNumberFormat="1" applyFont="1" applyFill="1" applyBorder="1" applyAlignment="1">
      <alignment horizontal="center" vertical="center"/>
    </xf>
    <xf numFmtId="4" fontId="15" fillId="0" borderId="28" xfId="7" applyNumberFormat="1" applyFont="1" applyFill="1" applyBorder="1" applyAlignment="1">
      <alignment horizontal="center" vertical="center"/>
    </xf>
    <xf numFmtId="4" fontId="15" fillId="0" borderId="28" xfId="7" applyNumberFormat="1" applyFont="1" applyFill="1" applyBorder="1" applyAlignment="1">
      <alignment horizontal="center" vertical="center" wrapText="1"/>
    </xf>
    <xf numFmtId="0" fontId="48" fillId="8" borderId="17" xfId="7" applyFont="1" applyFill="1" applyBorder="1" applyAlignment="1">
      <alignment horizontal="center" vertical="center"/>
    </xf>
    <xf numFmtId="0" fontId="48" fillId="8" borderId="15" xfId="7" applyFont="1" applyFill="1" applyBorder="1" applyAlignment="1">
      <alignment horizontal="center" vertical="center"/>
    </xf>
    <xf numFmtId="0" fontId="48" fillId="8" borderId="16" xfId="7" applyFont="1" applyFill="1" applyBorder="1" applyAlignment="1">
      <alignment horizontal="center" vertical="center"/>
    </xf>
    <xf numFmtId="166" fontId="15" fillId="0" borderId="1" xfId="0" applyNumberFormat="1" applyFont="1" applyBorder="1" applyAlignment="1">
      <alignment horizontal="center" vertical="center"/>
    </xf>
    <xf numFmtId="166" fontId="15" fillId="0" borderId="58" xfId="0" applyNumberFormat="1" applyFont="1" applyFill="1" applyBorder="1" applyAlignment="1">
      <alignment horizontal="center" vertical="center"/>
    </xf>
    <xf numFmtId="3" fontId="34" fillId="0" borderId="26" xfId="0" applyNumberFormat="1" applyFont="1" applyFill="1" applyBorder="1" applyAlignment="1">
      <alignment horizontal="center" vertical="center" wrapText="1"/>
    </xf>
    <xf numFmtId="3" fontId="34" fillId="0" borderId="43" xfId="0" applyNumberFormat="1" applyFont="1" applyFill="1" applyBorder="1" applyAlignment="1">
      <alignment horizontal="center" vertical="center" wrapText="1"/>
    </xf>
    <xf numFmtId="165" fontId="15" fillId="7" borderId="58" xfId="0" applyNumberFormat="1" applyFont="1" applyFill="1" applyBorder="1" applyAlignment="1">
      <alignment horizontal="center" vertical="center" wrapText="1"/>
    </xf>
    <xf numFmtId="165" fontId="15" fillId="7" borderId="37" xfId="0" applyNumberFormat="1" applyFont="1" applyFill="1" applyBorder="1" applyAlignment="1">
      <alignment horizontal="center" vertical="center" wrapText="1"/>
    </xf>
    <xf numFmtId="2" fontId="15" fillId="4" borderId="0" xfId="0" applyNumberFormat="1" applyFont="1" applyFill="1" applyBorder="1" applyAlignment="1">
      <alignment horizontal="center" vertical="center" wrapText="1"/>
    </xf>
    <xf numFmtId="3" fontId="15" fillId="0" borderId="58" xfId="0" applyNumberFormat="1" applyFont="1" applyFill="1" applyBorder="1" applyAlignment="1">
      <alignment horizontal="center" vertical="center"/>
    </xf>
    <xf numFmtId="3" fontId="15" fillId="0" borderId="28" xfId="0" applyNumberFormat="1" applyFont="1" applyFill="1" applyBorder="1" applyAlignment="1">
      <alignment horizontal="center" vertical="center"/>
    </xf>
    <xf numFmtId="0" fontId="15" fillId="7" borderId="20" xfId="0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center" vertical="center"/>
    </xf>
    <xf numFmtId="165" fontId="15" fillId="7" borderId="41" xfId="0" applyNumberFormat="1" applyFont="1" applyFill="1" applyBorder="1" applyAlignment="1">
      <alignment horizontal="center" vertical="center"/>
    </xf>
    <xf numFmtId="165" fontId="15" fillId="7" borderId="33" xfId="0" applyNumberFormat="1" applyFont="1" applyFill="1" applyBorder="1" applyAlignment="1">
      <alignment horizontal="center" vertical="center"/>
    </xf>
    <xf numFmtId="0" fontId="15" fillId="0" borderId="58" xfId="0" applyFont="1" applyFill="1" applyBorder="1" applyAlignment="1">
      <alignment horizontal="center" vertical="center"/>
    </xf>
    <xf numFmtId="2" fontId="15" fillId="0" borderId="58" xfId="0" applyNumberFormat="1" applyFont="1" applyFill="1" applyBorder="1" applyAlignment="1">
      <alignment horizontal="center" vertical="center"/>
    </xf>
    <xf numFmtId="2" fontId="15" fillId="0" borderId="37" xfId="0" applyNumberFormat="1" applyFont="1" applyBorder="1" applyAlignment="1">
      <alignment horizontal="center" vertical="center" wrapText="1"/>
    </xf>
    <xf numFmtId="165" fontId="15" fillId="0" borderId="28" xfId="0" applyNumberFormat="1" applyFont="1" applyFill="1" applyBorder="1" applyAlignment="1">
      <alignment horizontal="center" vertical="center" wrapText="1"/>
    </xf>
    <xf numFmtId="165" fontId="15" fillId="0" borderId="54" xfId="0" applyNumberFormat="1" applyFont="1" applyFill="1" applyBorder="1" applyAlignment="1">
      <alignment horizontal="center" vertical="center" wrapText="1"/>
    </xf>
    <xf numFmtId="165" fontId="15" fillId="0" borderId="55" xfId="0" applyNumberFormat="1" applyFont="1" applyFill="1" applyBorder="1" applyAlignment="1">
      <alignment horizontal="center" vertical="center" wrapText="1"/>
    </xf>
    <xf numFmtId="3" fontId="34" fillId="7" borderId="41" xfId="0" applyNumberFormat="1" applyFont="1" applyFill="1" applyBorder="1" applyAlignment="1">
      <alignment horizontal="center" vertical="center" wrapText="1"/>
    </xf>
    <xf numFmtId="3" fontId="34" fillId="7" borderId="33" xfId="0" applyNumberFormat="1" applyFont="1" applyFill="1" applyBorder="1" applyAlignment="1">
      <alignment horizontal="center" vertical="center" wrapText="1"/>
    </xf>
    <xf numFmtId="3" fontId="34" fillId="7" borderId="9" xfId="0" applyNumberFormat="1" applyFont="1" applyFill="1" applyBorder="1" applyAlignment="1">
      <alignment horizontal="center" vertical="center" wrapText="1"/>
    </xf>
    <xf numFmtId="0" fontId="28" fillId="13" borderId="17" xfId="7" applyFont="1" applyFill="1" applyBorder="1" applyAlignment="1">
      <alignment horizontal="center" vertical="center"/>
    </xf>
    <xf numFmtId="0" fontId="28" fillId="13" borderId="15" xfId="7" applyFont="1" applyFill="1" applyBorder="1" applyAlignment="1">
      <alignment horizontal="center" vertical="center"/>
    </xf>
    <xf numFmtId="0" fontId="28" fillId="13" borderId="16" xfId="7" applyFont="1" applyFill="1" applyBorder="1" applyAlignment="1">
      <alignment horizontal="center" vertical="center"/>
    </xf>
    <xf numFmtId="168" fontId="15" fillId="7" borderId="39" xfId="8" applyNumberFormat="1" applyFont="1" applyFill="1" applyBorder="1" applyAlignment="1">
      <alignment horizontal="center" wrapText="1"/>
    </xf>
    <xf numFmtId="168" fontId="15" fillId="7" borderId="18" xfId="8" applyNumberFormat="1" applyFont="1" applyFill="1" applyBorder="1" applyAlignment="1">
      <alignment horizontal="center" wrapText="1"/>
    </xf>
    <xf numFmtId="165" fontId="33" fillId="0" borderId="13" xfId="0" applyNumberFormat="1" applyFont="1" applyFill="1" applyBorder="1" applyAlignment="1">
      <alignment horizontal="left"/>
    </xf>
    <xf numFmtId="165" fontId="33" fillId="0" borderId="14" xfId="0" applyNumberFormat="1" applyFont="1" applyFill="1" applyBorder="1" applyAlignment="1">
      <alignment horizontal="left"/>
    </xf>
    <xf numFmtId="165" fontId="33" fillId="0" borderId="31" xfId="0" applyNumberFormat="1" applyFont="1" applyFill="1" applyBorder="1" applyAlignment="1">
      <alignment horizontal="left"/>
    </xf>
    <xf numFmtId="0" fontId="25" fillId="15" borderId="64" xfId="7" applyFont="1" applyFill="1" applyBorder="1" applyAlignment="1">
      <alignment horizontal="center" vertical="center" wrapText="1"/>
    </xf>
    <xf numFmtId="0" fontId="25" fillId="15" borderId="47" xfId="7" applyFont="1" applyFill="1" applyBorder="1" applyAlignment="1">
      <alignment horizontal="center" vertical="center" wrapText="1"/>
    </xf>
    <xf numFmtId="0" fontId="25" fillId="14" borderId="0" xfId="7" applyFont="1" applyFill="1" applyBorder="1" applyAlignment="1">
      <alignment horizontal="right" vertical="center"/>
    </xf>
    <xf numFmtId="165" fontId="33" fillId="0" borderId="41" xfId="0" applyNumberFormat="1" applyFont="1" applyFill="1" applyBorder="1" applyAlignment="1">
      <alignment horizontal="left"/>
    </xf>
    <xf numFmtId="165" fontId="33" fillId="0" borderId="9" xfId="0" applyNumberFormat="1" applyFont="1" applyFill="1" applyBorder="1" applyAlignment="1">
      <alignment horizontal="left"/>
    </xf>
    <xf numFmtId="165" fontId="33" fillId="0" borderId="33" xfId="0" applyNumberFormat="1" applyFont="1" applyFill="1" applyBorder="1" applyAlignment="1">
      <alignment horizontal="left"/>
    </xf>
    <xf numFmtId="4" fontId="15" fillId="0" borderId="3" xfId="7" applyNumberFormat="1" applyFont="1" applyFill="1" applyBorder="1" applyAlignment="1">
      <alignment horizontal="center" vertical="center" wrapText="1"/>
    </xf>
    <xf numFmtId="4" fontId="15" fillId="0" borderId="1" xfId="7" applyNumberFormat="1" applyFont="1" applyFill="1" applyBorder="1" applyAlignment="1">
      <alignment horizontal="center" vertical="center" wrapText="1"/>
    </xf>
    <xf numFmtId="4" fontId="15" fillId="0" borderId="5" xfId="7" applyNumberFormat="1" applyFont="1" applyFill="1" applyBorder="1" applyAlignment="1">
      <alignment horizontal="center" vertical="center" wrapText="1"/>
    </xf>
    <xf numFmtId="4" fontId="23" fillId="6" borderId="59" xfId="7" applyNumberFormat="1" applyFont="1" applyFill="1" applyBorder="1" applyAlignment="1">
      <alignment horizontal="left" vertical="center" wrapText="1"/>
    </xf>
    <xf numFmtId="4" fontId="23" fillId="6" borderId="48" xfId="7" applyNumberFormat="1" applyFont="1" applyFill="1" applyBorder="1" applyAlignment="1">
      <alignment horizontal="left" vertical="center" wrapText="1"/>
    </xf>
    <xf numFmtId="4" fontId="23" fillId="6" borderId="42" xfId="7" applyNumberFormat="1" applyFont="1" applyFill="1" applyBorder="1" applyAlignment="1">
      <alignment horizontal="left" vertical="center" wrapText="1"/>
    </xf>
    <xf numFmtId="4" fontId="23" fillId="6" borderId="59" xfId="7" applyNumberFormat="1" applyFont="1" applyFill="1" applyBorder="1" applyAlignment="1">
      <alignment horizontal="center" vertical="center" wrapText="1"/>
    </xf>
    <xf numFmtId="4" fontId="23" fillId="6" borderId="48" xfId="7" applyNumberFormat="1" applyFont="1" applyFill="1" applyBorder="1" applyAlignment="1">
      <alignment horizontal="center" vertical="center" wrapText="1"/>
    </xf>
    <xf numFmtId="4" fontId="15" fillId="0" borderId="58" xfId="7" applyNumberFormat="1" applyFont="1" applyFill="1" applyBorder="1" applyAlignment="1">
      <alignment horizontal="center" vertical="center" wrapText="1"/>
    </xf>
    <xf numFmtId="4" fontId="23" fillId="6" borderId="17" xfId="7" applyNumberFormat="1" applyFont="1" applyFill="1" applyBorder="1" applyAlignment="1">
      <alignment horizontal="left" vertical="center" wrapText="1"/>
    </xf>
    <xf numFmtId="4" fontId="23" fillId="6" borderId="15" xfId="7" applyNumberFormat="1" applyFont="1" applyFill="1" applyBorder="1" applyAlignment="1">
      <alignment horizontal="left" vertical="center" wrapText="1"/>
    </xf>
    <xf numFmtId="4" fontId="23" fillId="6" borderId="16" xfId="7" applyNumberFormat="1" applyFont="1" applyFill="1" applyBorder="1" applyAlignment="1">
      <alignment horizontal="left" vertical="center" wrapText="1"/>
    </xf>
    <xf numFmtId="4" fontId="33" fillId="0" borderId="63" xfId="0" applyNumberFormat="1" applyFont="1" applyFill="1" applyBorder="1" applyAlignment="1">
      <alignment horizontal="left" wrapText="1"/>
    </xf>
    <xf numFmtId="4" fontId="33" fillId="0" borderId="15" xfId="0" applyNumberFormat="1" applyFont="1" applyFill="1" applyBorder="1" applyAlignment="1">
      <alignment horizontal="left" wrapText="1"/>
    </xf>
    <xf numFmtId="4" fontId="15" fillId="0" borderId="11" xfId="0" applyNumberFormat="1" applyFont="1" applyBorder="1" applyAlignment="1">
      <alignment horizontal="center" vertical="center" wrapText="1"/>
    </xf>
    <xf numFmtId="166" fontId="15" fillId="0" borderId="3" xfId="0" applyNumberFormat="1" applyFont="1" applyFill="1" applyBorder="1" applyAlignment="1">
      <alignment horizontal="center" vertical="center"/>
    </xf>
    <xf numFmtId="2" fontId="15" fillId="0" borderId="58" xfId="0" applyNumberFormat="1" applyFont="1" applyBorder="1" applyAlignment="1">
      <alignment horizontal="center" vertical="center" wrapText="1"/>
    </xf>
    <xf numFmtId="2" fontId="15" fillId="0" borderId="11" xfId="0" applyNumberFormat="1" applyFont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1" fontId="42" fillId="0" borderId="32" xfId="7" applyNumberFormat="1" applyFont="1" applyFill="1" applyBorder="1" applyAlignment="1">
      <alignment horizontal="center" vertical="center"/>
    </xf>
    <xf numFmtId="1" fontId="42" fillId="0" borderId="27" xfId="7" applyNumberFormat="1" applyFont="1" applyFill="1" applyBorder="1" applyAlignment="1">
      <alignment horizontal="center" vertical="center"/>
    </xf>
    <xf numFmtId="1" fontId="23" fillId="6" borderId="60" xfId="7" applyNumberFormat="1" applyFont="1" applyFill="1" applyBorder="1" applyAlignment="1">
      <alignment horizontal="center" vertical="center" wrapText="1"/>
    </xf>
    <xf numFmtId="1" fontId="0" fillId="6" borderId="60" xfId="0" applyNumberFormat="1" applyFill="1" applyBorder="1" applyAlignment="1">
      <alignment horizontal="center" vertical="center" wrapText="1"/>
    </xf>
    <xf numFmtId="166" fontId="13" fillId="9" borderId="0" xfId="7" applyNumberFormat="1" applyFill="1" applyAlignment="1">
      <alignment horizontal="center" vertical="center"/>
    </xf>
    <xf numFmtId="0" fontId="7" fillId="14" borderId="0" xfId="0" applyFont="1" applyFill="1" applyAlignment="1">
      <alignment horizontal="center"/>
    </xf>
    <xf numFmtId="4" fontId="15" fillId="12" borderId="7" xfId="0" applyNumberFormat="1" applyFont="1" applyFill="1" applyBorder="1" applyAlignment="1">
      <alignment horizontal="center" vertical="center" wrapText="1"/>
    </xf>
    <xf numFmtId="4" fontId="15" fillId="12" borderId="11" xfId="0" applyNumberFormat="1" applyFont="1" applyFill="1" applyBorder="1" applyAlignment="1">
      <alignment horizontal="center" vertical="center" wrapText="1"/>
    </xf>
    <xf numFmtId="1" fontId="42" fillId="0" borderId="43" xfId="7" applyNumberFormat="1" applyFont="1" applyFill="1" applyBorder="1" applyAlignment="1">
      <alignment horizontal="center" vertical="center"/>
    </xf>
    <xf numFmtId="1" fontId="42" fillId="0" borderId="26" xfId="7" applyNumberFormat="1" applyFont="1" applyFill="1" applyBorder="1" applyAlignment="1">
      <alignment horizontal="center" vertical="center"/>
    </xf>
    <xf numFmtId="1" fontId="23" fillId="6" borderId="15" xfId="7" applyNumberFormat="1" applyFont="1" applyFill="1" applyBorder="1" applyAlignment="1">
      <alignment horizontal="center" vertical="center" wrapText="1"/>
    </xf>
    <xf numFmtId="1" fontId="0" fillId="6" borderId="16" xfId="0" applyNumberFormat="1" applyFill="1" applyBorder="1" applyAlignment="1">
      <alignment horizontal="center" vertical="center" wrapText="1"/>
    </xf>
    <xf numFmtId="166" fontId="13" fillId="12" borderId="0" xfId="7" applyNumberFormat="1" applyFill="1" applyAlignment="1">
      <alignment horizontal="center" vertical="center"/>
    </xf>
    <xf numFmtId="0" fontId="23" fillId="6" borderId="0" xfId="7" applyFont="1" applyFill="1" applyBorder="1" applyAlignment="1">
      <alignment horizontal="center" vertical="center"/>
    </xf>
    <xf numFmtId="0" fontId="23" fillId="6" borderId="46" xfId="7" applyFont="1" applyFill="1" applyBorder="1" applyAlignment="1">
      <alignment horizontal="center" vertical="center"/>
    </xf>
    <xf numFmtId="1" fontId="23" fillId="6" borderId="48" xfId="7" applyNumberFormat="1" applyFont="1" applyFill="1" applyBorder="1" applyAlignment="1">
      <alignment horizontal="center" vertical="center" wrapText="1"/>
    </xf>
    <xf numFmtId="1" fontId="0" fillId="6" borderId="42" xfId="0" applyNumberFormat="1" applyFill="1" applyBorder="1" applyAlignment="1">
      <alignment horizontal="center" vertical="center" wrapText="1"/>
    </xf>
    <xf numFmtId="2" fontId="15" fillId="0" borderId="28" xfId="0" applyNumberFormat="1" applyFont="1" applyFill="1" applyBorder="1" applyAlignment="1">
      <alignment horizontal="center" vertical="center"/>
    </xf>
    <xf numFmtId="2" fontId="15" fillId="7" borderId="43" xfId="0" applyNumberFormat="1" applyFont="1" applyFill="1" applyBorder="1" applyAlignment="1">
      <alignment horizontal="center" vertical="center" wrapText="1"/>
    </xf>
    <xf numFmtId="2" fontId="15" fillId="7" borderId="27" xfId="0" applyNumberFormat="1" applyFont="1" applyFill="1" applyBorder="1" applyAlignment="1">
      <alignment horizontal="center" vertical="center" wrapText="1"/>
    </xf>
    <xf numFmtId="1" fontId="42" fillId="0" borderId="23" xfId="7" applyNumberFormat="1" applyFont="1" applyFill="1" applyBorder="1" applyAlignment="1">
      <alignment horizontal="center" vertical="center"/>
    </xf>
    <xf numFmtId="1" fontId="42" fillId="0" borderId="24" xfId="7" applyNumberFormat="1" applyFont="1" applyFill="1" applyBorder="1" applyAlignment="1">
      <alignment horizontal="center" vertical="center"/>
    </xf>
    <xf numFmtId="1" fontId="42" fillId="0" borderId="19" xfId="7" applyNumberFormat="1" applyFont="1" applyFill="1" applyBorder="1" applyAlignment="1">
      <alignment horizontal="center" vertical="center"/>
    </xf>
    <xf numFmtId="168" fontId="15" fillId="7" borderId="40" xfId="8" applyNumberFormat="1" applyFont="1" applyFill="1" applyBorder="1" applyAlignment="1">
      <alignment horizontal="center" vertical="top" wrapText="1"/>
    </xf>
    <xf numFmtId="168" fontId="15" fillId="7" borderId="18" xfId="8" applyNumberFormat="1" applyFont="1" applyFill="1" applyBorder="1" applyAlignment="1">
      <alignment horizontal="center" vertical="top" wrapText="1"/>
    </xf>
    <xf numFmtId="1" fontId="42" fillId="0" borderId="29" xfId="7" applyNumberFormat="1" applyFont="1" applyFill="1" applyBorder="1" applyAlignment="1">
      <alignment horizontal="center" vertical="center"/>
    </xf>
    <xf numFmtId="2" fontId="15" fillId="0" borderId="28" xfId="0" applyNumberFormat="1" applyFont="1" applyBorder="1" applyAlignment="1">
      <alignment horizontal="center" vertical="center" wrapText="1"/>
    </xf>
    <xf numFmtId="165" fontId="18" fillId="0" borderId="63" xfId="0" applyNumberFormat="1" applyFont="1" applyFill="1" applyBorder="1" applyAlignment="1">
      <alignment horizontal="left" wrapText="1"/>
    </xf>
    <xf numFmtId="165" fontId="18" fillId="0" borderId="15" xfId="0" applyNumberFormat="1" applyFont="1" applyFill="1" applyBorder="1" applyAlignment="1">
      <alignment horizontal="left" wrapText="1"/>
    </xf>
    <xf numFmtId="3" fontId="34" fillId="7" borderId="55" xfId="0" applyNumberFormat="1" applyFont="1" applyFill="1" applyBorder="1" applyAlignment="1">
      <alignment horizontal="center" vertical="center" wrapText="1"/>
    </xf>
    <xf numFmtId="3" fontId="34" fillId="7" borderId="65" xfId="0" applyNumberFormat="1" applyFont="1" applyFill="1" applyBorder="1" applyAlignment="1">
      <alignment horizontal="center" vertical="center" wrapText="1"/>
    </xf>
    <xf numFmtId="0" fontId="34" fillId="7" borderId="28" xfId="0" applyNumberFormat="1" applyFont="1" applyFill="1" applyBorder="1" applyAlignment="1">
      <alignment horizontal="center" vertical="center" wrapText="1"/>
    </xf>
    <xf numFmtId="0" fontId="34" fillId="7" borderId="37" xfId="0" applyNumberFormat="1" applyFont="1" applyFill="1" applyBorder="1" applyAlignment="1">
      <alignment horizontal="center" vertical="center" wrapText="1"/>
    </xf>
    <xf numFmtId="0" fontId="25" fillId="7" borderId="57" xfId="0" applyFont="1" applyFill="1" applyBorder="1" applyAlignment="1">
      <alignment horizontal="center" vertical="center"/>
    </xf>
    <xf numFmtId="0" fontId="25" fillId="7" borderId="49" xfId="0" applyFont="1" applyFill="1" applyBorder="1" applyAlignment="1">
      <alignment horizontal="center" vertical="center"/>
    </xf>
    <xf numFmtId="165" fontId="15" fillId="7" borderId="52" xfId="0" applyNumberFormat="1" applyFont="1" applyFill="1" applyBorder="1" applyAlignment="1">
      <alignment horizontal="center" vertical="center" wrapText="1"/>
    </xf>
    <xf numFmtId="165" fontId="15" fillId="7" borderId="35" xfId="0" applyNumberFormat="1" applyFont="1" applyFill="1" applyBorder="1" applyAlignment="1">
      <alignment horizontal="center" vertical="center" wrapText="1"/>
    </xf>
    <xf numFmtId="2" fontId="15" fillId="7" borderId="28" xfId="0" applyNumberFormat="1" applyFont="1" applyFill="1" applyBorder="1" applyAlignment="1">
      <alignment horizontal="center" vertical="center" wrapText="1"/>
    </xf>
    <xf numFmtId="2" fontId="15" fillId="7" borderId="37" xfId="0" applyNumberFormat="1" applyFont="1" applyFill="1" applyBorder="1" applyAlignment="1">
      <alignment horizontal="center" vertical="center" wrapText="1"/>
    </xf>
    <xf numFmtId="165" fontId="15" fillId="7" borderId="28" xfId="0" applyNumberFormat="1" applyFont="1" applyFill="1" applyBorder="1" applyAlignment="1">
      <alignment horizontal="center" vertical="center" wrapText="1"/>
    </xf>
    <xf numFmtId="0" fontId="11" fillId="7" borderId="37" xfId="0" applyFont="1" applyFill="1" applyBorder="1"/>
    <xf numFmtId="165" fontId="15" fillId="7" borderId="11" xfId="0" applyNumberFormat="1" applyFont="1" applyFill="1" applyBorder="1" applyAlignment="1">
      <alignment horizontal="center" vertical="center" wrapText="1"/>
    </xf>
    <xf numFmtId="165" fontId="15" fillId="7" borderId="5" xfId="0" applyNumberFormat="1" applyFont="1" applyFill="1" applyBorder="1" applyAlignment="1">
      <alignment horizontal="center" vertical="center" wrapText="1"/>
    </xf>
    <xf numFmtId="0" fontId="28" fillId="4" borderId="17" xfId="7" applyFont="1" applyFill="1" applyBorder="1" applyAlignment="1">
      <alignment horizontal="center" vertical="center"/>
    </xf>
    <xf numFmtId="0" fontId="28" fillId="4" borderId="15" xfId="7" applyFont="1" applyFill="1" applyBorder="1" applyAlignment="1">
      <alignment horizontal="center" vertical="center"/>
    </xf>
    <xf numFmtId="2" fontId="43" fillId="7" borderId="43" xfId="0" applyNumberFormat="1" applyFont="1" applyFill="1" applyBorder="1" applyAlignment="1">
      <alignment horizontal="center" vertical="center" wrapText="1"/>
    </xf>
    <xf numFmtId="2" fontId="43" fillId="7" borderId="27" xfId="0" applyNumberFormat="1" applyFont="1" applyFill="1" applyBorder="1" applyAlignment="1">
      <alignment horizontal="center" vertical="center" wrapText="1"/>
    </xf>
    <xf numFmtId="165" fontId="18" fillId="0" borderId="5" xfId="0" applyNumberFormat="1" applyFont="1" applyFill="1" applyBorder="1" applyAlignment="1">
      <alignment horizontal="left" wrapText="1"/>
    </xf>
    <xf numFmtId="2" fontId="15" fillId="0" borderId="58" xfId="0" applyNumberFormat="1" applyFont="1" applyFill="1" applyBorder="1" applyAlignment="1">
      <alignment horizontal="center" vertical="center" wrapText="1"/>
    </xf>
    <xf numFmtId="2" fontId="15" fillId="0" borderId="28" xfId="0" applyNumberFormat="1" applyFont="1" applyFill="1" applyBorder="1" applyAlignment="1">
      <alignment horizontal="center" vertical="center" wrapText="1"/>
    </xf>
    <xf numFmtId="2" fontId="15" fillId="0" borderId="37" xfId="0" applyNumberFormat="1" applyFont="1" applyFill="1" applyBorder="1" applyAlignment="1">
      <alignment horizontal="center" vertical="center" wrapText="1"/>
    </xf>
    <xf numFmtId="1" fontId="15" fillId="0" borderId="58" xfId="0" applyNumberFormat="1" applyFont="1" applyFill="1" applyBorder="1" applyAlignment="1">
      <alignment horizontal="center" vertical="center"/>
    </xf>
    <xf numFmtId="1" fontId="15" fillId="0" borderId="37" xfId="0" applyNumberFormat="1" applyFont="1" applyFill="1" applyBorder="1" applyAlignment="1">
      <alignment horizontal="center" vertical="center"/>
    </xf>
    <xf numFmtId="165" fontId="33" fillId="0" borderId="41" xfId="0" applyNumberFormat="1" applyFont="1" applyFill="1" applyBorder="1" applyAlignment="1">
      <alignment horizontal="left" wrapText="1"/>
    </xf>
    <xf numFmtId="165" fontId="33" fillId="0" borderId="9" xfId="0" applyNumberFormat="1" applyFont="1" applyFill="1" applyBorder="1" applyAlignment="1">
      <alignment horizontal="left" wrapText="1"/>
    </xf>
    <xf numFmtId="165" fontId="33" fillId="0" borderId="56" xfId="0" applyNumberFormat="1" applyFont="1" applyFill="1" applyBorder="1" applyAlignment="1">
      <alignment horizontal="left"/>
    </xf>
    <xf numFmtId="165" fontId="33" fillId="0" borderId="38" xfId="0" applyNumberFormat="1" applyFont="1" applyFill="1" applyBorder="1" applyAlignment="1">
      <alignment horizontal="left"/>
    </xf>
    <xf numFmtId="2" fontId="34" fillId="11" borderId="8" xfId="0" applyNumberFormat="1" applyFont="1" applyFill="1" applyBorder="1" applyAlignment="1">
      <alignment horizontal="center"/>
    </xf>
    <xf numFmtId="2" fontId="34" fillId="11" borderId="3" xfId="0" applyNumberFormat="1" applyFont="1" applyFill="1" applyBorder="1" applyAlignment="1">
      <alignment horizontal="center"/>
    </xf>
    <xf numFmtId="2" fontId="34" fillId="11" borderId="32" xfId="0" applyNumberFormat="1" applyFont="1" applyFill="1" applyBorder="1" applyAlignment="1">
      <alignment horizontal="center"/>
    </xf>
    <xf numFmtId="2" fontId="38" fillId="0" borderId="30" xfId="4" applyNumberFormat="1" applyFill="1" applyBorder="1" applyAlignment="1" applyProtection="1">
      <alignment horizontal="left"/>
    </xf>
    <xf numFmtId="2" fontId="38" fillId="0" borderId="14" xfId="4" applyNumberFormat="1" applyFill="1" applyBorder="1" applyAlignment="1" applyProtection="1">
      <alignment horizontal="left"/>
    </xf>
    <xf numFmtId="2" fontId="38" fillId="0" borderId="23" xfId="4" applyNumberFormat="1" applyFill="1" applyBorder="1" applyAlignment="1" applyProtection="1">
      <alignment horizontal="left"/>
    </xf>
    <xf numFmtId="2" fontId="38" fillId="0" borderId="2" xfId="4" applyNumberFormat="1" applyFill="1" applyBorder="1" applyAlignment="1" applyProtection="1">
      <alignment horizontal="left"/>
    </xf>
    <xf numFmtId="2" fontId="38" fillId="0" borderId="1" xfId="4" applyNumberFormat="1" applyFill="1" applyBorder="1" applyAlignment="1" applyProtection="1">
      <alignment horizontal="left"/>
    </xf>
    <xf numFmtId="2" fontId="38" fillId="0" borderId="19" xfId="4" applyNumberFormat="1" applyFill="1" applyBorder="1" applyAlignment="1" applyProtection="1">
      <alignment horizontal="left"/>
    </xf>
    <xf numFmtId="2" fontId="38" fillId="0" borderId="2" xfId="4" applyNumberFormat="1" applyFill="1" applyBorder="1" applyAlignment="1" applyProtection="1">
      <alignment horizontal="left" vertical="center" wrapText="1"/>
    </xf>
    <xf numFmtId="2" fontId="38" fillId="0" borderId="1" xfId="4" applyNumberFormat="1" applyFill="1" applyBorder="1" applyAlignment="1" applyProtection="1">
      <alignment horizontal="left" vertical="center" wrapText="1"/>
    </xf>
    <xf numFmtId="2" fontId="38" fillId="0" borderId="19" xfId="4" applyNumberFormat="1" applyFill="1" applyBorder="1" applyAlignment="1" applyProtection="1">
      <alignment horizontal="left" vertical="center" wrapText="1"/>
    </xf>
    <xf numFmtId="2" fontId="38" fillId="0" borderId="4" xfId="4" applyNumberFormat="1" applyFill="1" applyBorder="1" applyAlignment="1" applyProtection="1">
      <alignment horizontal="left" vertical="center" wrapText="1"/>
    </xf>
    <xf numFmtId="2" fontId="38" fillId="0" borderId="5" xfId="4" applyNumberFormat="1" applyFill="1" applyBorder="1" applyAlignment="1" applyProtection="1">
      <alignment horizontal="left" vertical="center" wrapText="1"/>
    </xf>
    <xf numFmtId="2" fontId="38" fillId="0" borderId="27" xfId="4" applyNumberFormat="1" applyFill="1" applyBorder="1" applyAlignment="1" applyProtection="1">
      <alignment horizontal="left" vertical="center" wrapText="1"/>
    </xf>
    <xf numFmtId="165" fontId="18" fillId="0" borderId="3" xfId="0" applyNumberFormat="1" applyFont="1" applyFill="1" applyBorder="1" applyAlignment="1">
      <alignment horizontal="left" wrapText="1"/>
    </xf>
    <xf numFmtId="4" fontId="42" fillId="0" borderId="54" xfId="7" applyNumberFormat="1" applyFont="1" applyFill="1" applyBorder="1" applyAlignment="1">
      <alignment horizontal="center" vertical="center"/>
    </xf>
    <xf numFmtId="4" fontId="42" fillId="0" borderId="65" xfId="7" applyNumberFormat="1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23" fillId="6" borderId="64" xfId="7" applyFont="1" applyFill="1" applyBorder="1" applyAlignment="1">
      <alignment horizontal="left" vertical="center" wrapText="1"/>
    </xf>
    <xf numFmtId="0" fontId="23" fillId="6" borderId="60" xfId="7" applyFont="1" applyFill="1" applyBorder="1" applyAlignment="1">
      <alignment horizontal="left" vertical="center" wrapText="1"/>
    </xf>
    <xf numFmtId="0" fontId="23" fillId="6" borderId="25" xfId="7" applyFont="1" applyFill="1" applyBorder="1" applyAlignment="1">
      <alignment horizontal="left" vertical="center" wrapText="1"/>
    </xf>
    <xf numFmtId="0" fontId="23" fillId="6" borderId="17" xfId="7" applyFont="1" applyFill="1" applyBorder="1" applyAlignment="1">
      <alignment horizontal="left" vertical="center" wrapText="1"/>
    </xf>
    <xf numFmtId="0" fontId="23" fillId="6" borderId="15" xfId="7" applyFont="1" applyFill="1" applyBorder="1" applyAlignment="1">
      <alignment horizontal="left" vertical="center" wrapText="1"/>
    </xf>
    <xf numFmtId="2" fontId="15" fillId="2" borderId="58" xfId="0" applyNumberFormat="1" applyFont="1" applyFill="1" applyBorder="1" applyAlignment="1">
      <alignment horizontal="center" vertical="center" wrapText="1"/>
    </xf>
    <xf numFmtId="2" fontId="15" fillId="2" borderId="28" xfId="0" applyNumberFormat="1" applyFont="1" applyFill="1" applyBorder="1" applyAlignment="1">
      <alignment horizontal="center" vertical="center" wrapText="1"/>
    </xf>
    <xf numFmtId="2" fontId="15" fillId="2" borderId="37" xfId="0" applyNumberFormat="1" applyFont="1" applyFill="1" applyBorder="1" applyAlignment="1">
      <alignment horizontal="center" vertical="center" wrapText="1"/>
    </xf>
    <xf numFmtId="0" fontId="25" fillId="14" borderId="0" xfId="7" applyFont="1" applyFill="1" applyBorder="1" applyAlignment="1">
      <alignment horizontal="center" vertical="center" wrapText="1"/>
    </xf>
    <xf numFmtId="4" fontId="42" fillId="0" borderId="55" xfId="7" applyNumberFormat="1" applyFont="1" applyFill="1" applyBorder="1" applyAlignment="1">
      <alignment horizontal="center" vertical="center"/>
    </xf>
    <xf numFmtId="4" fontId="15" fillId="0" borderId="36" xfId="0" applyNumberFormat="1" applyFont="1" applyBorder="1" applyAlignment="1">
      <alignment horizontal="center" vertical="center" wrapText="1"/>
    </xf>
    <xf numFmtId="4" fontId="15" fillId="0" borderId="67" xfId="0" applyNumberFormat="1" applyFont="1" applyBorder="1" applyAlignment="1">
      <alignment horizontal="center" vertical="center" wrapText="1"/>
    </xf>
    <xf numFmtId="4" fontId="15" fillId="0" borderId="35" xfId="0" applyNumberFormat="1" applyFont="1" applyBorder="1" applyAlignment="1">
      <alignment horizontal="center" vertical="center" wrapText="1"/>
    </xf>
    <xf numFmtId="165" fontId="15" fillId="7" borderId="66" xfId="0" applyNumberFormat="1" applyFont="1" applyFill="1" applyBorder="1" applyAlignment="1">
      <alignment horizontal="center" vertical="center" wrapText="1"/>
    </xf>
    <xf numFmtId="165" fontId="15" fillId="7" borderId="61" xfId="0" applyNumberFormat="1" applyFont="1" applyFill="1" applyBorder="1" applyAlignment="1">
      <alignment horizontal="center" vertical="center" wrapText="1"/>
    </xf>
    <xf numFmtId="3" fontId="34" fillId="7" borderId="52" xfId="0" applyNumberFormat="1" applyFont="1" applyFill="1" applyBorder="1" applyAlignment="1">
      <alignment horizontal="center" vertical="center" wrapText="1"/>
    </xf>
    <xf numFmtId="3" fontId="34" fillId="7" borderId="35" xfId="0" applyNumberFormat="1" applyFont="1" applyFill="1" applyBorder="1" applyAlignment="1">
      <alignment horizontal="center" vertical="center" wrapText="1"/>
    </xf>
    <xf numFmtId="165" fontId="15" fillId="7" borderId="56" xfId="0" applyNumberFormat="1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166" fontId="31" fillId="9" borderId="0" xfId="0" applyNumberFormat="1" applyFont="1" applyFill="1" applyAlignment="1">
      <alignment horizontal="center" vertical="center"/>
    </xf>
    <xf numFmtId="0" fontId="28" fillId="4" borderId="59" xfId="7" applyFont="1" applyFill="1" applyBorder="1" applyAlignment="1">
      <alignment horizontal="center" vertical="center"/>
    </xf>
    <xf numFmtId="0" fontId="28" fillId="4" borderId="48" xfId="7" applyFont="1" applyFill="1" applyBorder="1" applyAlignment="1">
      <alignment horizontal="center" vertical="center"/>
    </xf>
    <xf numFmtId="0" fontId="23" fillId="6" borderId="48" xfId="7" applyFont="1" applyFill="1" applyBorder="1" applyAlignment="1">
      <alignment horizontal="left" vertical="center" wrapText="1"/>
    </xf>
    <xf numFmtId="2" fontId="31" fillId="9" borderId="0" xfId="0" applyNumberFormat="1" applyFont="1" applyFill="1" applyAlignment="1">
      <alignment horizontal="center" vertical="center"/>
    </xf>
    <xf numFmtId="0" fontId="23" fillId="6" borderId="64" xfId="7" applyFont="1" applyFill="1" applyBorder="1" applyAlignment="1">
      <alignment horizontal="center" vertical="center" wrapText="1"/>
    </xf>
    <xf numFmtId="0" fontId="23" fillId="6" borderId="60" xfId="7" applyFont="1" applyFill="1" applyBorder="1" applyAlignment="1">
      <alignment horizontal="center" vertical="center" wrapText="1"/>
    </xf>
    <xf numFmtId="0" fontId="23" fillId="6" borderId="25" xfId="7" applyFont="1" applyFill="1" applyBorder="1" applyAlignment="1">
      <alignment horizontal="center" vertical="center" wrapText="1"/>
    </xf>
    <xf numFmtId="2" fontId="38" fillId="0" borderId="4" xfId="4" applyNumberFormat="1" applyFill="1" applyBorder="1" applyAlignment="1" applyProtection="1">
      <alignment horizontal="left" wrapText="1"/>
    </xf>
    <xf numFmtId="2" fontId="38" fillId="0" borderId="5" xfId="4" applyNumberFormat="1" applyFill="1" applyBorder="1" applyAlignment="1" applyProtection="1">
      <alignment horizontal="left" wrapText="1"/>
    </xf>
    <xf numFmtId="0" fontId="15" fillId="0" borderId="8" xfId="0" applyFont="1" applyBorder="1"/>
    <xf numFmtId="0" fontId="15" fillId="0" borderId="3" xfId="0" applyFont="1" applyBorder="1" applyAlignment="1">
      <alignment horizontal="center" vertical="center"/>
    </xf>
    <xf numFmtId="166" fontId="15" fillId="0" borderId="3" xfId="0" applyNumberFormat="1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65" fontId="15" fillId="0" borderId="3" xfId="0" quotePrefix="1" applyNumberFormat="1" applyFont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 wrapText="1"/>
    </xf>
    <xf numFmtId="3" fontId="41" fillId="0" borderId="3" xfId="0" quotePrefix="1" applyNumberFormat="1" applyFont="1" applyBorder="1" applyAlignment="1">
      <alignment horizontal="center" vertical="center"/>
    </xf>
    <xf numFmtId="3" fontId="41" fillId="0" borderId="3" xfId="0" applyNumberFormat="1" applyFont="1" applyBorder="1" applyAlignment="1">
      <alignment horizontal="center" vertical="center" wrapText="1"/>
    </xf>
    <xf numFmtId="4" fontId="14" fillId="0" borderId="3" xfId="7" applyNumberFormat="1" applyFont="1" applyBorder="1" applyAlignment="1">
      <alignment horizontal="center" vertical="center"/>
    </xf>
    <xf numFmtId="0" fontId="15" fillId="0" borderId="2" xfId="0" applyFont="1" applyBorder="1"/>
    <xf numFmtId="165" fontId="15" fillId="0" borderId="1" xfId="0" quotePrefix="1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 wrapText="1"/>
    </xf>
    <xf numFmtId="3" fontId="41" fillId="0" borderId="1" xfId="0" quotePrefix="1" applyNumberFormat="1" applyFont="1" applyBorder="1" applyAlignment="1">
      <alignment horizontal="center" vertical="center"/>
    </xf>
    <xf numFmtId="3" fontId="41" fillId="0" borderId="1" xfId="0" applyNumberFormat="1" applyFont="1" applyBorder="1" applyAlignment="1">
      <alignment horizontal="center" vertical="center" wrapText="1"/>
    </xf>
    <xf numFmtId="4" fontId="14" fillId="0" borderId="1" xfId="7" applyNumberFormat="1" applyFont="1" applyBorder="1" applyAlignment="1">
      <alignment horizontal="center" vertical="center"/>
    </xf>
    <xf numFmtId="0" fontId="15" fillId="0" borderId="1" xfId="7" applyFont="1" applyBorder="1" applyAlignment="1">
      <alignment horizontal="center" vertical="center"/>
    </xf>
    <xf numFmtId="0" fontId="40" fillId="6" borderId="2" xfId="7" applyFont="1" applyFill="1" applyBorder="1" applyAlignment="1">
      <alignment horizontal="left" vertical="center" wrapText="1"/>
    </xf>
    <xf numFmtId="0" fontId="40" fillId="6" borderId="1" xfId="7" applyFont="1" applyFill="1" applyBorder="1" applyAlignment="1">
      <alignment horizontal="left" vertical="center" wrapText="1"/>
    </xf>
    <xf numFmtId="0" fontId="23" fillId="6" borderId="1" xfId="7" applyFont="1" applyFill="1" applyBorder="1" applyAlignment="1">
      <alignment horizontal="center" vertical="center" wrapText="1"/>
    </xf>
    <xf numFmtId="0" fontId="15" fillId="0" borderId="2" xfId="0" applyFont="1" applyFill="1" applyBorder="1"/>
    <xf numFmtId="3" fontId="34" fillId="0" borderId="54" xfId="0" applyNumberFormat="1" applyFont="1" applyBorder="1" applyAlignment="1">
      <alignment horizontal="center" vertical="center" wrapText="1"/>
    </xf>
    <xf numFmtId="3" fontId="34" fillId="0" borderId="43" xfId="0" applyNumberFormat="1" applyFont="1" applyBorder="1" applyAlignment="1">
      <alignment horizontal="center" vertical="center" wrapText="1"/>
    </xf>
    <xf numFmtId="3" fontId="34" fillId="0" borderId="26" xfId="0" applyNumberFormat="1" applyFont="1" applyBorder="1" applyAlignment="1">
      <alignment horizontal="center" vertical="center" wrapText="1"/>
    </xf>
    <xf numFmtId="0" fontId="23" fillId="6" borderId="19" xfId="7" applyFont="1" applyFill="1" applyBorder="1" applyAlignment="1">
      <alignment horizontal="center" vertical="center" wrapText="1"/>
    </xf>
    <xf numFmtId="3" fontId="34" fillId="0" borderId="19" xfId="0" applyNumberFormat="1" applyFont="1" applyBorder="1" applyAlignment="1">
      <alignment horizontal="center" vertical="center" wrapText="1"/>
    </xf>
    <xf numFmtId="3" fontId="34" fillId="0" borderId="19" xfId="0" applyNumberFormat="1" applyFont="1" applyFill="1" applyBorder="1" applyAlignment="1">
      <alignment horizontal="center" vertical="center" wrapText="1"/>
    </xf>
    <xf numFmtId="3" fontId="34" fillId="0" borderId="55" xfId="0" applyNumberFormat="1" applyFont="1" applyBorder="1" applyAlignment="1">
      <alignment horizontal="center" vertical="center" wrapText="1"/>
    </xf>
    <xf numFmtId="3" fontId="34" fillId="0" borderId="19" xfId="0" applyNumberFormat="1" applyFont="1" applyFill="1" applyBorder="1" applyAlignment="1">
      <alignment horizontal="center" vertical="center" wrapText="1"/>
    </xf>
    <xf numFmtId="3" fontId="41" fillId="0" borderId="1" xfId="0" applyNumberFormat="1" applyFont="1" applyFill="1" applyBorder="1" applyAlignment="1">
      <alignment horizontal="center" vertical="center" wrapText="1"/>
    </xf>
    <xf numFmtId="3" fontId="34" fillId="0" borderId="19" xfId="0" applyNumberFormat="1" applyFont="1" applyBorder="1" applyAlignment="1">
      <alignment horizontal="center" vertical="center" wrapText="1"/>
    </xf>
    <xf numFmtId="3" fontId="34" fillId="0" borderId="19" xfId="0" applyNumberFormat="1" applyFont="1" applyBorder="1" applyAlignment="1">
      <alignment horizontal="center" vertical="center"/>
    </xf>
    <xf numFmtId="3" fontId="34" fillId="0" borderId="44" xfId="0" applyNumberFormat="1" applyFont="1" applyBorder="1" applyAlignment="1">
      <alignment horizontal="center" vertical="center" wrapText="1"/>
    </xf>
    <xf numFmtId="3" fontId="41" fillId="0" borderId="10" xfId="0" applyNumberFormat="1" applyFont="1" applyFill="1" applyBorder="1" applyAlignment="1">
      <alignment horizontal="center" vertical="center" wrapText="1"/>
    </xf>
    <xf numFmtId="0" fontId="46" fillId="0" borderId="0" xfId="0" applyFont="1"/>
    <xf numFmtId="165" fontId="10" fillId="0" borderId="0" xfId="0" applyNumberFormat="1" applyFont="1"/>
    <xf numFmtId="3" fontId="33" fillId="0" borderId="0" xfId="0" applyNumberFormat="1" applyFont="1"/>
    <xf numFmtId="3" fontId="34" fillId="0" borderId="0" xfId="0" applyNumberFormat="1" applyFont="1"/>
    <xf numFmtId="0" fontId="4" fillId="0" borderId="0" xfId="0" applyFont="1"/>
    <xf numFmtId="2" fontId="44" fillId="0" borderId="0" xfId="0" applyNumberFormat="1" applyFont="1"/>
    <xf numFmtId="2" fontId="6" fillId="0" borderId="0" xfId="0" applyNumberFormat="1" applyFont="1"/>
    <xf numFmtId="0" fontId="52" fillId="0" borderId="0" xfId="0" applyFont="1"/>
    <xf numFmtId="1" fontId="6" fillId="0" borderId="0" xfId="0" applyNumberFormat="1" applyFont="1"/>
    <xf numFmtId="166" fontId="6" fillId="0" borderId="0" xfId="0" applyNumberFormat="1" applyFont="1"/>
    <xf numFmtId="0" fontId="6" fillId="0" borderId="0" xfId="0" applyFont="1"/>
    <xf numFmtId="3" fontId="41" fillId="0" borderId="1" xfId="0" applyNumberFormat="1" applyFont="1" applyBorder="1" applyAlignment="1">
      <alignment horizontal="center" vertical="center"/>
    </xf>
    <xf numFmtId="3" fontId="41" fillId="0" borderId="1" xfId="0" applyNumberFormat="1" applyFont="1" applyBorder="1" applyAlignment="1">
      <alignment horizontal="center" vertical="center"/>
    </xf>
    <xf numFmtId="3" fontId="47" fillId="0" borderId="1" xfId="0" applyNumberFormat="1" applyFont="1" applyBorder="1" applyAlignment="1">
      <alignment horizontal="center" vertical="center"/>
    </xf>
    <xf numFmtId="3" fontId="34" fillId="0" borderId="19" xfId="0" applyNumberFormat="1" applyFont="1" applyBorder="1" applyAlignment="1">
      <alignment horizontal="center" vertical="center"/>
    </xf>
    <xf numFmtId="3" fontId="41" fillId="0" borderId="3" xfId="0" applyNumberFormat="1" applyFont="1" applyFill="1" applyBorder="1" applyAlignment="1">
      <alignment horizontal="center" vertical="center"/>
    </xf>
    <xf numFmtId="3" fontId="41" fillId="0" borderId="1" xfId="0" applyNumberFormat="1" applyFont="1" applyFill="1" applyBorder="1" applyAlignment="1">
      <alignment horizontal="center" vertical="center"/>
    </xf>
    <xf numFmtId="3" fontId="47" fillId="0" borderId="1" xfId="0" applyNumberFormat="1" applyFont="1" applyFill="1" applyBorder="1" applyAlignment="1">
      <alignment horizontal="center" vertical="center"/>
    </xf>
    <xf numFmtId="3" fontId="34" fillId="0" borderId="23" xfId="0" applyNumberFormat="1" applyFont="1" applyFill="1" applyBorder="1" applyAlignment="1">
      <alignment horizontal="center" vertical="center"/>
    </xf>
    <xf numFmtId="3" fontId="41" fillId="0" borderId="1" xfId="0" quotePrefix="1" applyNumberFormat="1" applyFont="1" applyBorder="1" applyAlignment="1">
      <alignment horizontal="center" vertical="center"/>
    </xf>
    <xf numFmtId="3" fontId="34" fillId="0" borderId="19" xfId="0" quotePrefix="1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/>
    </xf>
    <xf numFmtId="1" fontId="15" fillId="0" borderId="1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37" xfId="0" applyBorder="1" applyAlignment="1">
      <alignment vertical="center"/>
    </xf>
    <xf numFmtId="3" fontId="34" fillId="0" borderId="19" xfId="0" quotePrefix="1" applyNumberFormat="1" applyFont="1" applyBorder="1" applyAlignment="1">
      <alignment horizontal="center" vertical="center"/>
    </xf>
    <xf numFmtId="3" fontId="41" fillId="0" borderId="5" xfId="0" applyNumberFormat="1" applyFont="1" applyBorder="1" applyAlignment="1">
      <alignment horizontal="center" vertical="center"/>
    </xf>
    <xf numFmtId="3" fontId="34" fillId="0" borderId="27" xfId="0" quotePrefix="1" applyNumberFormat="1" applyFont="1" applyBorder="1" applyAlignment="1">
      <alignment horizontal="center" vertical="center"/>
    </xf>
    <xf numFmtId="3" fontId="41" fillId="0" borderId="7" xfId="0" applyNumberFormat="1" applyFont="1" applyBorder="1" applyAlignment="1">
      <alignment horizontal="center" vertical="center"/>
    </xf>
    <xf numFmtId="3" fontId="41" fillId="0" borderId="28" xfId="0" applyNumberFormat="1" applyFont="1" applyBorder="1" applyAlignment="1">
      <alignment horizontal="center" vertical="center"/>
    </xf>
    <xf numFmtId="3" fontId="41" fillId="0" borderId="11" xfId="0" applyNumberFormat="1" applyFont="1" applyBorder="1" applyAlignment="1">
      <alignment horizontal="center" vertical="center"/>
    </xf>
    <xf numFmtId="3" fontId="34" fillId="0" borderId="26" xfId="0" quotePrefix="1" applyNumberFormat="1" applyFont="1" applyBorder="1" applyAlignment="1">
      <alignment horizontal="center" vertical="center"/>
    </xf>
    <xf numFmtId="3" fontId="34" fillId="0" borderId="43" xfId="0" quotePrefix="1" applyNumberFormat="1" applyFont="1" applyBorder="1" applyAlignment="1">
      <alignment horizontal="center" vertical="center"/>
    </xf>
    <xf numFmtId="0" fontId="28" fillId="6" borderId="17" xfId="7" applyFont="1" applyFill="1" applyBorder="1" applyAlignment="1">
      <alignment vertical="center"/>
    </xf>
    <xf numFmtId="0" fontId="15" fillId="11" borderId="2" xfId="0" applyFont="1" applyFill="1" applyBorder="1"/>
    <xf numFmtId="0" fontId="15" fillId="11" borderId="1" xfId="0" applyFont="1" applyFill="1" applyBorder="1" applyAlignment="1">
      <alignment horizontal="center" vertical="center"/>
    </xf>
    <xf numFmtId="2" fontId="15" fillId="11" borderId="1" xfId="0" applyNumberFormat="1" applyFont="1" applyFill="1" applyBorder="1" applyAlignment="1">
      <alignment horizontal="center" vertical="center"/>
    </xf>
    <xf numFmtId="166" fontId="15" fillId="11" borderId="1" xfId="0" applyNumberFormat="1" applyFont="1" applyFill="1" applyBorder="1" applyAlignment="1">
      <alignment horizontal="center" vertical="center"/>
    </xf>
    <xf numFmtId="3" fontId="15" fillId="11" borderId="1" xfId="0" applyNumberFormat="1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165" fontId="15" fillId="11" borderId="1" xfId="0" quotePrefix="1" applyNumberFormat="1" applyFont="1" applyFill="1" applyBorder="1" applyAlignment="1">
      <alignment horizontal="center" vertical="center"/>
    </xf>
    <xf numFmtId="3" fontId="41" fillId="11" borderId="1" xfId="0" quotePrefix="1" applyNumberFormat="1" applyFont="1" applyFill="1" applyBorder="1" applyAlignment="1">
      <alignment horizontal="center" vertical="center"/>
    </xf>
    <xf numFmtId="3" fontId="41" fillId="11" borderId="1" xfId="0" applyNumberFormat="1" applyFont="1" applyFill="1" applyBorder="1" applyAlignment="1">
      <alignment horizontal="center" vertical="center" wrapText="1"/>
    </xf>
    <xf numFmtId="4" fontId="14" fillId="11" borderId="1" xfId="7" applyNumberFormat="1" applyFont="1" applyFill="1" applyBorder="1" applyAlignment="1">
      <alignment horizontal="center" vertical="center"/>
    </xf>
    <xf numFmtId="3" fontId="34" fillId="11" borderId="26" xfId="0" applyNumberFormat="1" applyFont="1" applyFill="1" applyBorder="1" applyAlignment="1">
      <alignment horizontal="center" vertical="center" wrapText="1"/>
    </xf>
    <xf numFmtId="3" fontId="34" fillId="11" borderId="43" xfId="0" applyNumberFormat="1" applyFont="1" applyFill="1" applyBorder="1" applyAlignment="1">
      <alignment horizontal="center" vertical="center" wrapText="1"/>
    </xf>
    <xf numFmtId="3" fontId="34" fillId="11" borderId="19" xfId="0" applyNumberFormat="1" applyFont="1" applyFill="1" applyBorder="1" applyAlignment="1">
      <alignment horizontal="center" vertical="center" wrapText="1"/>
    </xf>
    <xf numFmtId="0" fontId="15" fillId="11" borderId="12" xfId="10" applyNumberFormat="1" applyFont="1" applyFill="1" applyBorder="1" applyAlignment="1">
      <alignment vertical="center" wrapText="1"/>
    </xf>
    <xf numFmtId="0" fontId="15" fillId="11" borderId="7" xfId="0" applyFont="1" applyFill="1" applyBorder="1" applyAlignment="1">
      <alignment horizontal="center" vertical="center"/>
    </xf>
    <xf numFmtId="2" fontId="15" fillId="11" borderId="7" xfId="0" applyNumberFormat="1" applyFont="1" applyFill="1" applyBorder="1" applyAlignment="1">
      <alignment horizontal="center" vertical="center"/>
    </xf>
    <xf numFmtId="0" fontId="15" fillId="11" borderId="11" xfId="0" applyFont="1" applyFill="1" applyBorder="1" applyAlignment="1">
      <alignment horizontal="center" vertical="center"/>
    </xf>
    <xf numFmtId="165" fontId="15" fillId="11" borderId="11" xfId="0" quotePrefix="1" applyNumberFormat="1" applyFont="1" applyFill="1" applyBorder="1" applyAlignment="1">
      <alignment horizontal="center" vertical="center"/>
    </xf>
    <xf numFmtId="0" fontId="15" fillId="11" borderId="11" xfId="0" applyFont="1" applyFill="1" applyBorder="1" applyAlignment="1">
      <alignment horizontal="center" vertical="center"/>
    </xf>
    <xf numFmtId="2" fontId="15" fillId="11" borderId="11" xfId="0" applyNumberFormat="1" applyFont="1" applyFill="1" applyBorder="1" applyAlignment="1">
      <alignment horizontal="center" vertical="center"/>
    </xf>
    <xf numFmtId="49" fontId="15" fillId="11" borderId="1" xfId="0" applyNumberFormat="1" applyFont="1" applyFill="1" applyBorder="1" applyAlignment="1">
      <alignment horizontal="center" vertical="center"/>
    </xf>
    <xf numFmtId="165" fontId="15" fillId="11" borderId="7" xfId="0" quotePrefix="1" applyNumberFormat="1" applyFont="1" applyFill="1" applyBorder="1" applyAlignment="1">
      <alignment horizontal="center" vertical="center"/>
    </xf>
    <xf numFmtId="4" fontId="14" fillId="11" borderId="19" xfId="7" applyNumberFormat="1" applyFont="1" applyFill="1" applyBorder="1" applyAlignment="1">
      <alignment horizontal="center" vertical="center"/>
    </xf>
    <xf numFmtId="0" fontId="15" fillId="11" borderId="2" xfId="10" applyNumberFormat="1" applyFont="1" applyFill="1" applyBorder="1" applyAlignment="1">
      <alignment vertical="center" wrapText="1"/>
    </xf>
    <xf numFmtId="3" fontId="15" fillId="11" borderId="7" xfId="0" applyNumberFormat="1" applyFont="1" applyFill="1" applyBorder="1" applyAlignment="1">
      <alignment horizontal="center" vertical="center"/>
    </xf>
    <xf numFmtId="3" fontId="15" fillId="11" borderId="11" xfId="0" applyNumberFormat="1" applyFont="1" applyFill="1" applyBorder="1" applyAlignment="1">
      <alignment horizontal="center" vertical="center"/>
    </xf>
    <xf numFmtId="166" fontId="15" fillId="11" borderId="28" xfId="0" applyNumberFormat="1" applyFont="1" applyFill="1" applyBorder="1" applyAlignment="1">
      <alignment horizontal="center" vertical="center"/>
    </xf>
    <xf numFmtId="0" fontId="15" fillId="11" borderId="49" xfId="10" applyNumberFormat="1" applyFont="1" applyFill="1" applyBorder="1" applyAlignment="1">
      <alignment vertical="center" wrapText="1"/>
    </xf>
    <xf numFmtId="0" fontId="15" fillId="11" borderId="37" xfId="0" applyFont="1" applyFill="1" applyBorder="1" applyAlignment="1">
      <alignment horizontal="center" vertical="center"/>
    </xf>
    <xf numFmtId="2" fontId="15" fillId="11" borderId="37" xfId="0" applyNumberFormat="1" applyFont="1" applyFill="1" applyBorder="1" applyAlignment="1">
      <alignment horizontal="center" vertical="center"/>
    </xf>
    <xf numFmtId="166" fontId="15" fillId="11" borderId="37" xfId="0" applyNumberFormat="1" applyFont="1" applyFill="1" applyBorder="1" applyAlignment="1">
      <alignment horizontal="center" vertical="center"/>
    </xf>
    <xf numFmtId="3" fontId="15" fillId="11" borderId="37" xfId="0" applyNumberFormat="1" applyFont="1" applyFill="1" applyBorder="1" applyAlignment="1">
      <alignment horizontal="center" vertical="center"/>
    </xf>
    <xf numFmtId="0" fontId="15" fillId="11" borderId="5" xfId="0" applyFont="1" applyFill="1" applyBorder="1" applyAlignment="1">
      <alignment horizontal="center" vertical="center"/>
    </xf>
    <xf numFmtId="165" fontId="15" fillId="11" borderId="5" xfId="0" quotePrefix="1" applyNumberFormat="1" applyFont="1" applyFill="1" applyBorder="1" applyAlignment="1">
      <alignment horizontal="center" vertical="center"/>
    </xf>
    <xf numFmtId="0" fontId="15" fillId="11" borderId="2" xfId="0" applyFont="1" applyFill="1" applyBorder="1" applyAlignment="1"/>
    <xf numFmtId="2" fontId="15" fillId="11" borderId="7" xfId="0" applyNumberFormat="1" applyFont="1" applyFill="1" applyBorder="1" applyAlignment="1">
      <alignment horizontal="center" vertical="center" wrapText="1"/>
    </xf>
    <xf numFmtId="2" fontId="15" fillId="11" borderId="37" xfId="0" applyNumberFormat="1" applyFont="1" applyFill="1" applyBorder="1" applyAlignment="1">
      <alignment horizontal="center" vertical="center" wrapText="1"/>
    </xf>
    <xf numFmtId="165" fontId="15" fillId="11" borderId="31" xfId="0" applyNumberFormat="1" applyFont="1" applyFill="1" applyBorder="1" applyAlignment="1"/>
    <xf numFmtId="165" fontId="15" fillId="11" borderId="1" xfId="0" applyNumberFormat="1" applyFont="1" applyFill="1" applyBorder="1" applyAlignment="1">
      <alignment horizontal="center" vertical="center"/>
    </xf>
    <xf numFmtId="165" fontId="15" fillId="11" borderId="1" xfId="0" applyNumberFormat="1" applyFont="1" applyFill="1" applyBorder="1" applyAlignment="1">
      <alignment horizontal="center" vertical="center" wrapText="1"/>
    </xf>
    <xf numFmtId="3" fontId="34" fillId="11" borderId="55" xfId="0" applyNumberFormat="1" applyFont="1" applyFill="1" applyBorder="1" applyAlignment="1">
      <alignment horizontal="center" vertical="center" wrapText="1"/>
    </xf>
    <xf numFmtId="0" fontId="15" fillId="11" borderId="62" xfId="10" applyNumberFormat="1" applyFont="1" applyFill="1" applyBorder="1" applyAlignment="1">
      <alignment vertical="center" wrapText="1"/>
    </xf>
    <xf numFmtId="165" fontId="33" fillId="11" borderId="52" xfId="0" applyNumberFormat="1" applyFont="1" applyFill="1" applyBorder="1" applyAlignment="1">
      <alignment horizontal="left"/>
    </xf>
    <xf numFmtId="165" fontId="33" fillId="11" borderId="53" xfId="0" applyNumberFormat="1" applyFont="1" applyFill="1" applyBorder="1" applyAlignment="1">
      <alignment horizontal="left"/>
    </xf>
    <xf numFmtId="165" fontId="33" fillId="11" borderId="35" xfId="0" applyNumberFormat="1" applyFont="1" applyFill="1" applyBorder="1" applyAlignment="1">
      <alignment horizontal="left"/>
    </xf>
    <xf numFmtId="3" fontId="41" fillId="11" borderId="1" xfId="0" applyNumberFormat="1" applyFont="1" applyFill="1" applyBorder="1" applyAlignment="1">
      <alignment horizontal="center" vertical="center" wrapText="1"/>
    </xf>
    <xf numFmtId="3" fontId="34" fillId="11" borderId="19" xfId="0" applyNumberFormat="1" applyFont="1" applyFill="1" applyBorder="1" applyAlignment="1">
      <alignment horizontal="center" vertical="center" wrapText="1"/>
    </xf>
    <xf numFmtId="0" fontId="15" fillId="11" borderId="30" xfId="10" applyNumberFormat="1" applyFont="1" applyFill="1" applyBorder="1" applyAlignment="1">
      <alignment vertical="center" wrapText="1"/>
    </xf>
    <xf numFmtId="165" fontId="33" fillId="11" borderId="13" xfId="0" applyNumberFormat="1" applyFont="1" applyFill="1" applyBorder="1" applyAlignment="1">
      <alignment horizontal="left"/>
    </xf>
    <xf numFmtId="165" fontId="33" fillId="11" borderId="14" xfId="0" applyNumberFormat="1" applyFont="1" applyFill="1" applyBorder="1" applyAlignment="1">
      <alignment horizontal="left"/>
    </xf>
    <xf numFmtId="165" fontId="33" fillId="11" borderId="31" xfId="0" applyNumberFormat="1" applyFont="1" applyFill="1" applyBorder="1" applyAlignment="1">
      <alignment horizontal="left"/>
    </xf>
    <xf numFmtId="3" fontId="41" fillId="11" borderId="5" xfId="0" applyNumberFormat="1" applyFont="1" applyFill="1" applyBorder="1" applyAlignment="1">
      <alignment horizontal="center" vertical="center" wrapText="1"/>
    </xf>
    <xf numFmtId="3" fontId="34" fillId="11" borderId="27" xfId="0" applyNumberFormat="1" applyFont="1" applyFill="1" applyBorder="1" applyAlignment="1">
      <alignment horizontal="center" vertical="center" wrapText="1"/>
    </xf>
    <xf numFmtId="4" fontId="15" fillId="11" borderId="35" xfId="0" applyNumberFormat="1" applyFont="1" applyFill="1" applyBorder="1" applyAlignment="1"/>
    <xf numFmtId="4" fontId="15" fillId="11" borderId="11" xfId="0" applyNumberFormat="1" applyFont="1" applyFill="1" applyBorder="1" applyAlignment="1">
      <alignment horizontal="center" vertical="center"/>
    </xf>
    <xf numFmtId="4" fontId="15" fillId="11" borderId="11" xfId="8" applyNumberFormat="1" applyFont="1" applyFill="1" applyBorder="1" applyAlignment="1">
      <alignment horizontal="center" vertical="center"/>
    </xf>
    <xf numFmtId="4" fontId="15" fillId="11" borderId="52" xfId="0" applyNumberFormat="1" applyFont="1" applyFill="1" applyBorder="1" applyAlignment="1">
      <alignment horizontal="center" vertical="center"/>
    </xf>
    <xf numFmtId="3" fontId="34" fillId="11" borderId="19" xfId="0" applyNumberFormat="1" applyFont="1" applyFill="1" applyBorder="1" applyAlignment="1">
      <alignment horizontal="center" vertical="center"/>
    </xf>
    <xf numFmtId="4" fontId="15" fillId="11" borderId="31" xfId="0" applyNumberFormat="1" applyFont="1" applyFill="1" applyBorder="1" applyAlignment="1"/>
    <xf numFmtId="4" fontId="15" fillId="11" borderId="1" xfId="0" applyNumberFormat="1" applyFont="1" applyFill="1" applyBorder="1" applyAlignment="1">
      <alignment horizontal="center" vertical="center"/>
    </xf>
    <xf numFmtId="4" fontId="15" fillId="11" borderId="1" xfId="8" applyNumberFormat="1" applyFont="1" applyFill="1" applyBorder="1" applyAlignment="1">
      <alignment horizontal="center" vertical="center"/>
    </xf>
    <xf numFmtId="4" fontId="15" fillId="11" borderId="13" xfId="0" applyNumberFormat="1" applyFont="1" applyFill="1" applyBorder="1" applyAlignment="1">
      <alignment horizontal="center" vertical="center"/>
    </xf>
    <xf numFmtId="4" fontId="15" fillId="11" borderId="1" xfId="0" quotePrefix="1" applyNumberFormat="1" applyFont="1" applyFill="1" applyBorder="1" applyAlignment="1">
      <alignment horizontal="center" vertical="center"/>
    </xf>
    <xf numFmtId="4" fontId="15" fillId="11" borderId="36" xfId="0" applyNumberFormat="1" applyFont="1" applyFill="1" applyBorder="1" applyAlignment="1"/>
    <xf numFmtId="4" fontId="15" fillId="11" borderId="7" xfId="0" applyNumberFormat="1" applyFont="1" applyFill="1" applyBorder="1" applyAlignment="1">
      <alignment horizontal="center" vertical="center"/>
    </xf>
    <xf numFmtId="4" fontId="15" fillId="11" borderId="7" xfId="8" applyNumberFormat="1" applyFont="1" applyFill="1" applyBorder="1" applyAlignment="1">
      <alignment horizontal="center" vertical="center"/>
    </xf>
    <xf numFmtId="4" fontId="15" fillId="11" borderId="2" xfId="10" applyNumberFormat="1" applyFont="1" applyFill="1" applyBorder="1" applyAlignment="1">
      <alignment vertical="center" wrapText="1"/>
    </xf>
    <xf numFmtId="4" fontId="15" fillId="11" borderId="12" xfId="10" applyNumberFormat="1" applyFont="1" applyFill="1" applyBorder="1" applyAlignment="1">
      <alignment vertical="center" wrapText="1"/>
    </xf>
    <xf numFmtId="4" fontId="15" fillId="11" borderId="12" xfId="0" applyNumberFormat="1" applyFont="1" applyFill="1" applyBorder="1" applyAlignment="1"/>
    <xf numFmtId="4" fontId="15" fillId="11" borderId="35" xfId="0" applyNumberFormat="1" applyFont="1" applyFill="1" applyBorder="1" applyAlignment="1">
      <alignment horizontal="center" vertical="center"/>
    </xf>
    <xf numFmtId="4" fontId="15" fillId="11" borderId="11" xfId="0" applyNumberFormat="1" applyFont="1" applyFill="1" applyBorder="1" applyAlignment="1">
      <alignment horizontal="center" vertical="center" wrapText="1"/>
    </xf>
    <xf numFmtId="4" fontId="15" fillId="11" borderId="2" xfId="0" applyNumberFormat="1" applyFont="1" applyFill="1" applyBorder="1" applyAlignment="1"/>
    <xf numFmtId="4" fontId="15" fillId="11" borderId="14" xfId="0" applyNumberFormat="1" applyFont="1" applyFill="1" applyBorder="1" applyAlignment="1"/>
    <xf numFmtId="4" fontId="15" fillId="11" borderId="1" xfId="0" applyNumberFormat="1" applyFont="1" applyFill="1" applyBorder="1" applyAlignment="1">
      <alignment horizontal="center" vertical="center" wrapText="1"/>
    </xf>
    <xf numFmtId="4" fontId="14" fillId="11" borderId="43" xfId="7" applyNumberFormat="1" applyFont="1" applyFill="1" applyBorder="1" applyAlignment="1">
      <alignment horizontal="center" vertical="center"/>
    </xf>
    <xf numFmtId="4" fontId="15" fillId="11" borderId="4" xfId="0" applyNumberFormat="1" applyFont="1" applyFill="1" applyBorder="1" applyAlignment="1"/>
    <xf numFmtId="4" fontId="15" fillId="11" borderId="38" xfId="0" applyNumberFormat="1" applyFont="1" applyFill="1" applyBorder="1" applyAlignment="1"/>
    <xf numFmtId="4" fontId="15" fillId="11" borderId="34" xfId="0" applyNumberFormat="1" applyFont="1" applyFill="1" applyBorder="1" applyAlignment="1"/>
    <xf numFmtId="4" fontId="15" fillId="11" borderId="5" xfId="0" applyNumberFormat="1" applyFont="1" applyFill="1" applyBorder="1" applyAlignment="1">
      <alignment horizontal="center" vertical="center" wrapText="1"/>
    </xf>
    <xf numFmtId="4" fontId="15" fillId="11" borderId="5" xfId="0" applyNumberFormat="1" applyFont="1" applyFill="1" applyBorder="1" applyAlignment="1">
      <alignment horizontal="center" vertical="center"/>
    </xf>
    <xf numFmtId="4" fontId="15" fillId="11" borderId="37" xfId="0" applyNumberFormat="1" applyFont="1" applyFill="1" applyBorder="1" applyAlignment="1">
      <alignment horizontal="center" vertical="center"/>
    </xf>
    <xf numFmtId="0" fontId="15" fillId="11" borderId="35" xfId="0" applyFont="1" applyFill="1" applyBorder="1" applyAlignment="1">
      <alignment horizontal="left"/>
    </xf>
    <xf numFmtId="2" fontId="15" fillId="11" borderId="58" xfId="0" applyNumberFormat="1" applyFont="1" applyFill="1" applyBorder="1" applyAlignment="1">
      <alignment horizontal="center" vertical="center"/>
    </xf>
    <xf numFmtId="166" fontId="15" fillId="11" borderId="58" xfId="0" applyNumberFormat="1" applyFont="1" applyFill="1" applyBorder="1" applyAlignment="1">
      <alignment horizontal="center" vertical="center"/>
    </xf>
    <xf numFmtId="3" fontId="15" fillId="11" borderId="11" xfId="0" applyNumberFormat="1" applyFont="1" applyFill="1" applyBorder="1" applyAlignment="1">
      <alignment horizontal="center" vertical="center"/>
    </xf>
    <xf numFmtId="1" fontId="15" fillId="11" borderId="11" xfId="0" applyNumberFormat="1" applyFont="1" applyFill="1" applyBorder="1" applyAlignment="1">
      <alignment horizontal="center" vertical="center"/>
    </xf>
    <xf numFmtId="165" fontId="15" fillId="11" borderId="11" xfId="0" applyNumberFormat="1" applyFont="1" applyFill="1" applyBorder="1" applyAlignment="1">
      <alignment horizontal="center" vertical="center"/>
    </xf>
    <xf numFmtId="2" fontId="15" fillId="11" borderId="11" xfId="0" applyNumberFormat="1" applyFont="1" applyFill="1" applyBorder="1" applyAlignment="1">
      <alignment horizontal="center" vertical="center"/>
    </xf>
    <xf numFmtId="0" fontId="15" fillId="11" borderId="12" xfId="0" applyFont="1" applyFill="1" applyBorder="1" applyAlignment="1">
      <alignment horizontal="left"/>
    </xf>
    <xf numFmtId="2" fontId="15" fillId="11" borderId="28" xfId="0" applyNumberFormat="1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left"/>
    </xf>
    <xf numFmtId="2" fontId="15" fillId="11" borderId="1" xfId="0" applyNumberFormat="1" applyFont="1" applyFill="1" applyBorder="1" applyAlignment="1">
      <alignment horizontal="center" vertical="center"/>
    </xf>
    <xf numFmtId="0" fontId="15" fillId="11" borderId="49" xfId="0" applyFont="1" applyFill="1" applyBorder="1" applyAlignment="1">
      <alignment horizontal="left"/>
    </xf>
    <xf numFmtId="3" fontId="15" fillId="11" borderId="5" xfId="0" applyNumberFormat="1" applyFont="1" applyFill="1" applyBorder="1" applyAlignment="1">
      <alignment horizontal="center" vertical="center"/>
    </xf>
    <xf numFmtId="165" fontId="15" fillId="11" borderId="5" xfId="0" applyNumberFormat="1" applyFont="1" applyFill="1" applyBorder="1" applyAlignment="1">
      <alignment horizontal="center" vertical="center"/>
    </xf>
    <xf numFmtId="2" fontId="15" fillId="11" borderId="5" xfId="0" applyNumberFormat="1" applyFont="1" applyFill="1" applyBorder="1" applyAlignment="1">
      <alignment horizontal="center" vertical="center"/>
    </xf>
    <xf numFmtId="3" fontId="34" fillId="11" borderId="19" xfId="0" applyNumberFormat="1" applyFont="1" applyFill="1" applyBorder="1" applyAlignment="1">
      <alignment horizontal="center" vertical="center"/>
    </xf>
    <xf numFmtId="0" fontId="15" fillId="11" borderId="33" xfId="0" applyFont="1" applyFill="1" applyBorder="1" applyAlignment="1">
      <alignment horizontal="left"/>
    </xf>
    <xf numFmtId="1" fontId="15" fillId="11" borderId="3" xfId="0" applyNumberFormat="1" applyFont="1" applyFill="1" applyBorder="1" applyAlignment="1">
      <alignment horizontal="center" vertical="center"/>
    </xf>
    <xf numFmtId="165" fontId="15" fillId="11" borderId="3" xfId="0" applyNumberFormat="1" applyFont="1" applyFill="1" applyBorder="1" applyAlignment="1">
      <alignment horizontal="center" vertical="center"/>
    </xf>
    <xf numFmtId="2" fontId="15" fillId="11" borderId="3" xfId="0" applyNumberFormat="1" applyFont="1" applyFill="1" applyBorder="1" applyAlignment="1">
      <alignment horizontal="center" vertical="center"/>
    </xf>
    <xf numFmtId="165" fontId="15" fillId="11" borderId="1" xfId="0" applyNumberFormat="1" applyFont="1" applyFill="1" applyBorder="1" applyAlignment="1">
      <alignment horizontal="left"/>
    </xf>
    <xf numFmtId="0" fontId="15" fillId="11" borderId="50" xfId="0" applyFont="1" applyFill="1" applyBorder="1" applyAlignment="1">
      <alignment horizontal="left"/>
    </xf>
    <xf numFmtId="1" fontId="15" fillId="11" borderId="5" xfId="0" applyNumberFormat="1" applyFont="1" applyFill="1" applyBorder="1" applyAlignment="1">
      <alignment horizontal="center" vertical="center"/>
    </xf>
    <xf numFmtId="3" fontId="34" fillId="11" borderId="23" xfId="0" applyNumberFormat="1" applyFont="1" applyFill="1" applyBorder="1" applyAlignment="1">
      <alignment horizontal="center" vertical="center"/>
    </xf>
    <xf numFmtId="1" fontId="15" fillId="11" borderId="3" xfId="0" applyNumberFormat="1" applyFont="1" applyFill="1" applyBorder="1" applyAlignment="1">
      <alignment horizontal="center"/>
    </xf>
    <xf numFmtId="165" fontId="15" fillId="11" borderId="3" xfId="0" applyNumberFormat="1" applyFont="1" applyFill="1" applyBorder="1" applyAlignment="1">
      <alignment horizontal="center"/>
    </xf>
    <xf numFmtId="165" fontId="15" fillId="11" borderId="3" xfId="0" quotePrefix="1" applyNumberFormat="1" applyFont="1" applyFill="1" applyBorder="1" applyAlignment="1">
      <alignment horizontal="center"/>
    </xf>
    <xf numFmtId="1" fontId="15" fillId="11" borderId="5" xfId="0" applyNumberFormat="1" applyFont="1" applyFill="1" applyBorder="1" applyAlignment="1">
      <alignment horizontal="center"/>
    </xf>
    <xf numFmtId="165" fontId="15" fillId="11" borderId="5" xfId="0" applyNumberFormat="1" applyFont="1" applyFill="1" applyBorder="1" applyAlignment="1">
      <alignment horizontal="center"/>
    </xf>
    <xf numFmtId="3" fontId="34" fillId="11" borderId="19" xfId="0" quotePrefix="1" applyNumberFormat="1" applyFont="1" applyFill="1" applyBorder="1" applyAlignment="1">
      <alignment horizontal="center" vertical="center"/>
    </xf>
    <xf numFmtId="165" fontId="15" fillId="11" borderId="3" xfId="0" quotePrefix="1" applyNumberFormat="1" applyFont="1" applyFill="1" applyBorder="1" applyAlignment="1">
      <alignment horizontal="center" vertical="center"/>
    </xf>
    <xf numFmtId="0" fontId="15" fillId="11" borderId="34" xfId="0" applyFont="1" applyFill="1" applyBorder="1" applyAlignment="1">
      <alignment horizontal="left"/>
    </xf>
    <xf numFmtId="3" fontId="15" fillId="11" borderId="8" xfId="0" applyNumberFormat="1" applyFont="1" applyFill="1" applyBorder="1" applyAlignment="1">
      <alignment horizontal="left" vertical="center"/>
    </xf>
    <xf numFmtId="4" fontId="15" fillId="11" borderId="58" xfId="0" applyNumberFormat="1" applyFont="1" applyFill="1" applyBorder="1" applyAlignment="1">
      <alignment horizontal="center" vertical="center"/>
    </xf>
    <xf numFmtId="3" fontId="15" fillId="11" borderId="58" xfId="0" applyNumberFormat="1" applyFont="1" applyFill="1" applyBorder="1" applyAlignment="1">
      <alignment horizontal="center" vertical="center"/>
    </xf>
    <xf numFmtId="169" fontId="15" fillId="11" borderId="3" xfId="0" applyNumberFormat="1" applyFont="1" applyFill="1" applyBorder="1" applyAlignment="1">
      <alignment horizontal="center" vertical="center"/>
    </xf>
    <xf numFmtId="3" fontId="15" fillId="11" borderId="3" xfId="0" applyNumberFormat="1" applyFont="1" applyFill="1" applyBorder="1" applyAlignment="1">
      <alignment horizontal="center" vertical="center"/>
    </xf>
    <xf numFmtId="3" fontId="15" fillId="11" borderId="4" xfId="0" applyNumberFormat="1" applyFont="1" applyFill="1" applyBorder="1" applyAlignment="1">
      <alignment horizontal="left" vertical="center"/>
    </xf>
    <xf numFmtId="4" fontId="15" fillId="11" borderId="37" xfId="0" applyNumberFormat="1" applyFont="1" applyFill="1" applyBorder="1" applyAlignment="1">
      <alignment horizontal="center" vertical="center"/>
    </xf>
    <xf numFmtId="3" fontId="41" fillId="11" borderId="1" xfId="0" applyNumberFormat="1" applyFont="1" applyFill="1" applyBorder="1" applyAlignment="1">
      <alignment horizontal="center" vertical="center"/>
    </xf>
    <xf numFmtId="3" fontId="41" fillId="11" borderId="1" xfId="0" applyNumberFormat="1" applyFont="1" applyFill="1" applyBorder="1" applyAlignment="1">
      <alignment horizontal="center" vertical="center"/>
    </xf>
    <xf numFmtId="3" fontId="47" fillId="11" borderId="1" xfId="0" applyNumberFormat="1" applyFont="1" applyFill="1" applyBorder="1" applyAlignment="1">
      <alignment horizontal="center" vertical="center"/>
    </xf>
    <xf numFmtId="1" fontId="42" fillId="11" borderId="32" xfId="7" applyNumberFormat="1" applyFont="1" applyFill="1" applyBorder="1" applyAlignment="1">
      <alignment horizontal="center" vertical="center"/>
    </xf>
    <xf numFmtId="1" fontId="42" fillId="11" borderId="19" xfId="7" applyNumberFormat="1" applyFont="1" applyFill="1" applyBorder="1" applyAlignment="1">
      <alignment horizontal="center" vertical="center"/>
    </xf>
    <xf numFmtId="1" fontId="42" fillId="11" borderId="27" xfId="7" applyNumberFormat="1" applyFont="1" applyFill="1" applyBorder="1" applyAlignment="1">
      <alignment horizontal="center" vertical="center"/>
    </xf>
    <xf numFmtId="1" fontId="42" fillId="11" borderId="22" xfId="7" applyNumberFormat="1" applyFont="1" applyFill="1" applyBorder="1" applyAlignment="1">
      <alignment horizontal="center" vertical="center"/>
    </xf>
    <xf numFmtId="1" fontId="42" fillId="11" borderId="23" xfId="7" applyNumberFormat="1" applyFont="1" applyFill="1" applyBorder="1" applyAlignment="1">
      <alignment horizontal="center" vertical="center"/>
    </xf>
    <xf numFmtId="1" fontId="42" fillId="11" borderId="24" xfId="7" applyNumberFormat="1" applyFont="1" applyFill="1" applyBorder="1" applyAlignment="1">
      <alignment horizontal="center" vertical="center"/>
    </xf>
    <xf numFmtId="3" fontId="41" fillId="11" borderId="11" xfId="0" applyNumberFormat="1" applyFont="1" applyFill="1" applyBorder="1" applyAlignment="1">
      <alignment horizontal="center" vertical="center"/>
    </xf>
    <xf numFmtId="3" fontId="41" fillId="11" borderId="11" xfId="0" applyNumberFormat="1" applyFont="1" applyFill="1" applyBorder="1" applyAlignment="1">
      <alignment horizontal="center" vertical="center"/>
    </xf>
    <xf numFmtId="3" fontId="47" fillId="11" borderId="5" xfId="0" applyNumberFormat="1" applyFont="1" applyFill="1" applyBorder="1" applyAlignment="1">
      <alignment horizontal="center" vertical="center"/>
    </xf>
    <xf numFmtId="3" fontId="41" fillId="11" borderId="1" xfId="0" quotePrefix="1" applyNumberFormat="1" applyFont="1" applyFill="1" applyBorder="1" applyAlignment="1">
      <alignment horizontal="center" vertical="center"/>
    </xf>
    <xf numFmtId="1" fontId="42" fillId="11" borderId="54" xfId="7" applyNumberFormat="1" applyFont="1" applyFill="1" applyBorder="1" applyAlignment="1">
      <alignment horizontal="center" vertical="center"/>
    </xf>
    <xf numFmtId="1" fontId="42" fillId="11" borderId="65" xfId="7" applyNumberFormat="1" applyFont="1" applyFill="1" applyBorder="1" applyAlignment="1">
      <alignment horizontal="center" vertical="center"/>
    </xf>
    <xf numFmtId="0" fontId="15" fillId="11" borderId="59" xfId="10" applyNumberFormat="1" applyFont="1" applyFill="1" applyBorder="1" applyAlignment="1">
      <alignment vertical="center" wrapText="1"/>
    </xf>
    <xf numFmtId="165" fontId="33" fillId="11" borderId="61" xfId="0" applyNumberFormat="1" applyFont="1" applyFill="1" applyBorder="1" applyAlignment="1">
      <alignment horizontal="left"/>
    </xf>
    <xf numFmtId="165" fontId="33" fillId="11" borderId="48" xfId="0" applyNumberFormat="1" applyFont="1" applyFill="1" applyBorder="1" applyAlignment="1">
      <alignment horizontal="left"/>
    </xf>
    <xf numFmtId="165" fontId="33" fillId="11" borderId="50" xfId="0" applyNumberFormat="1" applyFont="1" applyFill="1" applyBorder="1" applyAlignment="1">
      <alignment horizontal="left"/>
    </xf>
    <xf numFmtId="4" fontId="14" fillId="11" borderId="7" xfId="7" applyNumberFormat="1" applyFont="1" applyFill="1" applyBorder="1" applyAlignment="1">
      <alignment horizontal="center" vertical="center"/>
    </xf>
    <xf numFmtId="4" fontId="42" fillId="11" borderId="23" xfId="7" applyNumberFormat="1" applyFont="1" applyFill="1" applyBorder="1" applyAlignment="1">
      <alignment horizontal="center" vertical="center"/>
    </xf>
    <xf numFmtId="4" fontId="42" fillId="11" borderId="22" xfId="7" applyNumberFormat="1" applyFont="1" applyFill="1" applyBorder="1" applyAlignment="1">
      <alignment horizontal="center" vertical="center"/>
    </xf>
    <xf numFmtId="4" fontId="42" fillId="11" borderId="19" xfId="7" applyNumberFormat="1" applyFont="1" applyFill="1" applyBorder="1" applyAlignment="1">
      <alignment horizontal="center" vertical="center"/>
    </xf>
    <xf numFmtId="4" fontId="14" fillId="11" borderId="19" xfId="7" applyNumberFormat="1" applyFont="1" applyFill="1" applyBorder="1" applyAlignment="1">
      <alignment horizontal="center" vertical="center"/>
    </xf>
    <xf numFmtId="4" fontId="14" fillId="11" borderId="27" xfId="7" applyNumberFormat="1" applyFont="1" applyFill="1" applyBorder="1" applyAlignment="1">
      <alignment horizontal="center" vertical="center"/>
    </xf>
    <xf numFmtId="4" fontId="14" fillId="11" borderId="5" xfId="7" applyNumberFormat="1" applyFont="1" applyFill="1" applyBorder="1" applyAlignment="1">
      <alignment horizontal="center" vertical="center"/>
    </xf>
    <xf numFmtId="4" fontId="42" fillId="11" borderId="42" xfId="7" applyNumberFormat="1" applyFont="1" applyFill="1" applyBorder="1" applyAlignment="1">
      <alignment horizontal="center" vertical="center"/>
    </xf>
    <xf numFmtId="4" fontId="42" fillId="11" borderId="65" xfId="7" applyNumberFormat="1" applyFont="1" applyFill="1" applyBorder="1" applyAlignment="1">
      <alignment horizontal="center" vertical="center"/>
    </xf>
    <xf numFmtId="4" fontId="42" fillId="11" borderId="43" xfId="7" applyNumberFormat="1" applyFont="1" applyFill="1" applyBorder="1" applyAlignment="1">
      <alignment horizontal="center" vertical="center"/>
    </xf>
    <xf numFmtId="0" fontId="15" fillId="11" borderId="58" xfId="0" applyFont="1" applyFill="1" applyBorder="1" applyAlignment="1">
      <alignment horizontal="center" vertical="center"/>
    </xf>
    <xf numFmtId="2" fontId="15" fillId="11" borderId="41" xfId="0" applyNumberFormat="1" applyFont="1" applyFill="1" applyBorder="1" applyAlignment="1">
      <alignment horizontal="center" vertical="center"/>
    </xf>
    <xf numFmtId="0" fontId="15" fillId="11" borderId="28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/>
    </xf>
    <xf numFmtId="165" fontId="15" fillId="11" borderId="1" xfId="0" applyNumberFormat="1" applyFont="1" applyFill="1" applyBorder="1" applyAlignment="1">
      <alignment horizontal="center"/>
    </xf>
    <xf numFmtId="2" fontId="15" fillId="11" borderId="13" xfId="0" applyNumberFormat="1" applyFont="1" applyFill="1" applyBorder="1" applyAlignment="1">
      <alignment horizontal="center" vertical="center"/>
    </xf>
    <xf numFmtId="0" fontId="15" fillId="11" borderId="13" xfId="0" applyFont="1" applyFill="1" applyBorder="1" applyAlignment="1"/>
    <xf numFmtId="3" fontId="41" fillId="11" borderId="7" xfId="0" applyNumberFormat="1" applyFont="1" applyFill="1" applyBorder="1" applyAlignment="1">
      <alignment horizontal="center" vertical="center"/>
    </xf>
    <xf numFmtId="3" fontId="41" fillId="11" borderId="28" xfId="0" applyNumberFormat="1" applyFont="1" applyFill="1" applyBorder="1" applyAlignment="1">
      <alignment horizontal="center" vertical="center"/>
    </xf>
    <xf numFmtId="4" fontId="42" fillId="11" borderId="54" xfId="7" applyNumberFormat="1" applyFont="1" applyFill="1" applyBorder="1" applyAlignment="1">
      <alignment horizontal="center" vertical="center"/>
    </xf>
    <xf numFmtId="4" fontId="42" fillId="11" borderId="55" xfId="7" applyNumberFormat="1" applyFont="1" applyFill="1" applyBorder="1" applyAlignment="1">
      <alignment horizontal="center" vertical="center"/>
    </xf>
    <xf numFmtId="4" fontId="42" fillId="11" borderId="65" xfId="7" applyNumberFormat="1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left" vertical="center"/>
    </xf>
    <xf numFmtId="0" fontId="15" fillId="11" borderId="4" xfId="0" applyFont="1" applyFill="1" applyBorder="1" applyAlignment="1">
      <alignment horizontal="left" vertical="center"/>
    </xf>
    <xf numFmtId="165" fontId="15" fillId="11" borderId="37" xfId="0" applyNumberFormat="1" applyFont="1" applyFill="1" applyBorder="1" applyAlignment="1">
      <alignment horizontal="center" vertical="center"/>
    </xf>
    <xf numFmtId="3" fontId="15" fillId="11" borderId="11" xfId="0" applyNumberFormat="1" applyFont="1" applyFill="1" applyBorder="1" applyAlignment="1">
      <alignment horizontal="center"/>
    </xf>
    <xf numFmtId="2" fontId="15" fillId="11" borderId="11" xfId="0" applyNumberFormat="1" applyFont="1" applyFill="1" applyBorder="1" applyAlignment="1">
      <alignment horizontal="center"/>
    </xf>
    <xf numFmtId="1" fontId="15" fillId="11" borderId="11" xfId="0" applyNumberFormat="1" applyFont="1" applyFill="1" applyBorder="1" applyAlignment="1">
      <alignment horizontal="center"/>
    </xf>
    <xf numFmtId="2" fontId="15" fillId="11" borderId="52" xfId="0" quotePrefix="1" applyNumberFormat="1" applyFont="1" applyFill="1" applyBorder="1" applyAlignment="1">
      <alignment horizontal="center"/>
    </xf>
    <xf numFmtId="0" fontId="15" fillId="11" borderId="34" xfId="0" applyFont="1" applyFill="1" applyBorder="1" applyAlignment="1">
      <alignment horizontal="left" vertical="center"/>
    </xf>
    <xf numFmtId="3" fontId="15" fillId="11" borderId="5" xfId="0" applyNumberFormat="1" applyFont="1" applyFill="1" applyBorder="1" applyAlignment="1">
      <alignment horizontal="center"/>
    </xf>
    <xf numFmtId="2" fontId="15" fillId="11" borderId="56" xfId="0" applyNumberFormat="1" applyFont="1" applyFill="1" applyBorder="1" applyAlignment="1">
      <alignment horizontal="center" vertical="center"/>
    </xf>
    <xf numFmtId="3" fontId="34" fillId="11" borderId="26" xfId="0" quotePrefix="1" applyNumberFormat="1" applyFont="1" applyFill="1" applyBorder="1" applyAlignment="1">
      <alignment horizontal="center" vertical="center"/>
    </xf>
    <xf numFmtId="3" fontId="34" fillId="11" borderId="43" xfId="0" quotePrefix="1" applyNumberFormat="1" applyFont="1" applyFill="1" applyBorder="1" applyAlignment="1">
      <alignment horizontal="center" vertical="center"/>
    </xf>
    <xf numFmtId="3" fontId="15" fillId="11" borderId="3" xfId="0" applyNumberFormat="1" applyFont="1" applyFill="1" applyBorder="1" applyAlignment="1">
      <alignment horizontal="center"/>
    </xf>
    <xf numFmtId="2" fontId="15" fillId="11" borderId="3" xfId="0" applyNumberFormat="1" applyFont="1" applyFill="1" applyBorder="1" applyAlignment="1">
      <alignment horizontal="center"/>
    </xf>
    <xf numFmtId="2" fontId="15" fillId="11" borderId="41" xfId="0" quotePrefix="1" applyNumberFormat="1" applyFont="1" applyFill="1" applyBorder="1" applyAlignment="1">
      <alignment horizontal="center"/>
    </xf>
    <xf numFmtId="0" fontId="15" fillId="11" borderId="38" xfId="0" applyFont="1" applyFill="1" applyBorder="1" applyAlignment="1">
      <alignment horizontal="left" vertical="center"/>
    </xf>
    <xf numFmtId="0" fontId="15" fillId="11" borderId="2" xfId="0" applyFont="1" applyFill="1" applyBorder="1" applyAlignment="1">
      <alignment horizontal="left"/>
    </xf>
    <xf numFmtId="1" fontId="15" fillId="11" borderId="1" xfId="0" applyNumberFormat="1" applyFont="1" applyFill="1" applyBorder="1" applyAlignment="1">
      <alignment horizontal="center" vertical="center"/>
    </xf>
    <xf numFmtId="165" fontId="33" fillId="11" borderId="56" xfId="0" applyNumberFormat="1" applyFont="1" applyFill="1" applyBorder="1" applyAlignment="1">
      <alignment horizontal="left"/>
    </xf>
    <xf numFmtId="165" fontId="33" fillId="11" borderId="38" xfId="0" applyNumberFormat="1" applyFont="1" applyFill="1" applyBorder="1" applyAlignment="1">
      <alignment horizontal="left"/>
    </xf>
    <xf numFmtId="3" fontId="41" fillId="11" borderId="5" xfId="0" applyNumberFormat="1" applyFont="1" applyFill="1" applyBorder="1" applyAlignment="1">
      <alignment horizontal="center" vertical="center"/>
    </xf>
    <xf numFmtId="3" fontId="41" fillId="11" borderId="61" xfId="0" applyNumberFormat="1" applyFont="1" applyFill="1" applyBorder="1" applyAlignment="1">
      <alignment horizontal="center" vertical="center" wrapText="1"/>
    </xf>
    <xf numFmtId="3" fontId="34" fillId="11" borderId="27" xfId="0" quotePrefix="1" applyNumberFormat="1" applyFont="1" applyFill="1" applyBorder="1" applyAlignment="1">
      <alignment horizontal="center" vertical="center"/>
    </xf>
  </cellXfs>
  <cellStyles count="21">
    <cellStyle name="_x0007_" xfId="1"/>
    <cellStyle name="_ET_STYLE_NoName_00_" xfId="2"/>
    <cellStyle name="_x0007__Kentatsu_Line-up_2011_12.10.10" xfId="3"/>
    <cellStyle name="Гиперссылка" xfId="4" builtinId="8"/>
    <cellStyle name="Обычный" xfId="0" builtinId="0"/>
    <cellStyle name="Обычный 2" xfId="5"/>
    <cellStyle name="Обычный 2 2" xfId="16"/>
    <cellStyle name="Обычный 2 3" xfId="17"/>
    <cellStyle name="Обычный 3" xfId="6"/>
    <cellStyle name="Обычный 4" xfId="14"/>
    <cellStyle name="Обычный 5" xfId="15"/>
    <cellStyle name="Обычный 5 2" xfId="19"/>
    <cellStyle name="Обычный_Lessar_fancoil_27.06.08" xfId="7"/>
    <cellStyle name="Процентный" xfId="20" builtinId="5"/>
    <cellStyle name="Процентный 2" xfId="13"/>
    <cellStyle name="Финансовый" xfId="8" builtinId="3"/>
    <cellStyle name="Финансовый 2" xfId="11"/>
    <cellStyle name="Финансовый 2 2" xfId="18"/>
    <cellStyle name="常规 10" xfId="12"/>
    <cellStyle name="常规 2" xfId="9"/>
    <cellStyle name="常规_欧洲产品型谱-Glory&amp;Portable&amp;Dehumidifier" xfId="1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png"/><Relationship Id="rId3" Type="http://schemas.openxmlformats.org/officeDocument/2006/relationships/image" Target="../media/image11.jpeg"/><Relationship Id="rId7" Type="http://schemas.openxmlformats.org/officeDocument/2006/relationships/image" Target="../media/image15.png"/><Relationship Id="rId2" Type="http://schemas.openxmlformats.org/officeDocument/2006/relationships/image" Target="../media/image10.jpeg"/><Relationship Id="rId1" Type="http://schemas.openxmlformats.org/officeDocument/2006/relationships/image" Target="../media/image9.png"/><Relationship Id="rId6" Type="http://schemas.openxmlformats.org/officeDocument/2006/relationships/image" Target="../media/image14.png"/><Relationship Id="rId5" Type="http://schemas.openxmlformats.org/officeDocument/2006/relationships/image" Target="../media/image13.jpg"/><Relationship Id="rId4" Type="http://schemas.openxmlformats.org/officeDocument/2006/relationships/image" Target="../media/image12.jpeg"/><Relationship Id="rId9" Type="http://schemas.openxmlformats.org/officeDocument/2006/relationships/image" Target="../media/image8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18.png"/><Relationship Id="rId1" Type="http://schemas.openxmlformats.org/officeDocument/2006/relationships/image" Target="../media/image17.jpeg"/><Relationship Id="rId4" Type="http://schemas.openxmlformats.org/officeDocument/2006/relationships/image" Target="../media/image8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g"/><Relationship Id="rId2" Type="http://schemas.openxmlformats.org/officeDocument/2006/relationships/image" Target="../media/image18.png"/><Relationship Id="rId1" Type="http://schemas.openxmlformats.org/officeDocument/2006/relationships/image" Target="../media/image1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847725</xdr:colOff>
      <xdr:row>10</xdr:row>
      <xdr:rowOff>521327</xdr:rowOff>
    </xdr:from>
    <xdr:to>
      <xdr:col>0</xdr:col>
      <xdr:colOff>2028824</xdr:colOff>
      <xdr:row>10</xdr:row>
      <xdr:rowOff>1269910</xdr:rowOff>
    </xdr:to>
    <xdr:pic>
      <xdr:nvPicPr>
        <xdr:cNvPr id="30" name="Рисунок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3788402"/>
          <a:ext cx="1181099" cy="748583"/>
        </a:xfrm>
        <a:prstGeom prst="rect">
          <a:avLst/>
        </a:prstGeom>
      </xdr:spPr>
    </xdr:pic>
    <xdr:clientData/>
  </xdr:twoCellAnchor>
  <xdr:twoCellAnchor editAs="oneCell">
    <xdr:from>
      <xdr:col>2</xdr:col>
      <xdr:colOff>1552575</xdr:colOff>
      <xdr:row>10</xdr:row>
      <xdr:rowOff>47625</xdr:rowOff>
    </xdr:from>
    <xdr:to>
      <xdr:col>3</xdr:col>
      <xdr:colOff>75728</xdr:colOff>
      <xdr:row>10</xdr:row>
      <xdr:rowOff>752475</xdr:rowOff>
    </xdr:to>
    <xdr:pic>
      <xdr:nvPicPr>
        <xdr:cNvPr id="31" name="Рисунок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3162300"/>
          <a:ext cx="1171103" cy="70485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10</xdr:row>
      <xdr:rowOff>781050</xdr:rowOff>
    </xdr:from>
    <xdr:to>
      <xdr:col>2</xdr:col>
      <xdr:colOff>1524000</xdr:colOff>
      <xdr:row>10</xdr:row>
      <xdr:rowOff>1319893</xdr:rowOff>
    </xdr:to>
    <xdr:pic>
      <xdr:nvPicPr>
        <xdr:cNvPr id="34" name="Рисунок 2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3895725"/>
          <a:ext cx="1428750" cy="53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2324101</xdr:colOff>
      <xdr:row>10</xdr:row>
      <xdr:rowOff>666749</xdr:rowOff>
    </xdr:from>
    <xdr:to>
      <xdr:col>3</xdr:col>
      <xdr:colOff>572856</xdr:colOff>
      <xdr:row>10</xdr:row>
      <xdr:rowOff>1381124</xdr:rowOff>
    </xdr:to>
    <xdr:pic>
      <xdr:nvPicPr>
        <xdr:cNvPr id="38" name="Рисунок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6" y="3781424"/>
          <a:ext cx="896705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2152650</xdr:colOff>
      <xdr:row>10</xdr:row>
      <xdr:rowOff>76200</xdr:rowOff>
    </xdr:from>
    <xdr:to>
      <xdr:col>0</xdr:col>
      <xdr:colOff>2582882</xdr:colOff>
      <xdr:row>10</xdr:row>
      <xdr:rowOff>1271291</xdr:rowOff>
    </xdr:to>
    <xdr:pic>
      <xdr:nvPicPr>
        <xdr:cNvPr id="39" name="Рисунок 38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0" y="3343275"/>
          <a:ext cx="430232" cy="119509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10</xdr:row>
      <xdr:rowOff>114300</xdr:rowOff>
    </xdr:from>
    <xdr:to>
      <xdr:col>1</xdr:col>
      <xdr:colOff>433361</xdr:colOff>
      <xdr:row>10</xdr:row>
      <xdr:rowOff>1190138</xdr:rowOff>
    </xdr:to>
    <xdr:pic>
      <xdr:nvPicPr>
        <xdr:cNvPr id="41" name="图片 4130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217" t="3844" r="13716" b="2885"/>
        <a:stretch/>
      </xdr:blipFill>
      <xdr:spPr bwMode="auto">
        <a:xfrm>
          <a:off x="2733675" y="3381375"/>
          <a:ext cx="347636" cy="10758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123825</xdr:colOff>
      <xdr:row>10</xdr:row>
      <xdr:rowOff>154210</xdr:rowOff>
    </xdr:from>
    <xdr:to>
      <xdr:col>2</xdr:col>
      <xdr:colOff>1524238</xdr:colOff>
      <xdr:row>10</xdr:row>
      <xdr:rowOff>714375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3268885"/>
          <a:ext cx="1400413" cy="5601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28576</xdr:rowOff>
    </xdr:from>
    <xdr:to>
      <xdr:col>0</xdr:col>
      <xdr:colOff>1208088</xdr:colOff>
      <xdr:row>10</xdr:row>
      <xdr:rowOff>762000</xdr:rowOff>
    </xdr:to>
    <xdr:pic>
      <xdr:nvPicPr>
        <xdr:cNvPr id="32" name="Рисунок 31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95651"/>
          <a:ext cx="1208088" cy="7334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19051</xdr:rowOff>
    </xdr:from>
    <xdr:to>
      <xdr:col>3</xdr:col>
      <xdr:colOff>758820</xdr:colOff>
      <xdr:row>1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1"/>
          <a:ext cx="6635745" cy="904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202792</xdr:colOff>
      <xdr:row>53</xdr:row>
      <xdr:rowOff>302614</xdr:rowOff>
    </xdr:from>
    <xdr:ext cx="1854608" cy="836508"/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3042" y="20000314"/>
          <a:ext cx="1854608" cy="836508"/>
        </a:xfrm>
        <a:prstGeom prst="rect">
          <a:avLst/>
        </a:prstGeom>
      </xdr:spPr>
    </xdr:pic>
    <xdr:clientData/>
  </xdr:oneCellAnchor>
  <xdr:oneCellAnchor>
    <xdr:from>
      <xdr:col>15</xdr:col>
      <xdr:colOff>2143125</xdr:colOff>
      <xdr:row>53</xdr:row>
      <xdr:rowOff>361950</xdr:rowOff>
    </xdr:from>
    <xdr:ext cx="835350" cy="651782"/>
    <xdr:pic>
      <xdr:nvPicPr>
        <xdr:cNvPr id="7" name="Рисунок 11" descr="Гарантия 5 лет.jpg">
          <a:extLst>
            <a:ext uri="{FF2B5EF4-FFF2-40B4-BE49-F238E27FC236}">
              <a16:creationId xmlns="" xmlns:a16="http://schemas.microsoft.com/office/drawing/2014/main" id="{00000000-0008-0000-0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54150" y="17459325"/>
          <a:ext cx="835350" cy="651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85725</xdr:colOff>
      <xdr:row>84</xdr:row>
      <xdr:rowOff>0</xdr:rowOff>
    </xdr:from>
    <xdr:ext cx="914398" cy="742949"/>
    <xdr:pic>
      <xdr:nvPicPr>
        <xdr:cNvPr id="13" name="Рисунок 16" descr="Гарантия на компрессор.jpg">
          <a:extLst>
            <a:ext uri="{FF2B5EF4-FFF2-40B4-BE49-F238E27FC236}">
              <a16:creationId xmlns="" xmlns:a16="http://schemas.microsoft.com/office/drawing/2014/main" id="{00000000-0008-0000-0C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5975" y="22066250"/>
          <a:ext cx="914398" cy="742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57150</xdr:colOff>
      <xdr:row>93</xdr:row>
      <xdr:rowOff>152400</xdr:rowOff>
    </xdr:from>
    <xdr:ext cx="821531" cy="657225"/>
    <xdr:pic>
      <xdr:nvPicPr>
        <xdr:cNvPr id="14" name="Рисунок 14" descr="Гарантия 3 года.jpg">
          <a:extLst>
            <a:ext uri="{FF2B5EF4-FFF2-40B4-BE49-F238E27FC236}">
              <a16:creationId xmlns="" xmlns:a16="http://schemas.microsoft.com/office/drawing/2014/main" id="{00000000-0008-0000-0C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3964900"/>
          <a:ext cx="821531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123825</xdr:colOff>
      <xdr:row>110</xdr:row>
      <xdr:rowOff>276225</xdr:rowOff>
    </xdr:from>
    <xdr:ext cx="821531" cy="657225"/>
    <xdr:pic>
      <xdr:nvPicPr>
        <xdr:cNvPr id="16" name="Рисунок 14" descr="Гарантия 3 года.jpg">
          <a:extLst>
            <a:ext uri="{FF2B5EF4-FFF2-40B4-BE49-F238E27FC236}">
              <a16:creationId xmlns="" xmlns:a16="http://schemas.microsoft.com/office/drawing/2014/main" id="{00000000-0008-0000-0C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34850" y="40576500"/>
          <a:ext cx="821531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190500</xdr:colOff>
      <xdr:row>120</xdr:row>
      <xdr:rowOff>66675</xdr:rowOff>
    </xdr:from>
    <xdr:ext cx="821531" cy="657225"/>
    <xdr:pic>
      <xdr:nvPicPr>
        <xdr:cNvPr id="17" name="Рисунок 14" descr="Гарантия 3 года.jpg">
          <a:extLst>
            <a:ext uri="{FF2B5EF4-FFF2-40B4-BE49-F238E27FC236}">
              <a16:creationId xmlns="" xmlns:a16="http://schemas.microsoft.com/office/drawing/2014/main" id="{00000000-0008-0000-0C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0" y="30705425"/>
          <a:ext cx="821531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2114551</xdr:colOff>
      <xdr:row>20</xdr:row>
      <xdr:rowOff>9525</xdr:rowOff>
    </xdr:from>
    <xdr:ext cx="847724" cy="678179"/>
    <xdr:pic>
      <xdr:nvPicPr>
        <xdr:cNvPr id="29" name="Рисунок 14" descr="Гарантия 3 года.jpg">
          <a:extLst>
            <a:ext uri="{FF2B5EF4-FFF2-40B4-BE49-F238E27FC236}">
              <a16:creationId xmlns="" xmlns:a16="http://schemas.microsoft.com/office/drawing/2014/main" id="{00000000-0008-0000-0C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25576" y="5334000"/>
          <a:ext cx="847724" cy="678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2105025</xdr:colOff>
      <xdr:row>9</xdr:row>
      <xdr:rowOff>104775</xdr:rowOff>
    </xdr:from>
    <xdr:ext cx="847724" cy="678179"/>
    <xdr:pic>
      <xdr:nvPicPr>
        <xdr:cNvPr id="34" name="Рисунок 14" descr="Гарантия 3 года.jpg">
          <a:extLst>
            <a:ext uri="{FF2B5EF4-FFF2-40B4-BE49-F238E27FC236}">
              <a16:creationId xmlns="" xmlns:a16="http://schemas.microsoft.com/office/drawing/2014/main" id="{00000000-0008-0000-0C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16050" y="2200275"/>
          <a:ext cx="847724" cy="678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176213</xdr:colOff>
      <xdr:row>101</xdr:row>
      <xdr:rowOff>47626</xdr:rowOff>
    </xdr:from>
    <xdr:ext cx="864616" cy="704850"/>
    <xdr:pic>
      <xdr:nvPicPr>
        <xdr:cNvPr id="38" name="Рисунок 37">
          <a:extLst>
            <a:ext uri="{FF2B5EF4-FFF2-40B4-BE49-F238E27FC236}">
              <a16:creationId xmlns="" xmlns:a16="http://schemas.microsoft.com/office/drawing/2014/main" id="{00000000-0008-0000-0C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3938" y="34642426"/>
          <a:ext cx="864616" cy="704850"/>
        </a:xfrm>
        <a:prstGeom prst="rect">
          <a:avLst/>
        </a:prstGeom>
      </xdr:spPr>
    </xdr:pic>
    <xdr:clientData/>
  </xdr:oneCellAnchor>
  <xdr:twoCellAnchor editAs="oneCell">
    <xdr:from>
      <xdr:col>15</xdr:col>
      <xdr:colOff>95250</xdr:colOff>
      <xdr:row>9</xdr:row>
      <xdr:rowOff>123825</xdr:rowOff>
    </xdr:from>
    <xdr:to>
      <xdr:col>15</xdr:col>
      <xdr:colOff>1944356</xdr:colOff>
      <xdr:row>9</xdr:row>
      <xdr:rowOff>819150</xdr:rowOff>
    </xdr:to>
    <xdr:pic>
      <xdr:nvPicPr>
        <xdr:cNvPr id="35" name="Рисунок 34">
          <a:extLst>
            <a:ext uri="{FF2B5EF4-FFF2-40B4-BE49-F238E27FC236}">
              <a16:creationId xmlns="" xmlns:a16="http://schemas.microsoft.com/office/drawing/2014/main" id="{638CA59D-C2C4-4A0D-B847-968915DE5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6275" y="2219325"/>
          <a:ext cx="1849106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180975</xdr:colOff>
      <xdr:row>20</xdr:row>
      <xdr:rowOff>18697</xdr:rowOff>
    </xdr:from>
    <xdr:to>
      <xdr:col>15</xdr:col>
      <xdr:colOff>2038350</xdr:colOff>
      <xdr:row>20</xdr:row>
      <xdr:rowOff>752475</xdr:rowOff>
    </xdr:to>
    <xdr:pic>
      <xdr:nvPicPr>
        <xdr:cNvPr id="42" name="Рисунок 41">
          <a:extLst>
            <a:ext uri="{FF2B5EF4-FFF2-40B4-BE49-F238E27FC236}">
              <a16:creationId xmlns="" xmlns:a16="http://schemas.microsoft.com/office/drawing/2014/main" id="{9B9A0367-DFB7-4C2F-AD45-1C647193E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5343172"/>
          <a:ext cx="1857375" cy="733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15</xdr:col>
      <xdr:colOff>2171701</xdr:colOff>
      <xdr:row>31</xdr:row>
      <xdr:rowOff>57150</xdr:rowOff>
    </xdr:from>
    <xdr:ext cx="847724" cy="678179"/>
    <xdr:pic>
      <xdr:nvPicPr>
        <xdr:cNvPr id="44" name="Рисунок 14" descr="Гарантия 3 года.jpg">
          <a:extLst>
            <a:ext uri="{FF2B5EF4-FFF2-40B4-BE49-F238E27FC236}">
              <a16:creationId xmlns="" xmlns:a16="http://schemas.microsoft.com/office/drawing/2014/main" id="{6E1F9B70-CF59-472C-95EF-E8AEB2219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82726" y="8448675"/>
          <a:ext cx="847724" cy="678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15</xdr:col>
      <xdr:colOff>238125</xdr:colOff>
      <xdr:row>31</xdr:row>
      <xdr:rowOff>66322</xdr:rowOff>
    </xdr:from>
    <xdr:to>
      <xdr:col>15</xdr:col>
      <xdr:colOff>2095500</xdr:colOff>
      <xdr:row>31</xdr:row>
      <xdr:rowOff>800100</xdr:rowOff>
    </xdr:to>
    <xdr:pic>
      <xdr:nvPicPr>
        <xdr:cNvPr id="45" name="Рисунок 44">
          <a:extLst>
            <a:ext uri="{FF2B5EF4-FFF2-40B4-BE49-F238E27FC236}">
              <a16:creationId xmlns="" xmlns:a16="http://schemas.microsoft.com/office/drawing/2014/main" id="{90690A62-96D4-44CC-ADB6-312183817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9150" y="8457847"/>
          <a:ext cx="1857375" cy="733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15</xdr:col>
      <xdr:colOff>122238</xdr:colOff>
      <xdr:row>37</xdr:row>
      <xdr:rowOff>1196975</xdr:rowOff>
    </xdr:from>
    <xdr:ext cx="876300" cy="714375"/>
    <xdr:pic>
      <xdr:nvPicPr>
        <xdr:cNvPr id="46" name="Рисунок 45">
          <a:extLst>
            <a:ext uri="{FF2B5EF4-FFF2-40B4-BE49-F238E27FC236}">
              <a16:creationId xmlns="" xmlns:a16="http://schemas.microsoft.com/office/drawing/2014/main" id="{9EC9E61D-9C7D-45C5-9325-3919EC7F3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80938" y="11769725"/>
          <a:ext cx="876300" cy="714375"/>
        </a:xfrm>
        <a:prstGeom prst="rect">
          <a:avLst/>
        </a:prstGeom>
      </xdr:spPr>
    </xdr:pic>
    <xdr:clientData/>
  </xdr:oneCellAnchor>
  <xdr:oneCellAnchor>
    <xdr:from>
      <xdr:col>15</xdr:col>
      <xdr:colOff>180975</xdr:colOff>
      <xdr:row>37</xdr:row>
      <xdr:rowOff>219075</xdr:rowOff>
    </xdr:from>
    <xdr:ext cx="1849106" cy="695325"/>
    <xdr:pic>
      <xdr:nvPicPr>
        <xdr:cNvPr id="47" name="Рисунок 46">
          <a:extLst>
            <a:ext uri="{FF2B5EF4-FFF2-40B4-BE49-F238E27FC236}">
              <a16:creationId xmlns="" xmlns:a16="http://schemas.microsoft.com/office/drawing/2014/main" id="{6DF558F6-E82F-4FBB-A1BC-0D5F2CCA3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13192125"/>
          <a:ext cx="1849106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93663</xdr:colOff>
      <xdr:row>44</xdr:row>
      <xdr:rowOff>1168400</xdr:rowOff>
    </xdr:from>
    <xdr:ext cx="876300" cy="714375"/>
    <xdr:pic>
      <xdr:nvPicPr>
        <xdr:cNvPr id="48" name="Рисунок 47">
          <a:extLst>
            <a:ext uri="{FF2B5EF4-FFF2-40B4-BE49-F238E27FC236}">
              <a16:creationId xmlns="" xmlns:a16="http://schemas.microsoft.com/office/drawing/2014/main" id="{BE40E2FB-5207-487D-BFA7-346CFF60D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52363" y="14331950"/>
          <a:ext cx="876300" cy="714375"/>
        </a:xfrm>
        <a:prstGeom prst="rect">
          <a:avLst/>
        </a:prstGeom>
      </xdr:spPr>
    </xdr:pic>
    <xdr:clientData/>
  </xdr:oneCellAnchor>
  <xdr:oneCellAnchor>
    <xdr:from>
      <xdr:col>15</xdr:col>
      <xdr:colOff>180975</xdr:colOff>
      <xdr:row>44</xdr:row>
      <xdr:rowOff>219075</xdr:rowOff>
    </xdr:from>
    <xdr:ext cx="1849106" cy="695325"/>
    <xdr:pic>
      <xdr:nvPicPr>
        <xdr:cNvPr id="49" name="Рисунок 48">
          <a:extLst>
            <a:ext uri="{FF2B5EF4-FFF2-40B4-BE49-F238E27FC236}">
              <a16:creationId xmlns="" xmlns:a16="http://schemas.microsoft.com/office/drawing/2014/main" id="{A2F2B10B-FB94-4E98-B2B9-95BE9CA2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15440025"/>
          <a:ext cx="1849106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52388</xdr:colOff>
      <xdr:row>105</xdr:row>
      <xdr:rowOff>38101</xdr:rowOff>
    </xdr:from>
    <xdr:ext cx="864616" cy="704850"/>
    <xdr:pic>
      <xdr:nvPicPr>
        <xdr:cNvPr id="50" name="Рисунок 49">
          <a:extLst>
            <a:ext uri="{FF2B5EF4-FFF2-40B4-BE49-F238E27FC236}">
              <a16:creationId xmlns="" xmlns:a16="http://schemas.microsoft.com/office/drawing/2014/main" id="{AE10FA4A-1D4B-42F3-B0F2-4F000E721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4388" y="29346526"/>
          <a:ext cx="864616" cy="704850"/>
        </a:xfrm>
        <a:prstGeom prst="rect">
          <a:avLst/>
        </a:prstGeom>
      </xdr:spPr>
    </xdr:pic>
    <xdr:clientData/>
  </xdr:oneCellAnchor>
  <xdr:oneCellAnchor>
    <xdr:from>
      <xdr:col>15</xdr:col>
      <xdr:colOff>2171700</xdr:colOff>
      <xdr:row>37</xdr:row>
      <xdr:rowOff>381000</xdr:rowOff>
    </xdr:from>
    <xdr:ext cx="771652" cy="420343"/>
    <xdr:pic>
      <xdr:nvPicPr>
        <xdr:cNvPr id="53" name="Рисунок 6">
          <a:extLst>
            <a:ext uri="{FF2B5EF4-FFF2-40B4-BE49-F238E27FC236}">
              <a16:creationId xmlns="" xmlns:a16="http://schemas.microsoft.com/office/drawing/2014/main" id="{F69426B1-AC4B-4A2B-BA12-4F2CCA699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10953750"/>
          <a:ext cx="771652" cy="420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2143125</xdr:colOff>
      <xdr:row>44</xdr:row>
      <xdr:rowOff>409575</xdr:rowOff>
    </xdr:from>
    <xdr:ext cx="771652" cy="420343"/>
    <xdr:pic>
      <xdr:nvPicPr>
        <xdr:cNvPr id="54" name="Рисунок 6">
          <a:extLst>
            <a:ext uri="{FF2B5EF4-FFF2-40B4-BE49-F238E27FC236}">
              <a16:creationId xmlns="" xmlns:a16="http://schemas.microsoft.com/office/drawing/2014/main" id="{B0E11648-A3E3-4122-8A68-C336C55EC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1825" y="13573125"/>
          <a:ext cx="771652" cy="420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58</xdr:row>
      <xdr:rowOff>0</xdr:rowOff>
    </xdr:from>
    <xdr:ext cx="771652" cy="420343"/>
    <xdr:pic>
      <xdr:nvPicPr>
        <xdr:cNvPr id="55" name="Рисунок 6">
          <a:extLst>
            <a:ext uri="{FF2B5EF4-FFF2-40B4-BE49-F238E27FC236}">
              <a16:creationId xmlns="" xmlns:a16="http://schemas.microsoft.com/office/drawing/2014/main" id="{B33E198D-FEEE-4863-B04B-4893B7DD4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8700" y="21583650"/>
          <a:ext cx="771652" cy="420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65</xdr:row>
      <xdr:rowOff>0</xdr:rowOff>
    </xdr:from>
    <xdr:ext cx="771652" cy="420343"/>
    <xdr:pic>
      <xdr:nvPicPr>
        <xdr:cNvPr id="56" name="Рисунок 6">
          <a:extLst>
            <a:ext uri="{FF2B5EF4-FFF2-40B4-BE49-F238E27FC236}">
              <a16:creationId xmlns="" xmlns:a16="http://schemas.microsoft.com/office/drawing/2014/main" id="{7B45DC1C-B01F-44AC-89D8-EF6E33013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8700" y="23536275"/>
          <a:ext cx="771652" cy="420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104</xdr:row>
      <xdr:rowOff>323850</xdr:rowOff>
    </xdr:from>
    <xdr:ext cx="771652" cy="420343"/>
    <xdr:pic>
      <xdr:nvPicPr>
        <xdr:cNvPr id="57" name="Рисунок 6">
          <a:extLst>
            <a:ext uri="{FF2B5EF4-FFF2-40B4-BE49-F238E27FC236}">
              <a16:creationId xmlns="" xmlns:a16="http://schemas.microsoft.com/office/drawing/2014/main" id="{C85C7CDE-08DA-47CF-BEA8-765A506E6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8700" y="35699700"/>
          <a:ext cx="771652" cy="420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99</xdr:row>
      <xdr:rowOff>0</xdr:rowOff>
    </xdr:from>
    <xdr:ext cx="771652" cy="420343"/>
    <xdr:pic>
      <xdr:nvPicPr>
        <xdr:cNvPr id="58" name="Рисунок 6">
          <a:extLst>
            <a:ext uri="{FF2B5EF4-FFF2-40B4-BE49-F238E27FC236}">
              <a16:creationId xmlns="" xmlns:a16="http://schemas.microsoft.com/office/drawing/2014/main" id="{B375D9FF-44CD-4004-83F0-ED0CE4793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8700" y="34080450"/>
          <a:ext cx="771652" cy="420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33619</xdr:colOff>
      <xdr:row>0</xdr:row>
      <xdr:rowOff>0</xdr:rowOff>
    </xdr:from>
    <xdr:to>
      <xdr:col>6</xdr:col>
      <xdr:colOff>371658</xdr:colOff>
      <xdr:row>3</xdr:row>
      <xdr:rowOff>176492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9" y="0"/>
          <a:ext cx="6635745" cy="9048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285750</xdr:colOff>
      <xdr:row>7</xdr:row>
      <xdr:rowOff>66675</xdr:rowOff>
    </xdr:from>
    <xdr:ext cx="909637" cy="721858"/>
    <xdr:pic>
      <xdr:nvPicPr>
        <xdr:cNvPr id="3" name="Рисунок 6" descr="Гарантия 3 года.jpg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7125" y="2009775"/>
          <a:ext cx="909637" cy="721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85727</xdr:colOff>
      <xdr:row>26</xdr:row>
      <xdr:rowOff>247649</xdr:rowOff>
    </xdr:from>
    <xdr:to>
      <xdr:col>15</xdr:col>
      <xdr:colOff>0</xdr:colOff>
      <xdr:row>27</xdr:row>
      <xdr:rowOff>0</xdr:rowOff>
    </xdr:to>
    <xdr:sp macro="" textlink="">
      <xdr:nvSpPr>
        <xdr:cNvPr id="4" name="AutoShape 3732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SpPr>
          <a:spLocks noChangeArrowheads="1"/>
        </xdr:cNvSpPr>
      </xdr:nvSpPr>
      <xdr:spPr bwMode="auto">
        <a:xfrm>
          <a:off x="9705977" y="7302499"/>
          <a:ext cx="555623" cy="1"/>
        </a:xfrm>
        <a:prstGeom prst="roundRect">
          <a:avLst>
            <a:gd name="adj" fmla="val 16667"/>
          </a:avLst>
        </a:prstGeom>
        <a:ln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ru-RU" sz="1100" b="1" i="0" u="none" strike="noStrike" baseline="0">
              <a:solidFill>
                <a:schemeClr val="tx2"/>
              </a:solidFill>
              <a:latin typeface="Calibri"/>
            </a:rPr>
            <a:t>! Выгодная цена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66CC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66CC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14</xdr:col>
      <xdr:colOff>95249</xdr:colOff>
      <xdr:row>69</xdr:row>
      <xdr:rowOff>198020</xdr:rowOff>
    </xdr:from>
    <xdr:ext cx="349251" cy="321224"/>
    <xdr:pic>
      <xdr:nvPicPr>
        <xdr:cNvPr id="11" name="Рисунок 10">
          <a:extLst>
            <a:ext uri="{FF2B5EF4-FFF2-40B4-BE49-F238E27FC236}">
              <a16:creationId xmlns="" xmlns:a16="http://schemas.microsoft.com/office/drawing/2014/main" id="{82C6C571-34AC-4C1A-9457-7445479CE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6624" y="25248770"/>
          <a:ext cx="349251" cy="321224"/>
        </a:xfrm>
        <a:prstGeom prst="rect">
          <a:avLst/>
        </a:prstGeom>
      </xdr:spPr>
    </xdr:pic>
    <xdr:clientData/>
  </xdr:oneCellAnchor>
  <xdr:oneCellAnchor>
    <xdr:from>
      <xdr:col>14</xdr:col>
      <xdr:colOff>28575</xdr:colOff>
      <xdr:row>63</xdr:row>
      <xdr:rowOff>28575</xdr:rowOff>
    </xdr:from>
    <xdr:ext cx="771652" cy="420343"/>
    <xdr:pic>
      <xdr:nvPicPr>
        <xdr:cNvPr id="6" name="Рисунок 6">
          <a:extLst>
            <a:ext uri="{FF2B5EF4-FFF2-40B4-BE49-F238E27FC236}">
              <a16:creationId xmlns="" xmlns:a16="http://schemas.microsoft.com/office/drawing/2014/main" id="{FD3E2A80-AB56-4BC0-8E37-5D3307A55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21812250"/>
          <a:ext cx="771652" cy="420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38100</xdr:colOff>
      <xdr:row>61</xdr:row>
      <xdr:rowOff>28575</xdr:rowOff>
    </xdr:from>
    <xdr:ext cx="771652" cy="420343"/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0D706B47-75FD-4BB2-B113-121DAF9C4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21316950"/>
          <a:ext cx="771652" cy="420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8</xdr:col>
      <xdr:colOff>434970</xdr:colOff>
      <xdr:row>3</xdr:row>
      <xdr:rowOff>180974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31823" cy="9093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178709</xdr:colOff>
      <xdr:row>7</xdr:row>
      <xdr:rowOff>27970</xdr:rowOff>
    </xdr:from>
    <xdr:ext cx="882975" cy="645582"/>
    <xdr:pic>
      <xdr:nvPicPr>
        <xdr:cNvPr id="3" name="Рисунок 6" descr="Гарантия 3 года.jpg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26673" y="1620006"/>
          <a:ext cx="882975" cy="64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104774</xdr:colOff>
      <xdr:row>51</xdr:row>
      <xdr:rowOff>55145</xdr:rowOff>
    </xdr:from>
    <xdr:ext cx="349251" cy="321224"/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1DAC8949-5D2F-4464-A9C8-73E45FD2A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6149" y="24696320"/>
          <a:ext cx="349251" cy="321224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6</xdr:col>
      <xdr:colOff>563037</xdr:colOff>
      <xdr:row>3</xdr:row>
      <xdr:rowOff>174570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31823" cy="9093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orovashkina_n\&#1094;&#1077;&#1085;&#1099;\&#1056;&#1072;&#1089;&#1095;&#1077;&#1090;%20&#1087;&#1088;&#1072;&#1081;&#1089;&#1072;%20RAC%20PAC%20MULTI%2024.04.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_multi"/>
      <sheetName val="Лист1"/>
      <sheetName val="PAC"/>
      <sheetName val="PAC inverter"/>
      <sheetName val="Старые модели RAC MULTI"/>
      <sheetName val="Инвертора новые цены"/>
      <sheetName val="Курсы валют"/>
      <sheetName val="витрина"/>
    </sheetNames>
    <sheetDataSet>
      <sheetData sheetId="0" refreshError="1">
        <row r="7">
          <cell r="B7" t="str">
            <v>MDSAG-07HRN1 indoor</v>
          </cell>
          <cell r="C7">
            <v>252</v>
          </cell>
          <cell r="D7">
            <v>53</v>
          </cell>
          <cell r="E7">
            <v>174</v>
          </cell>
          <cell r="G7">
            <v>11400</v>
          </cell>
          <cell r="H7">
            <v>37800</v>
          </cell>
          <cell r="I7">
            <v>8500</v>
          </cell>
          <cell r="J7">
            <v>28500</v>
          </cell>
          <cell r="L7">
            <v>12000</v>
          </cell>
        </row>
        <row r="8">
          <cell r="B8" t="str">
            <v>MDOAG-07HN1 outdoor</v>
          </cell>
          <cell r="C8">
            <v>574</v>
          </cell>
          <cell r="D8">
            <v>121</v>
          </cell>
          <cell r="G8">
            <v>26400</v>
          </cell>
          <cell r="I8">
            <v>20000</v>
          </cell>
          <cell r="L8">
            <v>27700</v>
          </cell>
        </row>
        <row r="9">
          <cell r="B9" t="str">
            <v>MDSAG-09HRN1 indoor</v>
          </cell>
          <cell r="C9">
            <v>264</v>
          </cell>
          <cell r="D9">
            <v>56</v>
          </cell>
          <cell r="E9">
            <v>185</v>
          </cell>
          <cell r="G9">
            <v>12000</v>
          </cell>
          <cell r="H9">
            <v>40000</v>
          </cell>
          <cell r="I9">
            <v>8900</v>
          </cell>
          <cell r="J9">
            <v>29900</v>
          </cell>
          <cell r="L9">
            <v>12600</v>
          </cell>
        </row>
        <row r="10">
          <cell r="B10" t="str">
            <v>MDOAG-09HN1 outdoor</v>
          </cell>
          <cell r="C10">
            <v>613</v>
          </cell>
          <cell r="D10">
            <v>129</v>
          </cell>
          <cell r="G10">
            <v>28000</v>
          </cell>
          <cell r="I10">
            <v>21000</v>
          </cell>
          <cell r="L10">
            <v>29400</v>
          </cell>
        </row>
        <row r="11">
          <cell r="B11" t="str">
            <v>MDSAG-12HRN1 indoor</v>
          </cell>
          <cell r="C11">
            <v>374</v>
          </cell>
          <cell r="D11">
            <v>79</v>
          </cell>
          <cell r="E11">
            <v>237</v>
          </cell>
          <cell r="G11">
            <v>14800</v>
          </cell>
          <cell r="H11">
            <v>49300</v>
          </cell>
          <cell r="I11">
            <v>11000</v>
          </cell>
          <cell r="J11">
            <v>37500</v>
          </cell>
          <cell r="L11">
            <v>15500</v>
          </cell>
        </row>
        <row r="12">
          <cell r="B12" t="str">
            <v>MDOAG-12HN1 outdoor</v>
          </cell>
          <cell r="C12">
            <v>748</v>
          </cell>
          <cell r="D12">
            <v>158</v>
          </cell>
          <cell r="G12">
            <v>34500</v>
          </cell>
          <cell r="I12">
            <v>26500</v>
          </cell>
          <cell r="L12">
            <v>36200</v>
          </cell>
        </row>
        <row r="13">
          <cell r="B13" t="str">
            <v>MDSAG-18HRN1 indoor</v>
          </cell>
          <cell r="C13">
            <v>568</v>
          </cell>
          <cell r="D13">
            <v>120</v>
          </cell>
          <cell r="E13">
            <v>377</v>
          </cell>
          <cell r="G13">
            <v>23500</v>
          </cell>
          <cell r="H13">
            <v>78200</v>
          </cell>
          <cell r="I13">
            <v>17900</v>
          </cell>
          <cell r="J13">
            <v>58900</v>
          </cell>
          <cell r="L13">
            <v>24700</v>
          </cell>
        </row>
        <row r="14">
          <cell r="B14" t="str">
            <v>MDOAG-18HN1 outdoor</v>
          </cell>
          <cell r="C14">
            <v>1219</v>
          </cell>
          <cell r="D14">
            <v>257</v>
          </cell>
          <cell r="G14">
            <v>54700</v>
          </cell>
          <cell r="I14">
            <v>41000</v>
          </cell>
          <cell r="L14">
            <v>57400</v>
          </cell>
        </row>
        <row r="15">
          <cell r="B15" t="str">
            <v>MDSAG-24HRN1 indoor</v>
          </cell>
          <cell r="C15">
            <v>729</v>
          </cell>
          <cell r="D15">
            <v>154</v>
          </cell>
          <cell r="E15">
            <v>497</v>
          </cell>
          <cell r="G15">
            <v>31400</v>
          </cell>
          <cell r="H15">
            <v>105200</v>
          </cell>
          <cell r="I15">
            <v>23900</v>
          </cell>
          <cell r="J15">
            <v>78900</v>
          </cell>
          <cell r="L15">
            <v>33000</v>
          </cell>
        </row>
        <row r="16">
          <cell r="B16" t="str">
            <v>MDOAG-24HN1 outdoor</v>
          </cell>
          <cell r="C16">
            <v>1632</v>
          </cell>
          <cell r="D16">
            <v>343</v>
          </cell>
          <cell r="G16">
            <v>73800</v>
          </cell>
          <cell r="I16">
            <v>55000</v>
          </cell>
          <cell r="L16">
            <v>77500</v>
          </cell>
        </row>
        <row r="17">
          <cell r="B17" t="str">
            <v>FOREST Z ON/OFF</v>
          </cell>
          <cell r="G17">
            <v>0</v>
          </cell>
          <cell r="I17" t="e">
            <v>#N/A</v>
          </cell>
          <cell r="L17">
            <v>0</v>
          </cell>
        </row>
        <row r="18">
          <cell r="B18" t="str">
            <v>MDSAF-07HRN1-Z indoor</v>
          </cell>
          <cell r="D18">
            <v>0</v>
          </cell>
          <cell r="E18">
            <v>0</v>
          </cell>
          <cell r="G18">
            <v>11800</v>
          </cell>
          <cell r="H18">
            <v>39500</v>
          </cell>
          <cell r="I18" t="e">
            <v>#N/A</v>
          </cell>
          <cell r="L18">
            <v>12400</v>
          </cell>
        </row>
        <row r="19">
          <cell r="B19" t="str">
            <v>MDOAF-07HN1-Z outdoor</v>
          </cell>
          <cell r="D19">
            <v>0</v>
          </cell>
          <cell r="G19">
            <v>27700</v>
          </cell>
          <cell r="I19" t="e">
            <v>#N/A</v>
          </cell>
          <cell r="L19">
            <v>29100</v>
          </cell>
        </row>
        <row r="20">
          <cell r="B20" t="str">
            <v>MDSAF-09HRN1-Z indoor</v>
          </cell>
          <cell r="D20">
            <v>0</v>
          </cell>
          <cell r="E20">
            <v>0</v>
          </cell>
          <cell r="G20">
            <v>12600</v>
          </cell>
          <cell r="H20">
            <v>42000</v>
          </cell>
          <cell r="I20" t="e">
            <v>#N/A</v>
          </cell>
          <cell r="L20">
            <v>13200</v>
          </cell>
        </row>
        <row r="21">
          <cell r="B21" t="str">
            <v>MDOAF-09HN1-Z outdoor</v>
          </cell>
          <cell r="D21">
            <v>0</v>
          </cell>
          <cell r="G21">
            <v>29400</v>
          </cell>
          <cell r="I21" t="e">
            <v>#N/A</v>
          </cell>
          <cell r="L21">
            <v>30900</v>
          </cell>
        </row>
        <row r="22">
          <cell r="B22" t="str">
            <v>MDSAF-12HRN1-Z indoor</v>
          </cell>
          <cell r="D22">
            <v>0</v>
          </cell>
          <cell r="E22">
            <v>0</v>
          </cell>
          <cell r="G22">
            <v>15600</v>
          </cell>
          <cell r="H22">
            <v>51800</v>
          </cell>
          <cell r="I22" t="e">
            <v>#N/A</v>
          </cell>
          <cell r="L22">
            <v>16400</v>
          </cell>
        </row>
        <row r="23">
          <cell r="B23" t="str">
            <v>MDOAF-12HN1-Z outdoor</v>
          </cell>
          <cell r="D23">
            <v>0</v>
          </cell>
          <cell r="G23">
            <v>36200</v>
          </cell>
          <cell r="I23" t="e">
            <v>#N/A</v>
          </cell>
          <cell r="L23">
            <v>38000</v>
          </cell>
        </row>
        <row r="24">
          <cell r="B24" t="str">
            <v>MDSAF-18HRN1 indoor</v>
          </cell>
          <cell r="D24">
            <v>0</v>
          </cell>
          <cell r="E24">
            <v>0</v>
          </cell>
          <cell r="G24">
            <v>24700</v>
          </cell>
          <cell r="H24">
            <v>82000</v>
          </cell>
          <cell r="I24" t="e">
            <v>#N/A</v>
          </cell>
          <cell r="L24">
            <v>25900</v>
          </cell>
        </row>
        <row r="25">
          <cell r="B25" t="str">
            <v>MDOAF-18HN1 outdoor</v>
          </cell>
          <cell r="D25">
            <v>0</v>
          </cell>
          <cell r="G25">
            <v>57300</v>
          </cell>
          <cell r="I25" t="e">
            <v>#N/A</v>
          </cell>
          <cell r="L25">
            <v>60200</v>
          </cell>
        </row>
        <row r="26">
          <cell r="B26" t="str">
            <v>MDSAF-24HRN1-Z indoor</v>
          </cell>
          <cell r="D26">
            <v>0</v>
          </cell>
          <cell r="E26">
            <v>0</v>
          </cell>
          <cell r="G26">
            <v>32800</v>
          </cell>
          <cell r="H26">
            <v>110100</v>
          </cell>
          <cell r="I26" t="e">
            <v>#N/A</v>
          </cell>
          <cell r="L26">
            <v>34400</v>
          </cell>
        </row>
        <row r="27">
          <cell r="B27" t="str">
            <v>MDOAF-24HN1-Z outdoor</v>
          </cell>
          <cell r="D27">
            <v>0</v>
          </cell>
          <cell r="G27">
            <v>77300</v>
          </cell>
          <cell r="I27" t="e">
            <v>#N/A</v>
          </cell>
          <cell r="L27">
            <v>81200</v>
          </cell>
        </row>
        <row r="28">
          <cell r="B28" t="str">
            <v>AURORA ON/OFF</v>
          </cell>
          <cell r="L28" t="str">
            <v>АКЦИЯ до 31.05.23</v>
          </cell>
        </row>
        <row r="29">
          <cell r="B29" t="str">
            <v>MDSA-07HRN8 indoor</v>
          </cell>
          <cell r="C29">
            <v>245</v>
          </cell>
          <cell r="D29">
            <v>52</v>
          </cell>
          <cell r="E29">
            <v>173</v>
          </cell>
          <cell r="G29">
            <v>12000</v>
          </cell>
          <cell r="H29">
            <v>39300</v>
          </cell>
          <cell r="I29">
            <v>9000</v>
          </cell>
          <cell r="J29">
            <v>29900</v>
          </cell>
          <cell r="L29">
            <v>11400</v>
          </cell>
        </row>
        <row r="30">
          <cell r="B30" t="str">
            <v>MDOA-07HN8 outdoor</v>
          </cell>
          <cell r="C30">
            <v>574</v>
          </cell>
          <cell r="D30">
            <v>121</v>
          </cell>
          <cell r="G30">
            <v>27300</v>
          </cell>
          <cell r="I30">
            <v>20900</v>
          </cell>
          <cell r="L30">
            <v>25900</v>
          </cell>
        </row>
        <row r="31">
          <cell r="B31" t="str">
            <v>MDSA-09HRN8 indoor</v>
          </cell>
          <cell r="C31">
            <v>264</v>
          </cell>
          <cell r="D31">
            <v>56</v>
          </cell>
          <cell r="E31">
            <v>183</v>
          </cell>
          <cell r="G31">
            <v>12400</v>
          </cell>
          <cell r="H31">
            <v>41600</v>
          </cell>
          <cell r="I31">
            <v>9600</v>
          </cell>
          <cell r="J31">
            <v>31500</v>
          </cell>
          <cell r="L31">
            <v>11800</v>
          </cell>
        </row>
        <row r="32">
          <cell r="B32" t="str">
            <v>MDOA-09HN8 outdoor</v>
          </cell>
          <cell r="C32">
            <v>600</v>
          </cell>
          <cell r="D32">
            <v>127</v>
          </cell>
          <cell r="G32">
            <v>29200</v>
          </cell>
          <cell r="I32">
            <v>21900</v>
          </cell>
          <cell r="L32">
            <v>27700</v>
          </cell>
        </row>
        <row r="33">
          <cell r="B33" t="str">
            <v>MDSA-12HRN8 indoor</v>
          </cell>
          <cell r="C33">
            <v>361</v>
          </cell>
          <cell r="D33">
            <v>76</v>
          </cell>
          <cell r="E33">
            <v>234</v>
          </cell>
          <cell r="G33">
            <v>15500</v>
          </cell>
          <cell r="H33">
            <v>51500</v>
          </cell>
          <cell r="I33">
            <v>11900</v>
          </cell>
          <cell r="J33">
            <v>38900</v>
          </cell>
          <cell r="L33">
            <v>14700</v>
          </cell>
        </row>
        <row r="34">
          <cell r="B34" t="str">
            <v>MDOA-12HN8 outdoor</v>
          </cell>
          <cell r="C34">
            <v>748</v>
          </cell>
          <cell r="D34">
            <v>158</v>
          </cell>
          <cell r="G34">
            <v>36000</v>
          </cell>
          <cell r="I34">
            <v>27000</v>
          </cell>
          <cell r="L34">
            <v>34200</v>
          </cell>
        </row>
        <row r="35">
          <cell r="B35" t="str">
            <v>MDSA-18HRN8 indoor</v>
          </cell>
          <cell r="C35">
            <v>555</v>
          </cell>
          <cell r="D35">
            <v>117</v>
          </cell>
          <cell r="E35">
            <v>374</v>
          </cell>
          <cell r="G35">
            <v>24700</v>
          </cell>
          <cell r="H35">
            <v>81900</v>
          </cell>
          <cell r="I35">
            <v>18500</v>
          </cell>
          <cell r="J35">
            <v>61500</v>
          </cell>
          <cell r="L35">
            <v>23500</v>
          </cell>
        </row>
        <row r="36">
          <cell r="B36" t="str">
            <v>MDOA-18HN8 outdoor</v>
          </cell>
          <cell r="C36">
            <v>1219</v>
          </cell>
          <cell r="D36">
            <v>257</v>
          </cell>
          <cell r="G36">
            <v>57200</v>
          </cell>
          <cell r="I36">
            <v>43000</v>
          </cell>
          <cell r="L36">
            <v>54300</v>
          </cell>
        </row>
        <row r="37">
          <cell r="B37" t="str">
            <v>MDSA-24HRN8 indoor</v>
          </cell>
          <cell r="C37">
            <v>716</v>
          </cell>
          <cell r="D37">
            <v>151</v>
          </cell>
          <cell r="E37">
            <v>494</v>
          </cell>
          <cell r="G37">
            <v>32900</v>
          </cell>
          <cell r="H37">
            <v>109800</v>
          </cell>
          <cell r="I37">
            <v>24500</v>
          </cell>
          <cell r="J37">
            <v>82500</v>
          </cell>
          <cell r="L37">
            <v>31300</v>
          </cell>
        </row>
        <row r="38">
          <cell r="B38" t="str">
            <v>MDOA-24HN8 outdoor</v>
          </cell>
          <cell r="C38">
            <v>1632</v>
          </cell>
          <cell r="D38">
            <v>343</v>
          </cell>
          <cell r="G38">
            <v>76900</v>
          </cell>
          <cell r="I38">
            <v>58000</v>
          </cell>
          <cell r="L38">
            <v>73100</v>
          </cell>
        </row>
        <row r="39">
          <cell r="B39" t="str">
            <v>AURORA DESIGN ON/OFF</v>
          </cell>
          <cell r="C39">
            <v>955</v>
          </cell>
          <cell r="G39">
            <v>0</v>
          </cell>
          <cell r="I39" t="e">
            <v>#N/A</v>
          </cell>
          <cell r="L39">
            <v>0</v>
          </cell>
        </row>
        <row r="40">
          <cell r="B40" t="str">
            <v>MDSA-07HRN8 панель Gold/Silver indoor</v>
          </cell>
          <cell r="C40">
            <v>2225</v>
          </cell>
          <cell r="E40">
            <v>0</v>
          </cell>
          <cell r="G40">
            <v>0</v>
          </cell>
          <cell r="H40">
            <v>0</v>
          </cell>
          <cell r="I40">
            <v>14600</v>
          </cell>
          <cell r="L40">
            <v>0</v>
          </cell>
        </row>
        <row r="41">
          <cell r="B41" t="str">
            <v>MDOA-07HN8 outdoor</v>
          </cell>
          <cell r="C41">
            <v>1226</v>
          </cell>
          <cell r="G41">
            <v>0</v>
          </cell>
          <cell r="I41">
            <v>20900</v>
          </cell>
          <cell r="L41">
            <v>0</v>
          </cell>
        </row>
        <row r="42">
          <cell r="B42" t="str">
            <v>MDSA-09HRN8 панель Gold/Silver indoor</v>
          </cell>
          <cell r="C42">
            <v>2864</v>
          </cell>
          <cell r="E42">
            <v>0</v>
          </cell>
          <cell r="G42">
            <v>0</v>
          </cell>
          <cell r="H42">
            <v>0</v>
          </cell>
          <cell r="I42">
            <v>15000</v>
          </cell>
          <cell r="L42">
            <v>0</v>
          </cell>
        </row>
        <row r="43">
          <cell r="B43" t="str">
            <v>MDOA-09HN8 outdoor</v>
          </cell>
          <cell r="G43">
            <v>0</v>
          </cell>
          <cell r="I43">
            <v>21900</v>
          </cell>
          <cell r="L43">
            <v>0</v>
          </cell>
        </row>
        <row r="44">
          <cell r="B44" t="str">
            <v>MDSA-12HRN8 панель Gold/Silver indoor</v>
          </cell>
          <cell r="E44">
            <v>0</v>
          </cell>
          <cell r="G44">
            <v>0</v>
          </cell>
          <cell r="H44">
            <v>0</v>
          </cell>
          <cell r="I44">
            <v>16500</v>
          </cell>
          <cell r="L44">
            <v>0</v>
          </cell>
        </row>
        <row r="45">
          <cell r="B45" t="str">
            <v>MDOA-12HN8 outdoor</v>
          </cell>
          <cell r="G45">
            <v>0</v>
          </cell>
          <cell r="I45">
            <v>27000</v>
          </cell>
          <cell r="L45">
            <v>0</v>
          </cell>
        </row>
        <row r="46">
          <cell r="B46" t="str">
            <v>AURORA ON/OFF R410</v>
          </cell>
        </row>
        <row r="47">
          <cell r="B47" t="str">
            <v>MDSA-07HRN1 indoor</v>
          </cell>
          <cell r="E47">
            <v>0</v>
          </cell>
          <cell r="G47">
            <v>0</v>
          </cell>
          <cell r="H47">
            <v>0</v>
          </cell>
          <cell r="I47">
            <v>8000</v>
          </cell>
          <cell r="L47">
            <v>0</v>
          </cell>
        </row>
        <row r="48">
          <cell r="B48" t="str">
            <v>MDOA-07HN1 outdoor</v>
          </cell>
          <cell r="G48">
            <v>0</v>
          </cell>
          <cell r="I48">
            <v>18500</v>
          </cell>
          <cell r="L48">
            <v>0</v>
          </cell>
        </row>
        <row r="49">
          <cell r="B49" t="str">
            <v>MDSA-12HRN1 indoor</v>
          </cell>
          <cell r="E49">
            <v>0</v>
          </cell>
          <cell r="G49">
            <v>0</v>
          </cell>
          <cell r="H49">
            <v>0</v>
          </cell>
          <cell r="I49">
            <v>10500</v>
          </cell>
          <cell r="L49">
            <v>0</v>
          </cell>
        </row>
        <row r="50">
          <cell r="B50" t="str">
            <v>MDOA-12HN1 outdoor</v>
          </cell>
          <cell r="G50">
            <v>0</v>
          </cell>
          <cell r="I50">
            <v>24000</v>
          </cell>
          <cell r="L50">
            <v>0</v>
          </cell>
        </row>
        <row r="51">
          <cell r="B51" t="str">
            <v>MDSA-18HRN1 indoor</v>
          </cell>
          <cell r="E51">
            <v>0</v>
          </cell>
          <cell r="G51">
            <v>0</v>
          </cell>
          <cell r="H51">
            <v>0</v>
          </cell>
          <cell r="I51">
            <v>16000</v>
          </cell>
          <cell r="L51">
            <v>0</v>
          </cell>
        </row>
        <row r="52">
          <cell r="B52" t="str">
            <v>MDOA-18HN1 outdoor</v>
          </cell>
          <cell r="G52">
            <v>0</v>
          </cell>
          <cell r="I52">
            <v>38500</v>
          </cell>
          <cell r="L52">
            <v>0</v>
          </cell>
        </row>
        <row r="53">
          <cell r="B53" t="str">
            <v>MDSA-24HRN1 indoor</v>
          </cell>
          <cell r="E53">
            <v>0</v>
          </cell>
          <cell r="G53">
            <v>0</v>
          </cell>
          <cell r="H53">
            <v>0</v>
          </cell>
          <cell r="I53">
            <v>21900</v>
          </cell>
          <cell r="L53">
            <v>0</v>
          </cell>
        </row>
        <row r="54">
          <cell r="B54" t="str">
            <v>MDOA-24HN1 outdoor</v>
          </cell>
          <cell r="G54">
            <v>0</v>
          </cell>
          <cell r="I54">
            <v>51000</v>
          </cell>
          <cell r="L54">
            <v>0</v>
          </cell>
        </row>
        <row r="55">
          <cell r="B55" t="str">
            <v>MDSA-30HRN1 indoor</v>
          </cell>
          <cell r="C55">
            <v>955</v>
          </cell>
          <cell r="D55">
            <v>201</v>
          </cell>
          <cell r="E55">
            <v>669</v>
          </cell>
          <cell r="G55">
            <v>42800</v>
          </cell>
          <cell r="H55">
            <v>143100</v>
          </cell>
          <cell r="I55">
            <v>32000</v>
          </cell>
          <cell r="J55">
            <v>106900</v>
          </cell>
          <cell r="L55">
            <v>40700</v>
          </cell>
        </row>
        <row r="56">
          <cell r="B56" t="str">
            <v>MDOA-30HN1 outdoor</v>
          </cell>
          <cell r="C56">
            <v>2225</v>
          </cell>
          <cell r="D56">
            <v>468</v>
          </cell>
          <cell r="G56">
            <v>100300</v>
          </cell>
          <cell r="I56">
            <v>74900</v>
          </cell>
          <cell r="L56">
            <v>95300</v>
          </cell>
        </row>
        <row r="57">
          <cell r="B57" t="str">
            <v>MDSA-36HRN1 indoor</v>
          </cell>
          <cell r="C57">
            <v>1226</v>
          </cell>
          <cell r="D57">
            <v>258</v>
          </cell>
          <cell r="E57">
            <v>860</v>
          </cell>
          <cell r="G57">
            <v>56800</v>
          </cell>
          <cell r="H57">
            <v>189300</v>
          </cell>
          <cell r="I57">
            <v>43000</v>
          </cell>
          <cell r="J57">
            <v>141900</v>
          </cell>
          <cell r="L57">
            <v>54000</v>
          </cell>
        </row>
        <row r="58">
          <cell r="B58" t="str">
            <v>MDOA-36HN1 outdoor</v>
          </cell>
          <cell r="C58">
            <v>2864</v>
          </cell>
          <cell r="D58">
            <v>602</v>
          </cell>
          <cell r="G58">
            <v>132500</v>
          </cell>
          <cell r="I58">
            <v>98900</v>
          </cell>
          <cell r="L58">
            <v>125900</v>
          </cell>
        </row>
        <row r="59">
          <cell r="B59" t="str">
            <v>AURORA DESIGN ON/OFF R410</v>
          </cell>
          <cell r="G59">
            <v>0</v>
          </cell>
          <cell r="I59" t="e">
            <v>#N/A</v>
          </cell>
          <cell r="L59">
            <v>0</v>
          </cell>
        </row>
        <row r="60">
          <cell r="B60" t="str">
            <v>MDSA-07HRN1 панель Gold/Silver indoor</v>
          </cell>
          <cell r="E60">
            <v>0</v>
          </cell>
          <cell r="G60">
            <v>0</v>
          </cell>
          <cell r="H60">
            <v>0</v>
          </cell>
          <cell r="I60">
            <v>13400</v>
          </cell>
          <cell r="L60">
            <v>0</v>
          </cell>
        </row>
        <row r="61">
          <cell r="B61" t="str">
            <v>MDOA-07HN1 outdoor</v>
          </cell>
          <cell r="G61">
            <v>0</v>
          </cell>
          <cell r="I61">
            <v>18500</v>
          </cell>
          <cell r="L61">
            <v>0</v>
          </cell>
        </row>
        <row r="62">
          <cell r="B62" t="str">
            <v>MDSA-12HRN1 панель Gold/Silver indoor</v>
          </cell>
          <cell r="E62">
            <v>0</v>
          </cell>
          <cell r="G62">
            <v>0</v>
          </cell>
          <cell r="H62">
            <v>0</v>
          </cell>
          <cell r="I62">
            <v>15500</v>
          </cell>
          <cell r="L62">
            <v>0</v>
          </cell>
        </row>
        <row r="63">
          <cell r="B63" t="str">
            <v>MDOA-12HN1 outdoor</v>
          </cell>
          <cell r="G63">
            <v>0</v>
          </cell>
          <cell r="I63">
            <v>24000</v>
          </cell>
          <cell r="L63">
            <v>0</v>
          </cell>
        </row>
        <row r="64">
          <cell r="B64" t="str">
            <v>INFINI STANDARD INVERTER</v>
          </cell>
        </row>
        <row r="65">
          <cell r="B65" t="str">
            <v>MDSAG-07HRDN8 indoor</v>
          </cell>
          <cell r="C65">
            <v>335</v>
          </cell>
          <cell r="D65">
            <v>71</v>
          </cell>
          <cell r="E65">
            <v>235</v>
          </cell>
          <cell r="G65">
            <v>19400</v>
          </cell>
          <cell r="H65">
            <v>51800</v>
          </cell>
          <cell r="I65">
            <v>15000</v>
          </cell>
          <cell r="J65">
            <v>40500</v>
          </cell>
          <cell r="L65">
            <v>20400</v>
          </cell>
        </row>
        <row r="66">
          <cell r="B66" t="str">
            <v>MDOAG-07HDN8 outdoor</v>
          </cell>
          <cell r="C66">
            <v>778</v>
          </cell>
          <cell r="D66">
            <v>164</v>
          </cell>
          <cell r="G66">
            <v>32400</v>
          </cell>
          <cell r="I66">
            <v>25500</v>
          </cell>
          <cell r="L66">
            <v>34000</v>
          </cell>
        </row>
        <row r="67">
          <cell r="B67" t="str">
            <v>MDSAG-09HRDN8 indoor</v>
          </cell>
          <cell r="C67">
            <v>408</v>
          </cell>
          <cell r="D67">
            <v>86</v>
          </cell>
          <cell r="E67">
            <v>245</v>
          </cell>
          <cell r="G67">
            <v>20400</v>
          </cell>
          <cell r="H67">
            <v>55200</v>
          </cell>
          <cell r="I67">
            <v>15500</v>
          </cell>
          <cell r="J67">
            <v>42500</v>
          </cell>
          <cell r="L67">
            <v>21400</v>
          </cell>
        </row>
        <row r="68">
          <cell r="B68" t="str">
            <v>MDOAG-09HDN8 outdoor</v>
          </cell>
          <cell r="C68">
            <v>755</v>
          </cell>
          <cell r="D68">
            <v>159</v>
          </cell>
          <cell r="G68">
            <v>34800</v>
          </cell>
          <cell r="I68">
            <v>27000</v>
          </cell>
          <cell r="L68">
            <v>36500</v>
          </cell>
        </row>
        <row r="69">
          <cell r="B69" t="str">
            <v>MDSAG-12HRDN8 indoor</v>
          </cell>
          <cell r="C69">
            <v>459</v>
          </cell>
          <cell r="D69">
            <v>97</v>
          </cell>
          <cell r="E69">
            <v>277</v>
          </cell>
          <cell r="G69">
            <v>23600</v>
          </cell>
          <cell r="H69">
            <v>62000</v>
          </cell>
          <cell r="I69">
            <v>17900</v>
          </cell>
          <cell r="J69">
            <v>47900</v>
          </cell>
          <cell r="L69">
            <v>24800</v>
          </cell>
        </row>
        <row r="70">
          <cell r="B70" t="str">
            <v>MDOAG-12HDN8 outdoor</v>
          </cell>
          <cell r="C70">
            <v>852</v>
          </cell>
          <cell r="D70">
            <v>180</v>
          </cell>
          <cell r="G70">
            <v>38400</v>
          </cell>
          <cell r="I70">
            <v>30000</v>
          </cell>
          <cell r="L70">
            <v>40300</v>
          </cell>
        </row>
        <row r="71">
          <cell r="B71" t="str">
            <v>INFINI ERP INVERTER</v>
          </cell>
        </row>
        <row r="72">
          <cell r="B72" t="str">
            <v>MDSAG-09HRFN8 indoor</v>
          </cell>
          <cell r="C72">
            <v>441</v>
          </cell>
          <cell r="D72">
            <v>93</v>
          </cell>
          <cell r="E72">
            <v>265</v>
          </cell>
          <cell r="G72">
            <v>21400</v>
          </cell>
          <cell r="H72">
            <v>57900</v>
          </cell>
          <cell r="I72">
            <v>16500</v>
          </cell>
          <cell r="J72">
            <v>44500</v>
          </cell>
          <cell r="L72">
            <v>22500</v>
          </cell>
        </row>
        <row r="73">
          <cell r="B73" t="str">
            <v>MDOAG-09HFN8 outdoor</v>
          </cell>
          <cell r="C73">
            <v>815</v>
          </cell>
          <cell r="D73">
            <v>172</v>
          </cell>
          <cell r="G73">
            <v>36500</v>
          </cell>
          <cell r="I73">
            <v>28000</v>
          </cell>
          <cell r="L73">
            <v>38300</v>
          </cell>
        </row>
        <row r="74">
          <cell r="B74" t="str">
            <v>MDSAG-12HRFN8 indoor</v>
          </cell>
          <cell r="C74">
            <v>496</v>
          </cell>
          <cell r="D74">
            <v>105</v>
          </cell>
          <cell r="E74">
            <v>299</v>
          </cell>
          <cell r="G74">
            <v>24800</v>
          </cell>
          <cell r="H74">
            <v>65200</v>
          </cell>
          <cell r="I74">
            <v>19500</v>
          </cell>
          <cell r="J74">
            <v>49900</v>
          </cell>
          <cell r="L74">
            <v>26000</v>
          </cell>
        </row>
        <row r="75">
          <cell r="B75" t="str">
            <v>MDOAG-12HFN8 outdoor</v>
          </cell>
          <cell r="C75">
            <v>920</v>
          </cell>
          <cell r="D75">
            <v>194</v>
          </cell>
          <cell r="G75">
            <v>40400</v>
          </cell>
          <cell r="I75">
            <v>30400</v>
          </cell>
          <cell r="L75">
            <v>42400</v>
          </cell>
        </row>
        <row r="76">
          <cell r="B76" t="str">
            <v>MDSAG-18HRFN8 indoor</v>
          </cell>
          <cell r="C76">
            <v>680</v>
          </cell>
          <cell r="D76">
            <v>143</v>
          </cell>
          <cell r="E76">
            <v>469</v>
          </cell>
          <cell r="G76">
            <v>27700</v>
          </cell>
          <cell r="H76">
            <v>94100</v>
          </cell>
          <cell r="I76">
            <v>21500</v>
          </cell>
          <cell r="J76">
            <v>72500</v>
          </cell>
          <cell r="L76">
            <v>29100</v>
          </cell>
        </row>
        <row r="77">
          <cell r="B77" t="str">
            <v>MDOAG-18HFN8 outdoor</v>
          </cell>
          <cell r="C77">
            <v>1550</v>
          </cell>
          <cell r="D77">
            <v>326</v>
          </cell>
          <cell r="G77">
            <v>66400</v>
          </cell>
          <cell r="I77">
            <v>51000</v>
          </cell>
          <cell r="L77">
            <v>69700</v>
          </cell>
        </row>
        <row r="78">
          <cell r="B78" t="str">
            <v>MDSAG-24HRFN8 indoor</v>
          </cell>
          <cell r="C78">
            <v>852</v>
          </cell>
          <cell r="D78">
            <v>180</v>
          </cell>
          <cell r="E78">
            <v>604</v>
          </cell>
          <cell r="G78">
            <v>35700</v>
          </cell>
          <cell r="H78">
            <v>121300</v>
          </cell>
          <cell r="I78">
            <v>26900</v>
          </cell>
          <cell r="J78">
            <v>93500</v>
          </cell>
          <cell r="L78">
            <v>37500</v>
          </cell>
        </row>
        <row r="79">
          <cell r="B79" t="str">
            <v>MDOAG-24HFN8 outdoor</v>
          </cell>
          <cell r="C79">
            <v>2016</v>
          </cell>
          <cell r="D79">
            <v>424</v>
          </cell>
          <cell r="G79">
            <v>85600</v>
          </cell>
          <cell r="I79">
            <v>66600</v>
          </cell>
          <cell r="L79">
            <v>89900</v>
          </cell>
        </row>
        <row r="80">
          <cell r="B80" t="str">
            <v>FOREST INVERTER</v>
          </cell>
          <cell r="G80">
            <v>0</v>
          </cell>
          <cell r="I80" t="e">
            <v>#N/A</v>
          </cell>
          <cell r="L80">
            <v>0</v>
          </cell>
        </row>
        <row r="81">
          <cell r="B81" t="str">
            <v>MDSBF-07HRDN1 indoor</v>
          </cell>
          <cell r="E81">
            <v>0</v>
          </cell>
          <cell r="G81">
            <v>0</v>
          </cell>
          <cell r="H81">
            <v>0</v>
          </cell>
          <cell r="I81" t="e">
            <v>#N/A</v>
          </cell>
          <cell r="L81">
            <v>0</v>
          </cell>
        </row>
        <row r="82">
          <cell r="B82" t="str">
            <v>MDOBF-07HDN1 outdoor</v>
          </cell>
          <cell r="G82">
            <v>0</v>
          </cell>
          <cell r="I82" t="e">
            <v>#N/A</v>
          </cell>
          <cell r="L82">
            <v>0</v>
          </cell>
        </row>
        <row r="83">
          <cell r="B83" t="str">
            <v>MDSAF-09HRDN8 indoor</v>
          </cell>
          <cell r="E83">
            <v>0</v>
          </cell>
          <cell r="G83">
            <v>0</v>
          </cell>
          <cell r="H83">
            <v>0</v>
          </cell>
          <cell r="I83">
            <v>14500</v>
          </cell>
          <cell r="L83">
            <v>0</v>
          </cell>
        </row>
        <row r="84">
          <cell r="B84" t="str">
            <v>MDOAF-09HFN8 outdoor</v>
          </cell>
          <cell r="G84">
            <v>0</v>
          </cell>
          <cell r="I84" t="e">
            <v>#N/A</v>
          </cell>
          <cell r="L84">
            <v>0</v>
          </cell>
        </row>
        <row r="85">
          <cell r="B85" t="str">
            <v>MDSAF-12HRDN8 indoor</v>
          </cell>
          <cell r="E85">
            <v>0</v>
          </cell>
          <cell r="G85">
            <v>0</v>
          </cell>
          <cell r="H85">
            <v>0</v>
          </cell>
          <cell r="I85">
            <v>16900</v>
          </cell>
          <cell r="L85">
            <v>0</v>
          </cell>
        </row>
        <row r="86">
          <cell r="B86" t="str">
            <v>MDOAF-12HFN8 outdoor</v>
          </cell>
          <cell r="G86">
            <v>0</v>
          </cell>
          <cell r="I86" t="e">
            <v>#N/A</v>
          </cell>
          <cell r="L86">
            <v>0</v>
          </cell>
        </row>
        <row r="87">
          <cell r="B87" t="str">
            <v>MDSAF-18HRFN8 indoor</v>
          </cell>
          <cell r="E87">
            <v>0</v>
          </cell>
          <cell r="G87">
            <v>0</v>
          </cell>
          <cell r="H87">
            <v>0</v>
          </cell>
          <cell r="I87">
            <v>20500</v>
          </cell>
          <cell r="L87">
            <v>0</v>
          </cell>
        </row>
        <row r="88">
          <cell r="B88" t="str">
            <v>MDOAF-18HFN8 outdoor</v>
          </cell>
          <cell r="G88">
            <v>0</v>
          </cell>
          <cell r="I88" t="e">
            <v>#N/A</v>
          </cell>
          <cell r="L88">
            <v>0</v>
          </cell>
        </row>
        <row r="89">
          <cell r="B89" t="str">
            <v>MDSAF-24HRFN8 indoor</v>
          </cell>
          <cell r="E89">
            <v>0</v>
          </cell>
          <cell r="G89">
            <v>0</v>
          </cell>
          <cell r="H89">
            <v>0</v>
          </cell>
          <cell r="I89">
            <v>24900</v>
          </cell>
          <cell r="L89">
            <v>0</v>
          </cell>
        </row>
        <row r="90">
          <cell r="B90" t="str">
            <v>MDOAF-24HFN8 outdoor</v>
          </cell>
          <cell r="G90">
            <v>0</v>
          </cell>
          <cell r="I90" t="e">
            <v>#N/A</v>
          </cell>
          <cell r="L90">
            <v>0</v>
          </cell>
        </row>
        <row r="91">
          <cell r="B91" t="str">
            <v>AURORA INVERTER</v>
          </cell>
          <cell r="G91">
            <v>0</v>
          </cell>
          <cell r="I91" t="e">
            <v>#N/A</v>
          </cell>
          <cell r="L91">
            <v>0</v>
          </cell>
        </row>
        <row r="92">
          <cell r="B92" t="str">
            <v>MDSA-09HRFN8 indoor</v>
          </cell>
          <cell r="E92">
            <v>0</v>
          </cell>
          <cell r="G92">
            <v>0</v>
          </cell>
          <cell r="H92">
            <v>0</v>
          </cell>
          <cell r="I92">
            <v>14500</v>
          </cell>
          <cell r="L92">
            <v>0</v>
          </cell>
        </row>
        <row r="93">
          <cell r="B93" t="str">
            <v>MDOA-09HFN8 outdoor</v>
          </cell>
          <cell r="G93">
            <v>0</v>
          </cell>
          <cell r="I93" t="e">
            <v>#N/A</v>
          </cell>
          <cell r="L93">
            <v>0</v>
          </cell>
        </row>
        <row r="94">
          <cell r="B94" t="str">
            <v>MDSA-12HRFN8 indoor</v>
          </cell>
          <cell r="E94">
            <v>0</v>
          </cell>
          <cell r="G94">
            <v>0</v>
          </cell>
          <cell r="H94">
            <v>0</v>
          </cell>
          <cell r="I94">
            <v>15500</v>
          </cell>
          <cell r="L94">
            <v>0</v>
          </cell>
        </row>
        <row r="95">
          <cell r="B95" t="str">
            <v>MDOA-12HFN8 outdoor</v>
          </cell>
          <cell r="G95">
            <v>0</v>
          </cell>
          <cell r="I95" t="e">
            <v>#N/A</v>
          </cell>
          <cell r="L95">
            <v>0</v>
          </cell>
        </row>
        <row r="96">
          <cell r="B96" t="str">
            <v>AURORA DESIGN INVERTER</v>
          </cell>
          <cell r="G96">
            <v>0</v>
          </cell>
          <cell r="I96" t="e">
            <v>#N/A</v>
          </cell>
          <cell r="L96">
            <v>0</v>
          </cell>
        </row>
        <row r="97">
          <cell r="B97" t="str">
            <v>MDSA-09HRFN8 панель Gold/Silver indoor</v>
          </cell>
          <cell r="E97">
            <v>0</v>
          </cell>
          <cell r="G97">
            <v>0</v>
          </cell>
          <cell r="H97">
            <v>0</v>
          </cell>
          <cell r="I97">
            <v>18900</v>
          </cell>
          <cell r="L97">
            <v>0</v>
          </cell>
        </row>
        <row r="98">
          <cell r="B98" t="str">
            <v>MDOA-09HFN8 outdoor</v>
          </cell>
          <cell r="G98">
            <v>0</v>
          </cell>
          <cell r="I98" t="e">
            <v>#N/A</v>
          </cell>
          <cell r="L98">
            <v>0</v>
          </cell>
        </row>
        <row r="99">
          <cell r="B99" t="str">
            <v>MDSA-12HRFN8 панель Gold/Silver indoor</v>
          </cell>
          <cell r="E99">
            <v>0</v>
          </cell>
          <cell r="G99">
            <v>0</v>
          </cell>
          <cell r="H99">
            <v>0</v>
          </cell>
          <cell r="I99">
            <v>20500</v>
          </cell>
          <cell r="L99">
            <v>0</v>
          </cell>
        </row>
        <row r="100">
          <cell r="B100" t="str">
            <v>MDOA-12HFN8 outdoor</v>
          </cell>
          <cell r="G100">
            <v>0</v>
          </cell>
          <cell r="I100" t="e">
            <v>#N/A</v>
          </cell>
          <cell r="L100">
            <v>0</v>
          </cell>
        </row>
        <row r="101">
          <cell r="B101" t="str">
            <v>INFINI Uvpro ERP INVERTER</v>
          </cell>
        </row>
        <row r="102">
          <cell r="B102" t="str">
            <v>MDSAL-09HRFN8 indoor</v>
          </cell>
          <cell r="C102">
            <v>501</v>
          </cell>
          <cell r="D102">
            <v>106</v>
          </cell>
          <cell r="E102">
            <v>278</v>
          </cell>
          <cell r="G102">
            <v>23800</v>
          </cell>
          <cell r="H102">
            <v>60300</v>
          </cell>
          <cell r="I102">
            <v>18900</v>
          </cell>
          <cell r="J102">
            <v>46900</v>
          </cell>
          <cell r="L102">
            <v>25000</v>
          </cell>
        </row>
        <row r="103">
          <cell r="B103" t="str">
            <v>MDOAG-09HFN8 outdoor</v>
          </cell>
          <cell r="C103">
            <v>815</v>
          </cell>
          <cell r="D103">
            <v>172</v>
          </cell>
          <cell r="G103">
            <v>36500</v>
          </cell>
          <cell r="I103">
            <v>28000</v>
          </cell>
          <cell r="L103">
            <v>38300</v>
          </cell>
        </row>
        <row r="104">
          <cell r="B104" t="str">
            <v>MDSAL-12HRFN8 indoor</v>
          </cell>
          <cell r="C104">
            <v>556</v>
          </cell>
          <cell r="D104">
            <v>117</v>
          </cell>
          <cell r="E104">
            <v>311</v>
          </cell>
          <cell r="G104">
            <v>27100</v>
          </cell>
          <cell r="H104">
            <v>67500</v>
          </cell>
          <cell r="I104">
            <v>22100</v>
          </cell>
          <cell r="J104">
            <v>52500</v>
          </cell>
          <cell r="L104">
            <v>28500</v>
          </cell>
        </row>
        <row r="105">
          <cell r="B105" t="str">
            <v>MDOAG-12HFN8 outdoor</v>
          </cell>
          <cell r="C105">
            <v>920</v>
          </cell>
          <cell r="D105">
            <v>194</v>
          </cell>
          <cell r="G105">
            <v>40400</v>
          </cell>
          <cell r="I105">
            <v>30400</v>
          </cell>
          <cell r="L105">
            <v>42400</v>
          </cell>
        </row>
        <row r="106">
          <cell r="B106" t="str">
            <v>MDSAL-18HRFN8 indoor</v>
          </cell>
          <cell r="C106">
            <v>740</v>
          </cell>
          <cell r="D106">
            <v>156</v>
          </cell>
          <cell r="E106">
            <v>482</v>
          </cell>
          <cell r="G106">
            <v>30900</v>
          </cell>
          <cell r="H106">
            <v>97300</v>
          </cell>
          <cell r="I106">
            <v>23900</v>
          </cell>
          <cell r="J106">
            <v>74900</v>
          </cell>
          <cell r="L106">
            <v>32400</v>
          </cell>
        </row>
        <row r="107">
          <cell r="B107" t="str">
            <v>MDOAG-18HFN8 outdoor</v>
          </cell>
          <cell r="C107">
            <v>1550</v>
          </cell>
          <cell r="D107">
            <v>326</v>
          </cell>
          <cell r="G107">
            <v>66400</v>
          </cell>
          <cell r="I107">
            <v>51000</v>
          </cell>
          <cell r="L107">
            <v>69700</v>
          </cell>
        </row>
        <row r="108">
          <cell r="B108" t="str">
            <v>MDSAL-24HRFN8 indoor</v>
          </cell>
          <cell r="C108">
            <v>912</v>
          </cell>
          <cell r="D108">
            <v>192</v>
          </cell>
          <cell r="E108">
            <v>616</v>
          </cell>
          <cell r="G108">
            <v>38900</v>
          </cell>
          <cell r="H108">
            <v>124500</v>
          </cell>
          <cell r="I108">
            <v>28900</v>
          </cell>
          <cell r="J108">
            <v>95500</v>
          </cell>
          <cell r="L108">
            <v>40800</v>
          </cell>
        </row>
        <row r="109">
          <cell r="B109" t="str">
            <v>MDOAG-24HFN8 outdoor</v>
          </cell>
          <cell r="C109">
            <v>2016</v>
          </cell>
          <cell r="D109">
            <v>424</v>
          </cell>
          <cell r="G109">
            <v>85600</v>
          </cell>
          <cell r="I109">
            <v>66600</v>
          </cell>
          <cell r="L109">
            <v>89900</v>
          </cell>
        </row>
        <row r="110">
          <cell r="B110" t="str">
            <v xml:space="preserve">OP INVERTER </v>
          </cell>
        </row>
        <row r="111">
          <cell r="B111" t="str">
            <v>MDSOP-09HRFN8 indoor</v>
          </cell>
          <cell r="C111">
            <v>935</v>
          </cell>
          <cell r="D111">
            <v>197</v>
          </cell>
          <cell r="E111">
            <v>627</v>
          </cell>
          <cell r="G111">
            <v>40400</v>
          </cell>
          <cell r="H111">
            <v>134800</v>
          </cell>
          <cell r="I111">
            <v>31000</v>
          </cell>
          <cell r="J111">
            <v>103900</v>
          </cell>
          <cell r="L111">
            <v>42400</v>
          </cell>
        </row>
        <row r="112">
          <cell r="B112" t="str">
            <v>MDOOP-09HFN8 outdoor</v>
          </cell>
          <cell r="C112">
            <v>2043</v>
          </cell>
          <cell r="D112">
            <v>430</v>
          </cell>
          <cell r="G112">
            <v>94400</v>
          </cell>
          <cell r="I112">
            <v>72900</v>
          </cell>
          <cell r="L112">
            <v>99100</v>
          </cell>
        </row>
        <row r="113">
          <cell r="B113" t="str">
            <v>MDSOP-12HRFN8 indoor</v>
          </cell>
          <cell r="C113">
            <v>978</v>
          </cell>
          <cell r="D113">
            <v>206</v>
          </cell>
          <cell r="E113">
            <v>648</v>
          </cell>
          <cell r="G113">
            <v>41900</v>
          </cell>
          <cell r="H113">
            <v>139300</v>
          </cell>
          <cell r="I113">
            <v>32900</v>
          </cell>
          <cell r="J113">
            <v>107900</v>
          </cell>
          <cell r="L113">
            <v>44000</v>
          </cell>
        </row>
        <row r="114">
          <cell r="B114" t="str">
            <v>MDOOP-12HFN8 outdoor</v>
          </cell>
          <cell r="C114">
            <v>2099</v>
          </cell>
          <cell r="D114">
            <v>442</v>
          </cell>
          <cell r="G114">
            <v>97400</v>
          </cell>
          <cell r="I114">
            <v>75000</v>
          </cell>
          <cell r="L114">
            <v>102300</v>
          </cell>
        </row>
        <row r="115">
          <cell r="B115" t="str">
            <v>Wi-Fi управление</v>
          </cell>
          <cell r="G115">
            <v>0</v>
          </cell>
          <cell r="I115" t="e">
            <v>#N/A</v>
          </cell>
          <cell r="L115">
            <v>0</v>
          </cell>
        </row>
        <row r="116">
          <cell r="B116" t="str">
            <v>EU-OSK105</v>
          </cell>
          <cell r="G116">
            <v>0</v>
          </cell>
          <cell r="I116">
            <v>3000</v>
          </cell>
          <cell r="L116">
            <v>0</v>
          </cell>
        </row>
        <row r="117">
          <cell r="B117" t="str">
            <v xml:space="preserve">EU-OSK105 с комплектом подключения к серии Forest </v>
          </cell>
          <cell r="G117">
            <v>0</v>
          </cell>
          <cell r="I117">
            <v>3000</v>
          </cell>
          <cell r="L117">
            <v>0</v>
          </cell>
        </row>
        <row r="118">
          <cell r="B118" t="str">
            <v>Проводные пульты управления</v>
          </cell>
          <cell r="G118">
            <v>0</v>
          </cell>
          <cell r="I118" t="e">
            <v>#N/A</v>
          </cell>
          <cell r="L118">
            <v>0</v>
          </cell>
        </row>
        <row r="119">
          <cell r="B119" t="str">
            <v>KJR-12B/DP(T)-E</v>
          </cell>
          <cell r="G119">
            <v>0</v>
          </cell>
          <cell r="I119">
            <v>6200</v>
          </cell>
          <cell r="L119">
            <v>0</v>
          </cell>
        </row>
        <row r="120">
          <cell r="B120" t="str">
            <v xml:space="preserve">KJR-12B/DP(T)-E с комплектом подключения к серии Forest </v>
          </cell>
          <cell r="G120">
            <v>0</v>
          </cell>
          <cell r="I120">
            <v>6200</v>
          </cell>
          <cell r="L120">
            <v>0</v>
          </cell>
        </row>
        <row r="121">
          <cell r="B121" t="str">
            <v>KJR-29B1/BK-E</v>
          </cell>
          <cell r="G121">
            <v>0</v>
          </cell>
          <cell r="I121">
            <v>14500</v>
          </cell>
          <cell r="L121">
            <v>0</v>
          </cell>
        </row>
        <row r="122">
          <cell r="B122" t="str">
            <v xml:space="preserve">KJR-29B1/BK-E с комплектом подключения к серии Forest </v>
          </cell>
          <cell r="G122">
            <v>0</v>
          </cell>
          <cell r="I122">
            <v>14500</v>
          </cell>
          <cell r="L122">
            <v>0</v>
          </cell>
        </row>
        <row r="123">
          <cell r="B123" t="str">
            <v>Наружные блоки мульти-сплит-систем</v>
          </cell>
        </row>
        <row r="124">
          <cell r="B124" t="str">
            <v>MD2O-14HFN8 outdoor</v>
          </cell>
          <cell r="C124">
            <v>2219</v>
          </cell>
          <cell r="D124">
            <v>467</v>
          </cell>
          <cell r="G124">
            <v>93500</v>
          </cell>
          <cell r="I124">
            <v>72500</v>
          </cell>
          <cell r="L124">
            <v>98200</v>
          </cell>
        </row>
        <row r="125">
          <cell r="B125" t="str">
            <v>MD2O-18HFN8 outdoor</v>
          </cell>
          <cell r="C125">
            <v>2961</v>
          </cell>
          <cell r="D125">
            <v>623</v>
          </cell>
          <cell r="G125">
            <v>120200</v>
          </cell>
          <cell r="I125">
            <v>92900</v>
          </cell>
          <cell r="L125">
            <v>126200</v>
          </cell>
        </row>
        <row r="126">
          <cell r="B126" t="str">
            <v>MD3O-21HFN8 outdoor</v>
          </cell>
          <cell r="C126">
            <v>3135</v>
          </cell>
          <cell r="D126">
            <v>659</v>
          </cell>
          <cell r="G126">
            <v>127300</v>
          </cell>
          <cell r="I126">
            <v>98500</v>
          </cell>
          <cell r="L126">
            <v>133700</v>
          </cell>
        </row>
        <row r="127">
          <cell r="B127" t="str">
            <v>MD3O-27HFN8 outdoor</v>
          </cell>
          <cell r="C127">
            <v>3451</v>
          </cell>
          <cell r="D127">
            <v>726</v>
          </cell>
          <cell r="G127">
            <v>140500</v>
          </cell>
          <cell r="I127">
            <v>108900</v>
          </cell>
          <cell r="L127">
            <v>147500</v>
          </cell>
        </row>
        <row r="128">
          <cell r="B128" t="str">
            <v>MD4O-28HFN8 outdoor</v>
          </cell>
          <cell r="C128">
            <v>3560</v>
          </cell>
          <cell r="D128">
            <v>749</v>
          </cell>
          <cell r="G128">
            <v>143500</v>
          </cell>
          <cell r="I128">
            <v>110900</v>
          </cell>
          <cell r="L128">
            <v>150700</v>
          </cell>
        </row>
        <row r="129">
          <cell r="B129" t="str">
            <v>MD4O-36HFN8 outdoor</v>
          </cell>
          <cell r="C129">
            <v>5263</v>
          </cell>
          <cell r="D129">
            <v>1106</v>
          </cell>
          <cell r="G129">
            <v>244900</v>
          </cell>
          <cell r="I129">
            <v>188900</v>
          </cell>
          <cell r="L129">
            <v>257100</v>
          </cell>
        </row>
        <row r="130">
          <cell r="B130" t="str">
            <v>MD5O-42HFN8 outdoor</v>
          </cell>
          <cell r="C130">
            <v>6082</v>
          </cell>
          <cell r="D130">
            <v>1279</v>
          </cell>
          <cell r="G130">
            <v>251900</v>
          </cell>
          <cell r="I130">
            <v>193900</v>
          </cell>
          <cell r="L130">
            <v>264500</v>
          </cell>
        </row>
        <row r="131">
          <cell r="B131" t="str">
            <v>FOREST INVERTER</v>
          </cell>
        </row>
        <row r="132">
          <cell r="B132" t="str">
            <v>MDSAF-07HRDN8 indoor</v>
          </cell>
          <cell r="C132">
            <v>386</v>
          </cell>
          <cell r="D132">
            <v>82</v>
          </cell>
          <cell r="G132">
            <v>17700</v>
          </cell>
          <cell r="I132">
            <v>13500</v>
          </cell>
          <cell r="L132">
            <v>18600</v>
          </cell>
        </row>
        <row r="133">
          <cell r="B133" t="str">
            <v>MDSAF-09HRDN8 indoor</v>
          </cell>
          <cell r="C133">
            <v>417</v>
          </cell>
          <cell r="D133">
            <v>88</v>
          </cell>
          <cell r="G133">
            <v>18800</v>
          </cell>
          <cell r="I133">
            <v>14500</v>
          </cell>
          <cell r="L133">
            <v>19700</v>
          </cell>
        </row>
        <row r="134">
          <cell r="B134" t="str">
            <v>MDSAF-12HRDN8 indoor</v>
          </cell>
          <cell r="C134">
            <v>478</v>
          </cell>
          <cell r="D134">
            <v>101</v>
          </cell>
          <cell r="G134">
            <v>21500</v>
          </cell>
          <cell r="I134">
            <v>16900</v>
          </cell>
          <cell r="L134">
            <v>22600</v>
          </cell>
        </row>
        <row r="135">
          <cell r="B135" t="str">
            <v>MDSAF-18HRFN8 indoor</v>
          </cell>
          <cell r="C135">
            <v>613</v>
          </cell>
          <cell r="D135">
            <v>129</v>
          </cell>
          <cell r="G135">
            <v>26400</v>
          </cell>
          <cell r="I135">
            <v>20500</v>
          </cell>
          <cell r="L135">
            <v>27700</v>
          </cell>
        </row>
        <row r="136">
          <cell r="B136" t="str">
            <v>MDSAF-24HRFN8 indoor</v>
          </cell>
          <cell r="C136">
            <v>760</v>
          </cell>
          <cell r="D136">
            <v>160</v>
          </cell>
          <cell r="G136">
            <v>32600</v>
          </cell>
          <cell r="I136">
            <v>24900</v>
          </cell>
          <cell r="L136">
            <v>34200</v>
          </cell>
        </row>
        <row r="137">
          <cell r="B137" t="str">
            <v>AURORA INVERTER</v>
          </cell>
          <cell r="D137">
            <v>0</v>
          </cell>
          <cell r="G137">
            <v>0</v>
          </cell>
          <cell r="I137" t="e">
            <v>#N/A</v>
          </cell>
          <cell r="L137">
            <v>0</v>
          </cell>
        </row>
        <row r="138">
          <cell r="B138" t="str">
            <v>MDSA-09HRFN8 indoor</v>
          </cell>
          <cell r="D138">
            <v>0</v>
          </cell>
          <cell r="G138">
            <v>0</v>
          </cell>
          <cell r="I138">
            <v>14500</v>
          </cell>
          <cell r="L138">
            <v>0</v>
          </cell>
        </row>
        <row r="139">
          <cell r="B139" t="str">
            <v>MDSA-12HRFN8 indoor</v>
          </cell>
          <cell r="D139">
            <v>0</v>
          </cell>
          <cell r="G139">
            <v>0</v>
          </cell>
          <cell r="I139">
            <v>15500</v>
          </cell>
          <cell r="L139">
            <v>0</v>
          </cell>
        </row>
        <row r="140">
          <cell r="B140" t="str">
            <v xml:space="preserve"> INFINI INVERTER</v>
          </cell>
        </row>
        <row r="141">
          <cell r="B141" t="str">
            <v>MDSAG-07HRFN8 indoor</v>
          </cell>
          <cell r="C141">
            <v>419</v>
          </cell>
          <cell r="D141">
            <v>89</v>
          </cell>
          <cell r="G141">
            <v>19800</v>
          </cell>
          <cell r="I141">
            <v>14900</v>
          </cell>
          <cell r="L141">
            <v>20800</v>
          </cell>
        </row>
        <row r="142">
          <cell r="B142" t="str">
            <v>MDSAG-09HRFN8 indoor</v>
          </cell>
          <cell r="C142">
            <v>441</v>
          </cell>
          <cell r="D142">
            <v>93</v>
          </cell>
          <cell r="G142">
            <v>21400</v>
          </cell>
          <cell r="I142">
            <v>16500</v>
          </cell>
          <cell r="L142">
            <v>22500</v>
          </cell>
        </row>
        <row r="143">
          <cell r="B143" t="str">
            <v>MDSAG-12HRFN8 indoor</v>
          </cell>
          <cell r="C143">
            <v>496</v>
          </cell>
          <cell r="D143">
            <v>105</v>
          </cell>
          <cell r="G143">
            <v>24800</v>
          </cell>
          <cell r="I143">
            <v>19500</v>
          </cell>
          <cell r="L143">
            <v>26000</v>
          </cell>
        </row>
        <row r="144">
          <cell r="B144" t="str">
            <v>MDSAG-18HRFN8 indoor</v>
          </cell>
          <cell r="C144">
            <v>680</v>
          </cell>
          <cell r="D144">
            <v>143</v>
          </cell>
          <cell r="G144">
            <v>27700</v>
          </cell>
          <cell r="I144">
            <v>21500</v>
          </cell>
          <cell r="L144">
            <v>29100</v>
          </cell>
        </row>
        <row r="145">
          <cell r="B145" t="str">
            <v>MDSAG-24HRFN8 indoor</v>
          </cell>
          <cell r="C145">
            <v>852</v>
          </cell>
          <cell r="D145">
            <v>180</v>
          </cell>
          <cell r="G145">
            <v>35700</v>
          </cell>
          <cell r="I145">
            <v>26900</v>
          </cell>
          <cell r="L145">
            <v>37500</v>
          </cell>
        </row>
        <row r="146">
          <cell r="B146" t="str">
            <v>INFINI Uvpro ERP INVERTER</v>
          </cell>
        </row>
        <row r="147">
          <cell r="B147" t="str">
            <v>MDSAL-07HRFN8 indoor</v>
          </cell>
          <cell r="C147">
            <v>479</v>
          </cell>
          <cell r="D147">
            <v>101</v>
          </cell>
          <cell r="G147">
            <v>21900</v>
          </cell>
          <cell r="I147">
            <v>17500</v>
          </cell>
          <cell r="L147">
            <v>23000</v>
          </cell>
        </row>
        <row r="148">
          <cell r="B148" t="str">
            <v>MDSAL-09HRFN8 indoor</v>
          </cell>
          <cell r="C148">
            <v>501</v>
          </cell>
          <cell r="D148">
            <v>106</v>
          </cell>
          <cell r="G148">
            <v>23800</v>
          </cell>
          <cell r="I148">
            <v>18900</v>
          </cell>
          <cell r="L148">
            <v>25000</v>
          </cell>
        </row>
        <row r="149">
          <cell r="B149" t="str">
            <v>MDSAL-12HRFN8 indoor</v>
          </cell>
          <cell r="C149">
            <v>556</v>
          </cell>
          <cell r="D149">
            <v>117</v>
          </cell>
          <cell r="G149">
            <v>27100</v>
          </cell>
          <cell r="I149">
            <v>22100</v>
          </cell>
          <cell r="L149">
            <v>28500</v>
          </cell>
        </row>
        <row r="150">
          <cell r="B150" t="str">
            <v>MDSAL-18HRFN8 indoor</v>
          </cell>
          <cell r="C150">
            <v>740</v>
          </cell>
          <cell r="D150">
            <v>156</v>
          </cell>
          <cell r="G150">
            <v>30900</v>
          </cell>
          <cell r="I150">
            <v>23900</v>
          </cell>
          <cell r="L150">
            <v>32400</v>
          </cell>
        </row>
        <row r="151">
          <cell r="B151" t="str">
            <v>MDSAL-24HRFN8 indoor</v>
          </cell>
          <cell r="C151">
            <v>912</v>
          </cell>
          <cell r="D151">
            <v>192</v>
          </cell>
          <cell r="G151">
            <v>38900</v>
          </cell>
          <cell r="I151">
            <v>28900</v>
          </cell>
          <cell r="L151">
            <v>40800</v>
          </cell>
        </row>
        <row r="152">
          <cell r="B152" t="str">
            <v>Внутренние блоки кассетного типа, компактные</v>
          </cell>
        </row>
        <row r="153">
          <cell r="B153" t="str">
            <v>MDCA4I-07HRFN8 indoor</v>
          </cell>
          <cell r="C153">
            <v>800</v>
          </cell>
          <cell r="D153">
            <v>169</v>
          </cell>
          <cell r="E153">
            <v>206</v>
          </cell>
          <cell r="G153">
            <v>33700</v>
          </cell>
          <cell r="H153">
            <v>42800</v>
          </cell>
          <cell r="I153">
            <v>25000</v>
          </cell>
          <cell r="J153">
            <v>32900</v>
          </cell>
          <cell r="L153">
            <v>35400</v>
          </cell>
        </row>
        <row r="154">
          <cell r="B154" t="str">
            <v>T-MBQ4-03E Compact Cassette Panel</v>
          </cell>
          <cell r="C154">
            <v>174</v>
          </cell>
          <cell r="D154">
            <v>37</v>
          </cell>
          <cell r="G154">
            <v>9100</v>
          </cell>
          <cell r="I154">
            <v>7900</v>
          </cell>
          <cell r="L154">
            <v>9600</v>
          </cell>
        </row>
        <row r="155">
          <cell r="B155" t="str">
            <v>MDCA4I-09HRFN8 indoor</v>
          </cell>
          <cell r="C155">
            <v>819</v>
          </cell>
          <cell r="D155">
            <v>173</v>
          </cell>
          <cell r="E155">
            <v>210</v>
          </cell>
          <cell r="G155">
            <v>34900</v>
          </cell>
          <cell r="H155">
            <v>44000</v>
          </cell>
          <cell r="I155">
            <v>26000</v>
          </cell>
          <cell r="J155">
            <v>33900</v>
          </cell>
          <cell r="L155">
            <v>36600</v>
          </cell>
        </row>
        <row r="156">
          <cell r="B156" t="str">
            <v>T-MBQ4-03E Compact Cassette Panel</v>
          </cell>
          <cell r="C156">
            <v>174</v>
          </cell>
          <cell r="D156">
            <v>37</v>
          </cell>
          <cell r="G156">
            <v>9100</v>
          </cell>
          <cell r="I156">
            <v>7900</v>
          </cell>
          <cell r="L156">
            <v>9600</v>
          </cell>
        </row>
        <row r="157">
          <cell r="B157" t="str">
            <v>MDCA4I-12HRFN8 indoor</v>
          </cell>
          <cell r="C157">
            <v>851</v>
          </cell>
          <cell r="D157">
            <v>179</v>
          </cell>
          <cell r="E157">
            <v>216</v>
          </cell>
          <cell r="G157">
            <v>36300</v>
          </cell>
          <cell r="H157">
            <v>45400</v>
          </cell>
          <cell r="I157">
            <v>26600</v>
          </cell>
          <cell r="J157">
            <v>34500</v>
          </cell>
          <cell r="L157">
            <v>38100</v>
          </cell>
        </row>
        <row r="158">
          <cell r="B158" t="str">
            <v>T-MBQ4-03E Compact Cassette Panel</v>
          </cell>
          <cell r="C158">
            <v>174</v>
          </cell>
          <cell r="D158">
            <v>37</v>
          </cell>
          <cell r="G158">
            <v>9100</v>
          </cell>
          <cell r="I158">
            <v>7900</v>
          </cell>
          <cell r="L158">
            <v>9600</v>
          </cell>
        </row>
        <row r="159">
          <cell r="B159" t="str">
            <v>MDCA4I-18HRFN8 indoor</v>
          </cell>
          <cell r="C159">
            <v>929</v>
          </cell>
          <cell r="D159">
            <v>196</v>
          </cell>
          <cell r="E159">
            <v>233</v>
          </cell>
          <cell r="G159">
            <v>41200</v>
          </cell>
          <cell r="H159">
            <v>50300</v>
          </cell>
          <cell r="I159">
            <v>31000</v>
          </cell>
          <cell r="J159">
            <v>38900</v>
          </cell>
          <cell r="L159">
            <v>43300</v>
          </cell>
        </row>
        <row r="160">
          <cell r="B160" t="str">
            <v>T-MBQ4-03E Compact Cassette Panel</v>
          </cell>
          <cell r="C160">
            <v>174</v>
          </cell>
          <cell r="D160">
            <v>37</v>
          </cell>
          <cell r="G160">
            <v>9100</v>
          </cell>
          <cell r="I160">
            <v>7900</v>
          </cell>
          <cell r="L160">
            <v>9600</v>
          </cell>
        </row>
        <row r="161">
          <cell r="B161" t="str">
            <v>Внутренние блоки канального типа, средненапорные, 3D DC-Inverter стандарта ERP, фильтр в комплекте, возможность подключения к системе центрального управления или диспетчеризации, опциональный ИК ПДУ RG10, функция Follow me, клеммы удаленного вкл/выкл, клеммы вывода сигнала аварии, проводной пульт ДУ в комплекте, покрытие теплообменника Golden Fin, возможность управления кондиционером по Wi-Fi (опция)</v>
          </cell>
          <cell r="I161" t="e">
            <v>#VALUE!</v>
          </cell>
        </row>
        <row r="162">
          <cell r="B162" t="str">
            <v>MDTII-07HWFN8 indoor</v>
          </cell>
          <cell r="C162">
            <v>826</v>
          </cell>
          <cell r="D162">
            <v>174</v>
          </cell>
          <cell r="G162">
            <v>37400</v>
          </cell>
          <cell r="I162">
            <v>28900</v>
          </cell>
          <cell r="L162">
            <v>39300</v>
          </cell>
        </row>
        <row r="163">
          <cell r="B163" t="str">
            <v>MDTII-09HWFN8 indoor</v>
          </cell>
          <cell r="C163">
            <v>845</v>
          </cell>
          <cell r="D163">
            <v>178</v>
          </cell>
          <cell r="G163">
            <v>38500</v>
          </cell>
          <cell r="I163">
            <v>29500</v>
          </cell>
          <cell r="L163">
            <v>40400</v>
          </cell>
        </row>
        <row r="164">
          <cell r="B164" t="str">
            <v>MDTII-12HWFN8 indoor</v>
          </cell>
          <cell r="C164">
            <v>922</v>
          </cell>
          <cell r="D164">
            <v>194</v>
          </cell>
          <cell r="G164">
            <v>42000</v>
          </cell>
          <cell r="I164">
            <v>32500</v>
          </cell>
          <cell r="L164">
            <v>44100</v>
          </cell>
        </row>
        <row r="165">
          <cell r="B165" t="str">
            <v>MDTII-18HWFN8 indoor</v>
          </cell>
          <cell r="C165">
            <v>1071</v>
          </cell>
          <cell r="D165">
            <v>226</v>
          </cell>
          <cell r="G165">
            <v>48800</v>
          </cell>
          <cell r="I165">
            <v>37900</v>
          </cell>
          <cell r="L165">
            <v>51200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mdv-aircond.ru/upload/iblock/71a/71a35c9ead79ac26675188d83497925d.pdf" TargetMode="External"/><Relationship Id="rId2" Type="http://schemas.openxmlformats.org/officeDocument/2006/relationships/hyperlink" Target="https://mdv-aircond.ru/upload/iblock/79b/79bb22d923c48eea303eba6fe3856684.pdf" TargetMode="External"/><Relationship Id="rId1" Type="http://schemas.openxmlformats.org/officeDocument/2006/relationships/hyperlink" Target="https://mdv-aircond.ru/upload/iblock/79b/79bb22d923c48eea303eba6fe3856684.pdf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4" tint="-0.499984740745262"/>
  </sheetPr>
  <dimension ref="A1:E11"/>
  <sheetViews>
    <sheetView zoomScaleNormal="100" zoomScaleSheetLayoutView="100" workbookViewId="0">
      <pane ySplit="1" topLeftCell="A2" activePane="bottomLeft" state="frozen"/>
      <selection pane="bottomLeft" activeCell="E9" sqref="E9"/>
    </sheetView>
  </sheetViews>
  <sheetFormatPr defaultRowHeight="13.2"/>
  <cols>
    <col min="1" max="1" width="39.6640625" customWidth="1"/>
    <col min="2" max="2" width="8.6640625" customWidth="1"/>
    <col min="3" max="3" width="39.6640625" customWidth="1"/>
    <col min="4" max="4" width="11.44140625" customWidth="1"/>
    <col min="5" max="5" width="25.5546875" customWidth="1"/>
  </cols>
  <sheetData>
    <row r="1" spans="1:5" ht="72" customHeight="1" thickBot="1">
      <c r="E1" s="48"/>
    </row>
    <row r="2" spans="1:5" ht="18" customHeight="1">
      <c r="A2" s="323" t="s">
        <v>138</v>
      </c>
      <c r="B2" s="324"/>
      <c r="C2" s="324"/>
      <c r="D2" s="325"/>
    </row>
    <row r="3" spans="1:5" ht="18" customHeight="1">
      <c r="A3" s="334" t="s">
        <v>33</v>
      </c>
      <c r="B3" s="335"/>
      <c r="C3" s="335"/>
      <c r="D3" s="149">
        <v>45056</v>
      </c>
    </row>
    <row r="4" spans="1:5" ht="16.5" customHeight="1">
      <c r="A4" s="326" t="s">
        <v>139</v>
      </c>
      <c r="B4" s="327"/>
      <c r="C4" s="327"/>
      <c r="D4" s="150" t="s">
        <v>9</v>
      </c>
    </row>
    <row r="5" spans="1:5" ht="27" hidden="1" customHeight="1">
      <c r="A5" s="330" t="s">
        <v>80</v>
      </c>
      <c r="B5" s="331"/>
      <c r="C5" s="331"/>
      <c r="D5" s="151">
        <v>0</v>
      </c>
    </row>
    <row r="6" spans="1:5" ht="27" customHeight="1" thickBot="1">
      <c r="A6" s="332" t="s">
        <v>196</v>
      </c>
      <c r="B6" s="333"/>
      <c r="C6" s="333"/>
      <c r="D6" s="317">
        <v>0</v>
      </c>
    </row>
    <row r="7" spans="1:5" ht="4.5" customHeight="1" thickBot="1">
      <c r="A7" s="18"/>
      <c r="B7" s="18"/>
      <c r="C7" s="18"/>
      <c r="D7" s="18"/>
    </row>
    <row r="8" spans="1:5" ht="15.75" customHeight="1">
      <c r="A8" s="344" t="s">
        <v>18</v>
      </c>
      <c r="B8" s="341">
        <f>D6</f>
        <v>0</v>
      </c>
      <c r="C8" s="338" t="s">
        <v>56</v>
      </c>
      <c r="D8" s="341">
        <f>D6</f>
        <v>0</v>
      </c>
    </row>
    <row r="9" spans="1:5" ht="15.75" customHeight="1" thickBot="1">
      <c r="A9" s="345"/>
      <c r="B9" s="342"/>
      <c r="C9" s="339"/>
      <c r="D9" s="342"/>
    </row>
    <row r="10" spans="1:5" ht="15.75" customHeight="1" thickBot="1">
      <c r="A10" s="308" t="s">
        <v>43</v>
      </c>
      <c r="B10" s="343"/>
      <c r="C10" s="340"/>
      <c r="D10" s="343"/>
    </row>
    <row r="11" spans="1:5" ht="113.25" customHeight="1" thickBot="1">
      <c r="A11" s="336"/>
      <c r="B11" s="337"/>
      <c r="C11" s="328"/>
      <c r="D11" s="329"/>
    </row>
  </sheetData>
  <sheetProtection formatCells="0" formatColumns="0" formatRows="0" insertColumns="0" insertRows="0" insertHyperlinks="0" deleteColumns="0" deleteRows="0" sort="0" autoFilter="0" pivotTables="0"/>
  <mergeCells count="11">
    <mergeCell ref="A2:D2"/>
    <mergeCell ref="A4:C4"/>
    <mergeCell ref="C11:D11"/>
    <mergeCell ref="A5:C5"/>
    <mergeCell ref="A6:C6"/>
    <mergeCell ref="A3:C3"/>
    <mergeCell ref="A11:B11"/>
    <mergeCell ref="C8:C10"/>
    <mergeCell ref="D8:D10"/>
    <mergeCell ref="A8:A9"/>
    <mergeCell ref="B8:B10"/>
  </mergeCells>
  <phoneticPr fontId="22" type="noConversion"/>
  <hyperlinks>
    <hyperlink ref="C8" location="RAC_multi!A1" display="Бытовые, Мульти-сплит системы"/>
    <hyperlink ref="A8:A9" location="PAC!A1" display="Полупромышленные"/>
    <hyperlink ref="A10" location="'PAC inverter'!A1" display="Полупромышленные инверторные"/>
  </hyperlinks>
  <printOptions horizontalCentered="1"/>
  <pageMargins left="0.59055118110236227" right="0.59055118110236227" top="0.19685039370078741" bottom="0.19685039370078741" header="0.51181102362204722" footer="0.51181102362204722"/>
  <pageSetup paperSize="9" scale="88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Z127"/>
  <sheetViews>
    <sheetView zoomScale="85" zoomScaleNormal="85" zoomScaleSheetLayoutView="100" workbookViewId="0">
      <pane ySplit="7" topLeftCell="A110" activePane="bottomLeft" state="frozen"/>
      <selection sqref="A1:A3"/>
      <selection pane="bottomLeft" activeCell="L33" sqref="L33:L36"/>
    </sheetView>
  </sheetViews>
  <sheetFormatPr defaultColWidth="9.109375" defaultRowHeight="21"/>
  <cols>
    <col min="1" max="1" width="33.6640625" style="2" customWidth="1"/>
    <col min="2" max="3" width="13.44140625" style="3" customWidth="1"/>
    <col min="4" max="4" width="14.44140625" style="3" customWidth="1"/>
    <col min="5" max="5" width="8.109375" style="3" customWidth="1"/>
    <col min="6" max="6" width="11.33203125" style="3" customWidth="1"/>
    <col min="7" max="7" width="11.88671875" style="3" customWidth="1"/>
    <col min="8" max="8" width="6.44140625" style="3" customWidth="1"/>
    <col min="9" max="9" width="14.33203125" style="3" customWidth="1"/>
    <col min="10" max="10" width="9.33203125" style="56" customWidth="1"/>
    <col min="11" max="11" width="9.33203125" style="57" customWidth="1"/>
    <col min="12" max="12" width="10" style="4" customWidth="1"/>
    <col min="13" max="13" width="9" style="104" customWidth="1"/>
    <col min="14" max="14" width="13" style="34" customWidth="1"/>
    <col min="15" max="15" width="2.6640625" style="207" customWidth="1"/>
    <col min="16" max="16" width="43.6640625" style="34" customWidth="1"/>
    <col min="17" max="19" width="9.33203125" style="34" hidden="1" customWidth="1"/>
    <col min="20" max="22" width="5.88671875" style="70" hidden="1" customWidth="1"/>
    <col min="23" max="23" width="8.109375" style="67" hidden="1" customWidth="1"/>
    <col min="24" max="24" width="7.109375" style="34" hidden="1" customWidth="1"/>
    <col min="25" max="25" width="9.109375" style="207"/>
    <col min="26" max="16384" width="9.109375" style="1"/>
  </cols>
  <sheetData>
    <row r="1" spans="1:25" ht="25.95" customHeight="1" thickBot="1">
      <c r="A1" s="252"/>
      <c r="B1" s="243"/>
      <c r="C1" s="243"/>
      <c r="D1" s="243"/>
      <c r="E1" s="243"/>
      <c r="F1" s="243"/>
      <c r="G1" s="243"/>
      <c r="H1" s="243"/>
      <c r="I1" s="243"/>
      <c r="J1" s="244"/>
      <c r="K1" s="245"/>
      <c r="L1" s="246"/>
      <c r="M1" s="247"/>
      <c r="N1" s="248"/>
    </row>
    <row r="2" spans="1:25" ht="15.75" customHeight="1">
      <c r="A2" s="444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249"/>
      <c r="N2" s="250"/>
      <c r="P2" s="232" t="s">
        <v>336</v>
      </c>
      <c r="T2" s="34"/>
      <c r="U2" s="34"/>
      <c r="W2" s="70"/>
      <c r="X2" s="70"/>
    </row>
    <row r="3" spans="1:25" ht="15.75" customHeight="1">
      <c r="A3" s="445"/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249"/>
      <c r="N3" s="251"/>
      <c r="P3" s="320" t="s">
        <v>333</v>
      </c>
      <c r="T3" s="34"/>
      <c r="U3" s="34"/>
      <c r="W3" s="70"/>
      <c r="X3" s="70"/>
    </row>
    <row r="4" spans="1:25" ht="15.75" customHeight="1" thickBot="1">
      <c r="A4" s="445"/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250"/>
      <c r="N4" s="250"/>
      <c r="P4" s="320" t="s">
        <v>334</v>
      </c>
      <c r="T4" s="34"/>
      <c r="U4" s="34"/>
      <c r="W4" s="70"/>
      <c r="X4" s="70"/>
    </row>
    <row r="5" spans="1:25" ht="18.75" customHeight="1">
      <c r="A5" s="423" t="s">
        <v>19</v>
      </c>
      <c r="B5" s="425" t="s">
        <v>88</v>
      </c>
      <c r="C5" s="426"/>
      <c r="D5" s="418" t="s">
        <v>89</v>
      </c>
      <c r="E5" s="418" t="s">
        <v>20</v>
      </c>
      <c r="F5" s="418" t="s">
        <v>90</v>
      </c>
      <c r="G5" s="418" t="s">
        <v>10</v>
      </c>
      <c r="H5" s="418" t="s">
        <v>3</v>
      </c>
      <c r="I5" s="418" t="s">
        <v>32</v>
      </c>
      <c r="J5" s="433" t="s">
        <v>327</v>
      </c>
      <c r="K5" s="434"/>
      <c r="L5" s="433" t="s">
        <v>328</v>
      </c>
      <c r="M5" s="435"/>
      <c r="N5" s="439" t="s">
        <v>81</v>
      </c>
      <c r="P5" s="321" t="s">
        <v>335</v>
      </c>
      <c r="Q5" s="420" t="s">
        <v>13</v>
      </c>
      <c r="R5" s="420" t="s">
        <v>16</v>
      </c>
      <c r="S5" s="420" t="s">
        <v>17</v>
      </c>
      <c r="T5" s="71"/>
      <c r="U5" s="71"/>
      <c r="V5" s="71"/>
      <c r="W5" s="78" t="s">
        <v>12</v>
      </c>
      <c r="X5" s="35" t="s">
        <v>11</v>
      </c>
    </row>
    <row r="6" spans="1:25" ht="19.5" customHeight="1" thickBot="1">
      <c r="A6" s="424"/>
      <c r="B6" s="50" t="s">
        <v>21</v>
      </c>
      <c r="C6" s="50" t="s">
        <v>22</v>
      </c>
      <c r="D6" s="419"/>
      <c r="E6" s="419"/>
      <c r="F6" s="419"/>
      <c r="G6" s="419"/>
      <c r="H6" s="419"/>
      <c r="I6" s="419"/>
      <c r="J6" s="55" t="s">
        <v>14</v>
      </c>
      <c r="K6" s="55" t="s">
        <v>15</v>
      </c>
      <c r="L6" s="52" t="s">
        <v>14</v>
      </c>
      <c r="M6" s="221" t="s">
        <v>15</v>
      </c>
      <c r="N6" s="440"/>
      <c r="P6" s="36"/>
      <c r="Q6" s="420"/>
      <c r="R6" s="420"/>
      <c r="S6" s="420"/>
      <c r="T6" s="71"/>
      <c r="U6" s="71"/>
      <c r="V6" s="71"/>
      <c r="W6" s="68"/>
      <c r="X6" s="177"/>
    </row>
    <row r="7" spans="1:25" ht="28.5" customHeight="1" thickBot="1">
      <c r="A7" s="436" t="s">
        <v>4</v>
      </c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438"/>
      <c r="N7" s="237"/>
      <c r="P7" s="36"/>
      <c r="Q7" s="36"/>
      <c r="R7" s="36"/>
      <c r="S7" s="36"/>
      <c r="T7" s="72"/>
      <c r="U7" s="72"/>
      <c r="V7" s="72"/>
      <c r="W7" s="69"/>
      <c r="X7" s="36"/>
    </row>
    <row r="8" spans="1:25" ht="28.5" customHeight="1" thickBot="1">
      <c r="A8" s="436" t="s">
        <v>36</v>
      </c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8"/>
      <c r="N8" s="238"/>
      <c r="P8" s="36"/>
      <c r="Q8" s="36"/>
      <c r="R8" s="36"/>
      <c r="S8" s="36"/>
      <c r="T8" s="74"/>
      <c r="U8" s="74"/>
      <c r="V8" s="74"/>
      <c r="W8" s="69"/>
      <c r="X8" s="36"/>
    </row>
    <row r="9" spans="1:25" s="19" customFormat="1" ht="27" customHeight="1" thickBot="1">
      <c r="A9" s="411" t="s">
        <v>38</v>
      </c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3"/>
      <c r="N9" s="121"/>
      <c r="O9" s="208"/>
      <c r="P9" s="32"/>
      <c r="Q9" s="124" t="e">
        <f>SUM(Q11:Q127)</f>
        <v>#REF!</v>
      </c>
      <c r="R9" s="124" t="e">
        <f>SUM(R11:R127)</f>
        <v>#REF!</v>
      </c>
      <c r="S9" s="124" t="e">
        <f>SUM(S11:S127)</f>
        <v>#REF!</v>
      </c>
      <c r="T9" s="75"/>
      <c r="U9" s="75"/>
      <c r="V9" s="75"/>
      <c r="W9" s="95"/>
      <c r="Y9" s="208"/>
    </row>
    <row r="10" spans="1:25" ht="74.25" customHeight="1" thickBot="1">
      <c r="A10" s="347" t="s">
        <v>398</v>
      </c>
      <c r="B10" s="348"/>
      <c r="C10" s="348"/>
      <c r="D10" s="348"/>
      <c r="E10" s="348"/>
      <c r="F10" s="348"/>
      <c r="G10" s="348"/>
      <c r="H10" s="348"/>
      <c r="I10" s="384"/>
      <c r="J10" s="349" t="s">
        <v>337</v>
      </c>
      <c r="K10" s="350"/>
      <c r="L10" s="350"/>
      <c r="M10" s="351"/>
      <c r="N10" s="120"/>
      <c r="P10" s="37"/>
      <c r="Q10" s="37"/>
      <c r="R10" s="37"/>
      <c r="S10" s="37"/>
      <c r="T10" s="76"/>
      <c r="U10" s="76"/>
      <c r="V10" s="76"/>
      <c r="W10" s="79"/>
      <c r="X10" s="38"/>
    </row>
    <row r="11" spans="1:25" ht="18" customHeight="1">
      <c r="A11" s="574" t="s">
        <v>147</v>
      </c>
      <c r="B11" s="575">
        <v>2.29</v>
      </c>
      <c r="C11" s="575">
        <v>2.29</v>
      </c>
      <c r="D11" s="576">
        <v>0.71199999999999997</v>
      </c>
      <c r="E11" s="577">
        <v>530</v>
      </c>
      <c r="F11" s="578">
        <v>26.5</v>
      </c>
      <c r="G11" s="578" t="s">
        <v>157</v>
      </c>
      <c r="H11" s="579">
        <v>8.4</v>
      </c>
      <c r="I11" s="580" t="s">
        <v>28</v>
      </c>
      <c r="J11" s="581">
        <v>12000</v>
      </c>
      <c r="K11" s="582">
        <f>J11+J12</f>
        <v>39700</v>
      </c>
      <c r="L11" s="270">
        <f>IF(Начало!$D$8=0,0,J11*(1-Начало!$D$8))</f>
        <v>0</v>
      </c>
      <c r="M11" s="583">
        <f>L11+L12</f>
        <v>0</v>
      </c>
      <c r="N11" s="595">
        <v>28500</v>
      </c>
      <c r="P11" s="146"/>
      <c r="Q11" s="346" t="e">
        <f>#REF!*M11</f>
        <v>#REF!</v>
      </c>
      <c r="R11" s="346" t="e">
        <f>#REF!*(W11+W12)</f>
        <v>#REF!</v>
      </c>
      <c r="S11" s="346" t="e">
        <f>#REF!*(X11+X12)</f>
        <v>#REF!</v>
      </c>
      <c r="T11" s="71">
        <v>790</v>
      </c>
      <c r="U11" s="71">
        <v>370</v>
      </c>
      <c r="V11" s="71">
        <v>270</v>
      </c>
      <c r="W11" s="181">
        <f t="shared" ref="W11:W20" si="0">(T11/1000)*(U11/1000)*(V11/1000)</f>
        <v>7.8921000000000005E-2</v>
      </c>
      <c r="X11" s="83">
        <v>10.7</v>
      </c>
    </row>
    <row r="12" spans="1:25" ht="18" customHeight="1">
      <c r="A12" s="584" t="s">
        <v>148</v>
      </c>
      <c r="B12" s="364"/>
      <c r="C12" s="364"/>
      <c r="D12" s="414"/>
      <c r="E12" s="366"/>
      <c r="F12" s="319">
        <v>54</v>
      </c>
      <c r="G12" s="319" t="s">
        <v>101</v>
      </c>
      <c r="H12" s="585">
        <v>24.6</v>
      </c>
      <c r="I12" s="586"/>
      <c r="J12" s="587">
        <v>27700</v>
      </c>
      <c r="K12" s="588"/>
      <c r="L12" s="270">
        <f>IF(Начало!$D$8=0,0,J12*(1-Начало!$D$8))</f>
        <v>0</v>
      </c>
      <c r="M12" s="589"/>
      <c r="N12" s="596"/>
      <c r="P12" s="146"/>
      <c r="Q12" s="346"/>
      <c r="R12" s="346"/>
      <c r="S12" s="346"/>
      <c r="T12" s="71">
        <v>828</v>
      </c>
      <c r="U12" s="71">
        <v>540</v>
      </c>
      <c r="V12" s="71">
        <v>298</v>
      </c>
      <c r="W12" s="181">
        <f t="shared" si="0"/>
        <v>0.13324175999999999</v>
      </c>
      <c r="X12" s="83">
        <v>26.5</v>
      </c>
    </row>
    <row r="13" spans="1:25" ht="18" customHeight="1">
      <c r="A13" s="643" t="s">
        <v>149</v>
      </c>
      <c r="B13" s="644">
        <v>2.64</v>
      </c>
      <c r="C13" s="645">
        <v>2.78</v>
      </c>
      <c r="D13" s="646">
        <v>0.82099999999999995</v>
      </c>
      <c r="E13" s="647">
        <v>537</v>
      </c>
      <c r="F13" s="648">
        <v>29.5</v>
      </c>
      <c r="G13" s="648" t="s">
        <v>157</v>
      </c>
      <c r="H13" s="649">
        <v>8.5</v>
      </c>
      <c r="I13" s="586"/>
      <c r="J13" s="650">
        <v>12600</v>
      </c>
      <c r="K13" s="651">
        <f>J13+J14</f>
        <v>42000</v>
      </c>
      <c r="L13" s="270">
        <f>IF(Начало!$D$8=0,0,J13*(1-Начало!$D$8))</f>
        <v>0</v>
      </c>
      <c r="M13" s="652">
        <f>L13+L14</f>
        <v>0</v>
      </c>
      <c r="N13" s="653">
        <v>29900</v>
      </c>
      <c r="P13" s="146"/>
      <c r="Q13" s="346" t="e">
        <f>#REF!*M13</f>
        <v>#REF!</v>
      </c>
      <c r="R13" s="346" t="e">
        <f>#REF!*(W13+W14)</f>
        <v>#REF!</v>
      </c>
      <c r="S13" s="346" t="e">
        <f>#REF!*(X13+X14)</f>
        <v>#REF!</v>
      </c>
      <c r="T13" s="71">
        <v>790</v>
      </c>
      <c r="U13" s="71">
        <v>370</v>
      </c>
      <c r="V13" s="71">
        <v>270</v>
      </c>
      <c r="W13" s="181">
        <f t="shared" si="0"/>
        <v>7.8921000000000005E-2</v>
      </c>
      <c r="X13" s="83">
        <v>10.7</v>
      </c>
    </row>
    <row r="14" spans="1:25" ht="18" customHeight="1">
      <c r="A14" s="643" t="s">
        <v>150</v>
      </c>
      <c r="B14" s="644"/>
      <c r="C14" s="645"/>
      <c r="D14" s="646"/>
      <c r="E14" s="647"/>
      <c r="F14" s="648">
        <v>55</v>
      </c>
      <c r="G14" s="648" t="s">
        <v>101</v>
      </c>
      <c r="H14" s="649">
        <v>24.9</v>
      </c>
      <c r="I14" s="586"/>
      <c r="J14" s="650">
        <v>29400</v>
      </c>
      <c r="K14" s="651"/>
      <c r="L14" s="270">
        <f>IF(Начало!$D$8=0,0,J14*(1-Начало!$D$8))</f>
        <v>0</v>
      </c>
      <c r="M14" s="652"/>
      <c r="N14" s="654"/>
      <c r="P14" s="146"/>
      <c r="Q14" s="346"/>
      <c r="R14" s="346"/>
      <c r="S14" s="346"/>
      <c r="T14" s="71">
        <v>828</v>
      </c>
      <c r="U14" s="71">
        <v>540</v>
      </c>
      <c r="V14" s="71">
        <v>298</v>
      </c>
      <c r="W14" s="181">
        <f t="shared" si="0"/>
        <v>0.13324175999999999</v>
      </c>
      <c r="X14" s="83">
        <v>26.6</v>
      </c>
    </row>
    <row r="15" spans="1:25" ht="18" customHeight="1">
      <c r="A15" s="584" t="s">
        <v>151</v>
      </c>
      <c r="B15" s="364">
        <v>3.52</v>
      </c>
      <c r="C15" s="364">
        <v>3.52</v>
      </c>
      <c r="D15" s="414">
        <v>1.097</v>
      </c>
      <c r="E15" s="366">
        <v>570</v>
      </c>
      <c r="F15" s="319">
        <v>28.5</v>
      </c>
      <c r="G15" s="319" t="s">
        <v>158</v>
      </c>
      <c r="H15" s="585">
        <v>9.1999999999999993</v>
      </c>
      <c r="I15" s="586"/>
      <c r="J15" s="587">
        <v>15500</v>
      </c>
      <c r="K15" s="588">
        <f>J15+J16</f>
        <v>51700</v>
      </c>
      <c r="L15" s="270">
        <f>IF(Начало!$D$8=0,0,J15*(1-Начало!$D$8))</f>
        <v>0</v>
      </c>
      <c r="M15" s="589">
        <f>L15+L16</f>
        <v>0</v>
      </c>
      <c r="N15" s="597">
        <v>37500</v>
      </c>
      <c r="P15" s="146"/>
      <c r="Q15" s="346" t="e">
        <f>#REF!*M15</f>
        <v>#REF!</v>
      </c>
      <c r="R15" s="346" t="e">
        <f>#REF!*(W15+W16)</f>
        <v>#REF!</v>
      </c>
      <c r="S15" s="346" t="e">
        <f>#REF!*(X15+X16)</f>
        <v>#REF!</v>
      </c>
      <c r="T15" s="71">
        <v>875</v>
      </c>
      <c r="U15" s="71">
        <v>375</v>
      </c>
      <c r="V15" s="71">
        <v>285</v>
      </c>
      <c r="W15" s="181">
        <f t="shared" si="0"/>
        <v>9.3515624999999991E-2</v>
      </c>
      <c r="X15" s="83">
        <v>11.8</v>
      </c>
    </row>
    <row r="16" spans="1:25" ht="18" customHeight="1">
      <c r="A16" s="584" t="s">
        <v>152</v>
      </c>
      <c r="B16" s="364"/>
      <c r="C16" s="364"/>
      <c r="D16" s="414"/>
      <c r="E16" s="366"/>
      <c r="F16" s="319">
        <v>55</v>
      </c>
      <c r="G16" s="319" t="s">
        <v>101</v>
      </c>
      <c r="H16" s="585">
        <v>27.1</v>
      </c>
      <c r="I16" s="586"/>
      <c r="J16" s="587">
        <v>36200</v>
      </c>
      <c r="K16" s="588"/>
      <c r="L16" s="270">
        <f>IF(Начало!$D$8=0,0,J16*(1-Начало!$D$8))</f>
        <v>0</v>
      </c>
      <c r="M16" s="589"/>
      <c r="N16" s="596"/>
      <c r="P16" s="146"/>
      <c r="Q16" s="346"/>
      <c r="R16" s="346"/>
      <c r="S16" s="346"/>
      <c r="T16" s="71">
        <v>828</v>
      </c>
      <c r="U16" s="71">
        <v>540</v>
      </c>
      <c r="V16" s="71">
        <v>298</v>
      </c>
      <c r="W16" s="181">
        <f t="shared" si="0"/>
        <v>0.13324175999999999</v>
      </c>
      <c r="X16" s="83">
        <v>28.9</v>
      </c>
    </row>
    <row r="17" spans="1:24" ht="18" customHeight="1">
      <c r="A17" s="643" t="s">
        <v>153</v>
      </c>
      <c r="B17" s="644">
        <v>5.28</v>
      </c>
      <c r="C17" s="644">
        <v>5.28</v>
      </c>
      <c r="D17" s="646">
        <v>1.645</v>
      </c>
      <c r="E17" s="647">
        <v>820</v>
      </c>
      <c r="F17" s="648">
        <v>30</v>
      </c>
      <c r="G17" s="648" t="s">
        <v>159</v>
      </c>
      <c r="H17" s="649">
        <v>12.3</v>
      </c>
      <c r="I17" s="586"/>
      <c r="J17" s="650">
        <v>24700</v>
      </c>
      <c r="K17" s="651">
        <f>J17+J18</f>
        <v>82100</v>
      </c>
      <c r="L17" s="270">
        <f>IF(Начало!$D$8=0,0,J17*(1-Начало!$D$8))</f>
        <v>0</v>
      </c>
      <c r="M17" s="652">
        <f>L17+L18</f>
        <v>0</v>
      </c>
      <c r="N17" s="653">
        <v>58900</v>
      </c>
      <c r="P17" s="146"/>
      <c r="Q17" s="346" t="e">
        <f>#REF!*M17</f>
        <v>#REF!</v>
      </c>
      <c r="R17" s="346" t="e">
        <f>#REF!*(W17+W18)</f>
        <v>#REF!</v>
      </c>
      <c r="S17" s="346" t="e">
        <f>#REF!*(X17+X18)</f>
        <v>#REF!</v>
      </c>
      <c r="T17" s="71">
        <v>1045</v>
      </c>
      <c r="U17" s="71">
        <v>405</v>
      </c>
      <c r="V17" s="71">
        <v>305</v>
      </c>
      <c r="W17" s="181">
        <f t="shared" si="0"/>
        <v>0.12908362500000001</v>
      </c>
      <c r="X17" s="83">
        <v>15.6</v>
      </c>
    </row>
    <row r="18" spans="1:24" ht="18" customHeight="1">
      <c r="A18" s="643" t="s">
        <v>154</v>
      </c>
      <c r="B18" s="644"/>
      <c r="C18" s="644"/>
      <c r="D18" s="646"/>
      <c r="E18" s="647"/>
      <c r="F18" s="648">
        <v>58.5</v>
      </c>
      <c r="G18" s="648" t="s">
        <v>160</v>
      </c>
      <c r="H18" s="649">
        <v>34.799999999999997</v>
      </c>
      <c r="I18" s="586"/>
      <c r="J18" s="650">
        <v>57400</v>
      </c>
      <c r="K18" s="651"/>
      <c r="L18" s="270">
        <f>IF(Начало!$D$8=0,0,J18*(1-Начало!$D$8))</f>
        <v>0</v>
      </c>
      <c r="M18" s="652"/>
      <c r="N18" s="654"/>
      <c r="P18" s="146"/>
      <c r="Q18" s="346"/>
      <c r="R18" s="346"/>
      <c r="S18" s="346"/>
      <c r="T18" s="71">
        <v>887</v>
      </c>
      <c r="U18" s="71">
        <v>610</v>
      </c>
      <c r="V18" s="71">
        <v>337</v>
      </c>
      <c r="W18" s="181">
        <f t="shared" si="0"/>
        <v>0.18234059</v>
      </c>
      <c r="X18" s="83">
        <v>37.299999999999997</v>
      </c>
    </row>
    <row r="19" spans="1:24" ht="18" customHeight="1">
      <c r="A19" s="584" t="s">
        <v>155</v>
      </c>
      <c r="B19" s="364">
        <v>7.03</v>
      </c>
      <c r="C19" s="364">
        <v>7.33</v>
      </c>
      <c r="D19" s="414">
        <v>2.19</v>
      </c>
      <c r="E19" s="366">
        <v>1121</v>
      </c>
      <c r="F19" s="319">
        <v>39</v>
      </c>
      <c r="G19" s="319" t="s">
        <v>161</v>
      </c>
      <c r="H19" s="585">
        <v>14.7</v>
      </c>
      <c r="I19" s="590" t="s">
        <v>29</v>
      </c>
      <c r="J19" s="587">
        <v>33000</v>
      </c>
      <c r="K19" s="588">
        <f>J19+J20</f>
        <v>110500</v>
      </c>
      <c r="L19" s="270">
        <f>IF(Начало!$D$8=0,0,J19*(1-Начало!$D$8))</f>
        <v>0</v>
      </c>
      <c r="M19" s="589">
        <f>L19+L20</f>
        <v>0</v>
      </c>
      <c r="N19" s="416">
        <v>78900</v>
      </c>
      <c r="P19" s="146"/>
      <c r="Q19" s="346" t="e">
        <f>#REF!*M19</f>
        <v>#REF!</v>
      </c>
      <c r="R19" s="346" t="e">
        <f>#REF!*(W19+W20)</f>
        <v>#REF!</v>
      </c>
      <c r="S19" s="346" t="e">
        <f>#REF!*(X19+X20)</f>
        <v>#REF!</v>
      </c>
      <c r="T19" s="71">
        <v>1155</v>
      </c>
      <c r="U19" s="71">
        <v>415</v>
      </c>
      <c r="V19" s="71">
        <v>315</v>
      </c>
      <c r="W19" s="181">
        <f t="shared" si="0"/>
        <v>0.15098737500000001</v>
      </c>
      <c r="X19" s="83">
        <v>18.399999999999999</v>
      </c>
    </row>
    <row r="20" spans="1:24" ht="18" customHeight="1">
      <c r="A20" s="584" t="s">
        <v>156</v>
      </c>
      <c r="B20" s="364"/>
      <c r="C20" s="364"/>
      <c r="D20" s="414"/>
      <c r="E20" s="366"/>
      <c r="F20" s="319">
        <v>59</v>
      </c>
      <c r="G20" s="319" t="s">
        <v>125</v>
      </c>
      <c r="H20" s="585">
        <v>52.9</v>
      </c>
      <c r="I20" s="590"/>
      <c r="J20" s="587">
        <v>77500</v>
      </c>
      <c r="K20" s="588"/>
      <c r="L20" s="270">
        <f>IF(Начало!$D$8=0,0,J20*(1-Начало!$D$8))</f>
        <v>0</v>
      </c>
      <c r="M20" s="589"/>
      <c r="N20" s="417"/>
      <c r="P20" s="146"/>
      <c r="Q20" s="346"/>
      <c r="R20" s="346"/>
      <c r="S20" s="346"/>
      <c r="T20" s="71">
        <v>995</v>
      </c>
      <c r="U20" s="71">
        <v>740</v>
      </c>
      <c r="V20" s="71">
        <v>398</v>
      </c>
      <c r="W20" s="181">
        <f t="shared" si="0"/>
        <v>0.29304740000000001</v>
      </c>
      <c r="X20" s="83">
        <v>55.5</v>
      </c>
    </row>
    <row r="21" spans="1:24" ht="61.5" customHeight="1">
      <c r="A21" s="591" t="s">
        <v>399</v>
      </c>
      <c r="B21" s="592"/>
      <c r="C21" s="592"/>
      <c r="D21" s="592"/>
      <c r="E21" s="592"/>
      <c r="F21" s="592"/>
      <c r="G21" s="592"/>
      <c r="H21" s="592"/>
      <c r="I21" s="592"/>
      <c r="J21" s="593" t="s">
        <v>338</v>
      </c>
      <c r="K21" s="593"/>
      <c r="L21" s="593"/>
      <c r="M21" s="593"/>
      <c r="N21" s="598"/>
      <c r="P21" s="37"/>
      <c r="Q21" s="178"/>
      <c r="R21" s="178"/>
      <c r="S21" s="178"/>
      <c r="T21" s="76"/>
      <c r="U21" s="76"/>
      <c r="V21" s="76"/>
      <c r="W21" s="79"/>
      <c r="X21" s="38"/>
    </row>
    <row r="22" spans="1:24" ht="18" customHeight="1">
      <c r="A22" s="594" t="s">
        <v>184</v>
      </c>
      <c r="B22" s="364">
        <v>2.0499999999999998</v>
      </c>
      <c r="C22" s="365">
        <v>2.34</v>
      </c>
      <c r="D22" s="414">
        <v>0.63900000000000001</v>
      </c>
      <c r="E22" s="366">
        <v>480</v>
      </c>
      <c r="F22" s="319">
        <v>26.5</v>
      </c>
      <c r="G22" s="319" t="s">
        <v>46</v>
      </c>
      <c r="H22" s="585">
        <v>8.1</v>
      </c>
      <c r="I22" s="586" t="s">
        <v>28</v>
      </c>
      <c r="J22" s="587">
        <v>12000</v>
      </c>
      <c r="K22" s="588">
        <f>J22+J23</f>
        <v>39300</v>
      </c>
      <c r="L22" s="270">
        <f>IF(Начало!$D$8=0,0,J22*(1-Начало!$D$8))</f>
        <v>0</v>
      </c>
      <c r="M22" s="589">
        <f>L22+L23</f>
        <v>0</v>
      </c>
      <c r="N22" s="599">
        <v>29900</v>
      </c>
      <c r="P22" s="178"/>
      <c r="Q22" s="346" t="e">
        <f>#REF!*M22</f>
        <v>#REF!</v>
      </c>
      <c r="R22" s="346" t="e">
        <f>#REF!*(W22+W23)</f>
        <v>#REF!</v>
      </c>
      <c r="S22" s="346" t="e">
        <f>#REF!*(X22+X23)</f>
        <v>#REF!</v>
      </c>
      <c r="T22" s="71">
        <v>790</v>
      </c>
      <c r="U22" s="71">
        <v>370</v>
      </c>
      <c r="V22" s="71">
        <v>270</v>
      </c>
      <c r="W22" s="181">
        <f t="shared" ref="W22:W31" si="1">(T22/1000)*(U22/1000)*(V22/1000)</f>
        <v>7.8921000000000005E-2</v>
      </c>
      <c r="X22" s="83">
        <v>10.6</v>
      </c>
    </row>
    <row r="23" spans="1:24" ht="18" customHeight="1">
      <c r="A23" s="594" t="s">
        <v>185</v>
      </c>
      <c r="B23" s="364"/>
      <c r="C23" s="365"/>
      <c r="D23" s="414"/>
      <c r="E23" s="366"/>
      <c r="F23" s="319">
        <v>54</v>
      </c>
      <c r="G23" s="319" t="s">
        <v>101</v>
      </c>
      <c r="H23" s="585">
        <v>23.9</v>
      </c>
      <c r="I23" s="586"/>
      <c r="J23" s="587">
        <v>27300</v>
      </c>
      <c r="K23" s="588"/>
      <c r="L23" s="270">
        <f>IF(Начало!$D$8=0,0,J23*(1-Начало!$D$8))</f>
        <v>0</v>
      </c>
      <c r="M23" s="589"/>
      <c r="N23" s="599"/>
      <c r="P23" s="178"/>
      <c r="Q23" s="346"/>
      <c r="R23" s="346"/>
      <c r="S23" s="346"/>
      <c r="T23" s="71">
        <v>828</v>
      </c>
      <c r="U23" s="71">
        <v>540</v>
      </c>
      <c r="V23" s="71">
        <v>298</v>
      </c>
      <c r="W23" s="181">
        <f t="shared" si="1"/>
        <v>0.13324175999999999</v>
      </c>
      <c r="X23" s="83">
        <v>25.6</v>
      </c>
    </row>
    <row r="24" spans="1:24" ht="18" customHeight="1">
      <c r="A24" s="643" t="s">
        <v>186</v>
      </c>
      <c r="B24" s="644">
        <v>2.64</v>
      </c>
      <c r="C24" s="645">
        <v>2.64</v>
      </c>
      <c r="D24" s="646">
        <v>0.82099999999999995</v>
      </c>
      <c r="E24" s="647">
        <v>510</v>
      </c>
      <c r="F24" s="648">
        <v>26.5</v>
      </c>
      <c r="G24" s="648" t="s">
        <v>46</v>
      </c>
      <c r="H24" s="649">
        <v>8.1</v>
      </c>
      <c r="I24" s="586"/>
      <c r="J24" s="650">
        <v>12400</v>
      </c>
      <c r="K24" s="651">
        <f>J24+J25</f>
        <v>41600</v>
      </c>
      <c r="L24" s="270">
        <f>IF(Начало!$D$8=0,0,J24*(1-Начало!$D$8))</f>
        <v>0</v>
      </c>
      <c r="M24" s="652">
        <f>L24+L25</f>
        <v>0</v>
      </c>
      <c r="N24" s="655">
        <v>31500</v>
      </c>
      <c r="P24" s="178"/>
      <c r="Q24" s="346" t="e">
        <f>#REF!*M24</f>
        <v>#REF!</v>
      </c>
      <c r="R24" s="346" t="e">
        <f>#REF!*(W24+W25)</f>
        <v>#REF!</v>
      </c>
      <c r="S24" s="346" t="e">
        <f>#REF!*(X24+X25)</f>
        <v>#REF!</v>
      </c>
      <c r="T24" s="71">
        <v>790</v>
      </c>
      <c r="U24" s="71">
        <v>370</v>
      </c>
      <c r="V24" s="71">
        <v>270</v>
      </c>
      <c r="W24" s="181">
        <f t="shared" si="1"/>
        <v>7.8921000000000005E-2</v>
      </c>
      <c r="X24" s="83">
        <v>10.6</v>
      </c>
    </row>
    <row r="25" spans="1:24" ht="18" customHeight="1">
      <c r="A25" s="643" t="s">
        <v>187</v>
      </c>
      <c r="B25" s="644"/>
      <c r="C25" s="645"/>
      <c r="D25" s="646"/>
      <c r="E25" s="647"/>
      <c r="F25" s="648">
        <v>54</v>
      </c>
      <c r="G25" s="648" t="s">
        <v>101</v>
      </c>
      <c r="H25" s="649">
        <v>24.2</v>
      </c>
      <c r="I25" s="586"/>
      <c r="J25" s="650">
        <v>29200</v>
      </c>
      <c r="K25" s="651"/>
      <c r="L25" s="270">
        <f>IF(Начало!$D$8=0,0,J25*(1-Начало!$D$8))</f>
        <v>0</v>
      </c>
      <c r="M25" s="652"/>
      <c r="N25" s="655"/>
      <c r="P25" s="178"/>
      <c r="Q25" s="346"/>
      <c r="R25" s="346"/>
      <c r="S25" s="346"/>
      <c r="T25" s="71">
        <v>828</v>
      </c>
      <c r="U25" s="71">
        <v>540</v>
      </c>
      <c r="V25" s="71">
        <v>298</v>
      </c>
      <c r="W25" s="181">
        <f t="shared" si="1"/>
        <v>0.13324175999999999</v>
      </c>
      <c r="X25" s="83">
        <v>26</v>
      </c>
    </row>
    <row r="26" spans="1:24" ht="18" customHeight="1">
      <c r="A26" s="594" t="s">
        <v>188</v>
      </c>
      <c r="B26" s="364">
        <v>3.52</v>
      </c>
      <c r="C26" s="365">
        <v>3.52</v>
      </c>
      <c r="D26" s="414">
        <v>1.0960000000000001</v>
      </c>
      <c r="E26" s="366">
        <v>540</v>
      </c>
      <c r="F26" s="319">
        <v>26.5</v>
      </c>
      <c r="G26" s="319" t="s">
        <v>47</v>
      </c>
      <c r="H26" s="585">
        <v>9</v>
      </c>
      <c r="I26" s="586"/>
      <c r="J26" s="587">
        <v>15500</v>
      </c>
      <c r="K26" s="588">
        <f>J26+J27</f>
        <v>51500</v>
      </c>
      <c r="L26" s="270">
        <f>IF(Начало!$D$8=0,0,J26*(1-Начало!$D$8))</f>
        <v>0</v>
      </c>
      <c r="M26" s="589">
        <f>L26+L27</f>
        <v>0</v>
      </c>
      <c r="N26" s="599">
        <v>38900</v>
      </c>
      <c r="P26" s="178"/>
      <c r="Q26" s="346" t="e">
        <f>#REF!*M26</f>
        <v>#REF!</v>
      </c>
      <c r="R26" s="346" t="e">
        <f>#REF!*(W26+W27)</f>
        <v>#REF!</v>
      </c>
      <c r="S26" s="346" t="e">
        <f>#REF!*(X26+X27)</f>
        <v>#REF!</v>
      </c>
      <c r="T26" s="71">
        <v>875</v>
      </c>
      <c r="U26" s="71">
        <v>375</v>
      </c>
      <c r="V26" s="71">
        <v>285</v>
      </c>
      <c r="W26" s="181">
        <f t="shared" si="1"/>
        <v>9.3515624999999991E-2</v>
      </c>
      <c r="X26" s="83">
        <v>11.5</v>
      </c>
    </row>
    <row r="27" spans="1:24" ht="18" customHeight="1">
      <c r="A27" s="594" t="s">
        <v>189</v>
      </c>
      <c r="B27" s="364"/>
      <c r="C27" s="365"/>
      <c r="D27" s="414"/>
      <c r="E27" s="366"/>
      <c r="F27" s="319">
        <v>56</v>
      </c>
      <c r="G27" s="319" t="s">
        <v>101</v>
      </c>
      <c r="H27" s="585">
        <v>26</v>
      </c>
      <c r="I27" s="586"/>
      <c r="J27" s="587">
        <v>36000</v>
      </c>
      <c r="K27" s="588"/>
      <c r="L27" s="270">
        <f>IF(Начало!$D$8=0,0,J27*(1-Начало!$D$8))</f>
        <v>0</v>
      </c>
      <c r="M27" s="589"/>
      <c r="N27" s="599"/>
      <c r="P27" s="178"/>
      <c r="Q27" s="346"/>
      <c r="R27" s="346"/>
      <c r="S27" s="346"/>
      <c r="T27" s="71">
        <v>828</v>
      </c>
      <c r="U27" s="71">
        <v>540</v>
      </c>
      <c r="V27" s="71">
        <v>298</v>
      </c>
      <c r="W27" s="181">
        <f t="shared" si="1"/>
        <v>0.13324175999999999</v>
      </c>
      <c r="X27" s="83">
        <v>27.7</v>
      </c>
    </row>
    <row r="28" spans="1:24" ht="18" customHeight="1">
      <c r="A28" s="643" t="s">
        <v>190</v>
      </c>
      <c r="B28" s="644">
        <v>5.28</v>
      </c>
      <c r="C28" s="645">
        <v>5.57</v>
      </c>
      <c r="D28" s="646">
        <v>1.643</v>
      </c>
      <c r="E28" s="647">
        <v>818</v>
      </c>
      <c r="F28" s="648">
        <v>34.5</v>
      </c>
      <c r="G28" s="648" t="s">
        <v>48</v>
      </c>
      <c r="H28" s="649">
        <v>12.1</v>
      </c>
      <c r="I28" s="586"/>
      <c r="J28" s="650">
        <v>24700</v>
      </c>
      <c r="K28" s="651">
        <f>J28+J29</f>
        <v>81900</v>
      </c>
      <c r="L28" s="270">
        <f>IF(Начало!$D$8=0,0,J28*(1-Начало!$D$8))</f>
        <v>0</v>
      </c>
      <c r="M28" s="652">
        <f>L28+L29</f>
        <v>0</v>
      </c>
      <c r="N28" s="655">
        <v>61500</v>
      </c>
      <c r="P28" s="178"/>
      <c r="Q28" s="346" t="e">
        <f>#REF!*M28</f>
        <v>#REF!</v>
      </c>
      <c r="R28" s="346" t="e">
        <f>#REF!*(W28+W29)</f>
        <v>#REF!</v>
      </c>
      <c r="S28" s="346" t="e">
        <f>#REF!*(X28+X29)</f>
        <v>#REF!</v>
      </c>
      <c r="T28" s="71">
        <v>1045</v>
      </c>
      <c r="U28" s="71">
        <v>405</v>
      </c>
      <c r="V28" s="71">
        <v>305</v>
      </c>
      <c r="W28" s="181">
        <f t="shared" si="1"/>
        <v>0.12908362500000001</v>
      </c>
      <c r="X28" s="83">
        <v>15.5</v>
      </c>
    </row>
    <row r="29" spans="1:24" ht="18" customHeight="1">
      <c r="A29" s="643" t="s">
        <v>191</v>
      </c>
      <c r="B29" s="644"/>
      <c r="C29" s="645"/>
      <c r="D29" s="646"/>
      <c r="E29" s="647"/>
      <c r="F29" s="648">
        <v>57</v>
      </c>
      <c r="G29" s="648" t="s">
        <v>160</v>
      </c>
      <c r="H29" s="649">
        <v>34.5</v>
      </c>
      <c r="I29" s="586"/>
      <c r="J29" s="650">
        <v>57200</v>
      </c>
      <c r="K29" s="651"/>
      <c r="L29" s="270">
        <f>IF(Начало!$D$8=0,0,J29*(1-Начало!$D$8))</f>
        <v>0</v>
      </c>
      <c r="M29" s="652"/>
      <c r="N29" s="655"/>
      <c r="P29" s="178"/>
      <c r="Q29" s="346"/>
      <c r="R29" s="346"/>
      <c r="S29" s="346"/>
      <c r="T29" s="71">
        <v>887</v>
      </c>
      <c r="U29" s="71">
        <v>610</v>
      </c>
      <c r="V29" s="71">
        <v>337</v>
      </c>
      <c r="W29" s="181">
        <f t="shared" si="1"/>
        <v>0.18234059</v>
      </c>
      <c r="X29" s="83">
        <v>37</v>
      </c>
    </row>
    <row r="30" spans="1:24" ht="18" customHeight="1">
      <c r="A30" s="594" t="s">
        <v>192</v>
      </c>
      <c r="B30" s="364">
        <v>7.03</v>
      </c>
      <c r="C30" s="365">
        <v>7.33</v>
      </c>
      <c r="D30" s="414">
        <v>2.2000000000000002</v>
      </c>
      <c r="E30" s="366">
        <v>1150</v>
      </c>
      <c r="F30" s="319">
        <v>34.5</v>
      </c>
      <c r="G30" s="319" t="s">
        <v>49</v>
      </c>
      <c r="H30" s="585">
        <v>15</v>
      </c>
      <c r="I30" s="586" t="s">
        <v>29</v>
      </c>
      <c r="J30" s="587">
        <v>32900</v>
      </c>
      <c r="K30" s="588">
        <f>J30+J31</f>
        <v>109800</v>
      </c>
      <c r="L30" s="270">
        <f>IF(Начало!$D$8=0,0,J30*(1-Начало!$D$8))</f>
        <v>0</v>
      </c>
      <c r="M30" s="589">
        <f>L30+L31</f>
        <v>0</v>
      </c>
      <c r="N30" s="600">
        <v>82500</v>
      </c>
      <c r="P30" s="178"/>
      <c r="Q30" s="346" t="e">
        <f>#REF!*M30</f>
        <v>#REF!</v>
      </c>
      <c r="R30" s="346" t="e">
        <f>#REF!*(W30+W31)</f>
        <v>#REF!</v>
      </c>
      <c r="S30" s="346" t="e">
        <f>#REF!*(X30+X31)</f>
        <v>#REF!</v>
      </c>
      <c r="T30" s="71">
        <v>1155</v>
      </c>
      <c r="U30" s="71">
        <v>415</v>
      </c>
      <c r="V30" s="71">
        <v>315</v>
      </c>
      <c r="W30" s="181">
        <f t="shared" si="1"/>
        <v>0.15098737500000001</v>
      </c>
      <c r="X30" s="83">
        <v>18.7</v>
      </c>
    </row>
    <row r="31" spans="1:24" ht="18" customHeight="1">
      <c r="A31" s="594" t="s">
        <v>193</v>
      </c>
      <c r="B31" s="364"/>
      <c r="C31" s="365"/>
      <c r="D31" s="414"/>
      <c r="E31" s="366"/>
      <c r="F31" s="319">
        <v>60.5</v>
      </c>
      <c r="G31" s="319" t="s">
        <v>125</v>
      </c>
      <c r="H31" s="585">
        <v>47.9</v>
      </c>
      <c r="I31" s="586"/>
      <c r="J31" s="587">
        <v>76900</v>
      </c>
      <c r="K31" s="588"/>
      <c r="L31" s="270">
        <f>IF(Начало!$D$8=0,0,J31*(1-Начало!$D$8))</f>
        <v>0</v>
      </c>
      <c r="M31" s="589"/>
      <c r="N31" s="600"/>
      <c r="P31" s="178"/>
      <c r="Q31" s="346"/>
      <c r="R31" s="346"/>
      <c r="S31" s="346"/>
      <c r="T31" s="71">
        <v>995</v>
      </c>
      <c r="U31" s="71">
        <v>740</v>
      </c>
      <c r="V31" s="71">
        <v>398</v>
      </c>
      <c r="W31" s="181">
        <f t="shared" si="1"/>
        <v>0.29304740000000001</v>
      </c>
      <c r="X31" s="83">
        <v>50.9</v>
      </c>
    </row>
    <row r="32" spans="1:24" ht="68.25" customHeight="1">
      <c r="A32" s="591" t="s">
        <v>400</v>
      </c>
      <c r="B32" s="592"/>
      <c r="C32" s="592"/>
      <c r="D32" s="592"/>
      <c r="E32" s="592"/>
      <c r="F32" s="592"/>
      <c r="G32" s="592"/>
      <c r="H32" s="592"/>
      <c r="I32" s="592"/>
      <c r="J32" s="593" t="s">
        <v>337</v>
      </c>
      <c r="K32" s="593"/>
      <c r="L32" s="593"/>
      <c r="M32" s="593"/>
      <c r="N32" s="598"/>
      <c r="P32" s="37"/>
      <c r="Q32" s="178"/>
      <c r="R32" s="178"/>
      <c r="S32" s="178"/>
      <c r="T32" s="76"/>
      <c r="U32" s="76"/>
      <c r="V32" s="76"/>
      <c r="W32" s="79"/>
      <c r="X32" s="38"/>
    </row>
    <row r="33" spans="1:25" ht="18" customHeight="1">
      <c r="A33" s="594" t="s">
        <v>93</v>
      </c>
      <c r="B33" s="364">
        <v>8.2100000000000009</v>
      </c>
      <c r="C33" s="365">
        <v>8.5</v>
      </c>
      <c r="D33" s="414">
        <v>2.556</v>
      </c>
      <c r="E33" s="366">
        <v>1450</v>
      </c>
      <c r="F33" s="319">
        <v>40</v>
      </c>
      <c r="G33" s="319" t="s">
        <v>223</v>
      </c>
      <c r="H33" s="585">
        <v>20.100000000000001</v>
      </c>
      <c r="I33" s="586" t="s">
        <v>29</v>
      </c>
      <c r="J33" s="587">
        <v>42800</v>
      </c>
      <c r="K33" s="588">
        <f>J33+J34</f>
        <v>143100</v>
      </c>
      <c r="L33" s="270">
        <f>IF(Начало!$D$8=0,0,J33*(1-Начало!$D$8))</f>
        <v>0</v>
      </c>
      <c r="M33" s="589">
        <f>L33+L34</f>
        <v>0</v>
      </c>
      <c r="N33" s="599">
        <v>106900</v>
      </c>
      <c r="P33" s="178"/>
      <c r="Q33" s="346" t="e">
        <f>#REF!*M33</f>
        <v>#REF!</v>
      </c>
      <c r="R33" s="346" t="e">
        <f>#REF!*(W33+W34)</f>
        <v>#REF!</v>
      </c>
      <c r="S33" s="346" t="e">
        <f>#REF!*(X33+X34)</f>
        <v>#REF!</v>
      </c>
      <c r="T33" s="71">
        <v>1340</v>
      </c>
      <c r="U33" s="71">
        <v>450</v>
      </c>
      <c r="V33" s="71">
        <v>380</v>
      </c>
      <c r="W33" s="181">
        <f t="shared" ref="W33:W36" si="2">(T33/1000)*(U33/1000)*(V33/1000)</f>
        <v>0.22914000000000004</v>
      </c>
      <c r="X33" s="83">
        <v>25.9</v>
      </c>
    </row>
    <row r="34" spans="1:25" ht="18" customHeight="1">
      <c r="A34" s="594" t="s">
        <v>94</v>
      </c>
      <c r="B34" s="364"/>
      <c r="C34" s="365"/>
      <c r="D34" s="414"/>
      <c r="E34" s="366"/>
      <c r="F34" s="319">
        <v>58.5</v>
      </c>
      <c r="G34" s="319" t="s">
        <v>55</v>
      </c>
      <c r="H34" s="585">
        <v>62.5</v>
      </c>
      <c r="I34" s="586"/>
      <c r="J34" s="587">
        <v>100300</v>
      </c>
      <c r="K34" s="588"/>
      <c r="L34" s="270">
        <f>IF(Начало!$D$8=0,0,J34*(1-Начало!$D$8))</f>
        <v>0</v>
      </c>
      <c r="M34" s="589"/>
      <c r="N34" s="599"/>
      <c r="P34" s="178"/>
      <c r="Q34" s="346"/>
      <c r="R34" s="346"/>
      <c r="S34" s="346"/>
      <c r="T34" s="71">
        <v>1090</v>
      </c>
      <c r="U34" s="71">
        <v>885</v>
      </c>
      <c r="V34" s="71">
        <v>500</v>
      </c>
      <c r="W34" s="181">
        <f t="shared" si="2"/>
        <v>0.48232500000000006</v>
      </c>
      <c r="X34" s="83">
        <v>68.5</v>
      </c>
    </row>
    <row r="35" spans="1:25" ht="18" customHeight="1">
      <c r="A35" s="643" t="s">
        <v>95</v>
      </c>
      <c r="B35" s="644">
        <v>9.9700000000000006</v>
      </c>
      <c r="C35" s="645">
        <v>10.84</v>
      </c>
      <c r="D35" s="646">
        <v>3.1040000000000001</v>
      </c>
      <c r="E35" s="647">
        <v>1370</v>
      </c>
      <c r="F35" s="648">
        <v>42</v>
      </c>
      <c r="G35" s="648" t="s">
        <v>223</v>
      </c>
      <c r="H35" s="649">
        <v>21.8</v>
      </c>
      <c r="I35" s="586"/>
      <c r="J35" s="650">
        <v>56800</v>
      </c>
      <c r="K35" s="651">
        <f>J35+J36</f>
        <v>189300</v>
      </c>
      <c r="L35" s="270">
        <f>IF(Начало!$D$8=0,0,J35*(1-Начало!$D$8))</f>
        <v>0</v>
      </c>
      <c r="M35" s="652">
        <f>L35+L36</f>
        <v>0</v>
      </c>
      <c r="N35" s="655">
        <v>141900</v>
      </c>
      <c r="P35" s="178"/>
      <c r="Q35" s="346" t="e">
        <f>#REF!*M35</f>
        <v>#REF!</v>
      </c>
      <c r="R35" s="346" t="e">
        <f>#REF!*(W35+W36)</f>
        <v>#REF!</v>
      </c>
      <c r="S35" s="346" t="e">
        <f>#REF!*(X35+X36)</f>
        <v>#REF!</v>
      </c>
      <c r="T35" s="71">
        <v>1340</v>
      </c>
      <c r="U35" s="71">
        <v>450</v>
      </c>
      <c r="V35" s="71">
        <v>380</v>
      </c>
      <c r="W35" s="181">
        <f t="shared" si="2"/>
        <v>0.22914000000000004</v>
      </c>
      <c r="X35" s="83">
        <v>27.6</v>
      </c>
    </row>
    <row r="36" spans="1:25" ht="18" customHeight="1" thickBot="1">
      <c r="A36" s="643" t="s">
        <v>96</v>
      </c>
      <c r="B36" s="644"/>
      <c r="C36" s="645"/>
      <c r="D36" s="646"/>
      <c r="E36" s="647"/>
      <c r="F36" s="648">
        <v>62</v>
      </c>
      <c r="G36" s="648" t="s">
        <v>55</v>
      </c>
      <c r="H36" s="649">
        <v>70</v>
      </c>
      <c r="I36" s="586"/>
      <c r="J36" s="650">
        <v>132500</v>
      </c>
      <c r="K36" s="651"/>
      <c r="L36" s="270">
        <f>IF(Начало!$D$8=0,0,J36*(1-Начало!$D$8))</f>
        <v>0</v>
      </c>
      <c r="M36" s="652"/>
      <c r="N36" s="655"/>
      <c r="P36" s="318"/>
      <c r="Q36" s="346"/>
      <c r="R36" s="346"/>
      <c r="S36" s="346"/>
      <c r="T36" s="71">
        <v>1090</v>
      </c>
      <c r="U36" s="71">
        <v>885</v>
      </c>
      <c r="V36" s="71">
        <v>500</v>
      </c>
      <c r="W36" s="181">
        <f t="shared" si="2"/>
        <v>0.48232500000000006</v>
      </c>
      <c r="X36" s="83">
        <v>76.5</v>
      </c>
    </row>
    <row r="37" spans="1:25" s="19" customFormat="1" ht="27" customHeight="1" thickBot="1">
      <c r="A37" s="411" t="s">
        <v>37</v>
      </c>
      <c r="B37" s="412"/>
      <c r="C37" s="412"/>
      <c r="D37" s="412"/>
      <c r="E37" s="412"/>
      <c r="F37" s="412"/>
      <c r="G37" s="412"/>
      <c r="H37" s="412"/>
      <c r="I37" s="412"/>
      <c r="J37" s="412"/>
      <c r="K37" s="412"/>
      <c r="L37" s="412"/>
      <c r="M37" s="413"/>
      <c r="N37" s="218"/>
      <c r="O37" s="207"/>
      <c r="P37" s="32"/>
      <c r="Q37" s="178"/>
      <c r="R37" s="178"/>
      <c r="S37" s="178"/>
      <c r="T37" s="75"/>
      <c r="U37" s="75"/>
      <c r="V37" s="75"/>
      <c r="W37" s="95"/>
      <c r="Y37" s="207"/>
    </row>
    <row r="38" spans="1:25" ht="96" customHeight="1" thickBot="1">
      <c r="A38" s="347" t="s">
        <v>401</v>
      </c>
      <c r="B38" s="348"/>
      <c r="C38" s="348"/>
      <c r="D38" s="348"/>
      <c r="E38" s="348"/>
      <c r="F38" s="348"/>
      <c r="G38" s="348"/>
      <c r="H38" s="348"/>
      <c r="I38" s="384"/>
      <c r="J38" s="349" t="s">
        <v>344</v>
      </c>
      <c r="K38" s="350"/>
      <c r="L38" s="350"/>
      <c r="M38" s="351"/>
      <c r="N38" s="216"/>
      <c r="P38" s="37"/>
      <c r="Q38" s="37"/>
      <c r="R38" s="37"/>
      <c r="S38" s="37"/>
      <c r="T38" s="76"/>
      <c r="U38" s="76"/>
      <c r="V38" s="76"/>
      <c r="W38" s="79"/>
      <c r="X38" s="38"/>
    </row>
    <row r="39" spans="1:25" ht="18" customHeight="1">
      <c r="A39" s="159" t="s">
        <v>194</v>
      </c>
      <c r="B39" s="427" t="s">
        <v>351</v>
      </c>
      <c r="C39" s="428" t="s">
        <v>352</v>
      </c>
      <c r="D39" s="415" t="s">
        <v>353</v>
      </c>
      <c r="E39" s="421">
        <v>514</v>
      </c>
      <c r="F39" s="227" t="s">
        <v>354</v>
      </c>
      <c r="G39" s="227" t="s">
        <v>157</v>
      </c>
      <c r="H39" s="96">
        <v>8</v>
      </c>
      <c r="I39" s="430" t="s">
        <v>343</v>
      </c>
      <c r="J39" s="587">
        <v>20400</v>
      </c>
      <c r="K39" s="588">
        <f>J39+J40</f>
        <v>54400</v>
      </c>
      <c r="L39" s="270">
        <f>IF(Начало!$D$8=0,0,J39*(1-Начало!$D$8))</f>
        <v>0</v>
      </c>
      <c r="M39" s="396">
        <f>L39+L40</f>
        <v>0</v>
      </c>
      <c r="N39" s="597">
        <v>40500</v>
      </c>
      <c r="P39" s="146"/>
      <c r="Q39" s="346" t="e">
        <f>#REF!*M39</f>
        <v>#REF!</v>
      </c>
      <c r="R39" s="346" t="e">
        <f>#REF!*(W39+W40)</f>
        <v>#REF!</v>
      </c>
      <c r="S39" s="346" t="e">
        <f>#REF!*(X39+X40)</f>
        <v>#REF!</v>
      </c>
      <c r="T39" s="71">
        <v>790</v>
      </c>
      <c r="U39" s="71">
        <v>370</v>
      </c>
      <c r="V39" s="71">
        <v>270</v>
      </c>
      <c r="W39" s="229">
        <f t="shared" ref="W39:W44" si="3">(T39/1000)*(U39/1000)*(V39/1000)</f>
        <v>7.8921000000000005E-2</v>
      </c>
      <c r="X39" s="83">
        <v>10.199999999999999</v>
      </c>
    </row>
    <row r="40" spans="1:25" ht="18" customHeight="1">
      <c r="A40" s="159" t="s">
        <v>195</v>
      </c>
      <c r="B40" s="380"/>
      <c r="C40" s="381"/>
      <c r="D40" s="374"/>
      <c r="E40" s="422"/>
      <c r="F40" s="233" t="s">
        <v>355</v>
      </c>
      <c r="G40" s="228" t="s">
        <v>101</v>
      </c>
      <c r="H40" s="97">
        <v>20.2</v>
      </c>
      <c r="I40" s="430"/>
      <c r="J40" s="587">
        <v>34000</v>
      </c>
      <c r="K40" s="588"/>
      <c r="L40" s="267">
        <f>IF(Начало!$D$8=0,0,J40*(1-Начало!$D$8))</f>
        <v>0</v>
      </c>
      <c r="M40" s="363"/>
      <c r="N40" s="596"/>
      <c r="P40" s="146"/>
      <c r="Q40" s="346"/>
      <c r="R40" s="346"/>
      <c r="S40" s="346"/>
      <c r="T40" s="71">
        <v>828</v>
      </c>
      <c r="U40" s="71">
        <v>540</v>
      </c>
      <c r="V40" s="71">
        <v>298</v>
      </c>
      <c r="W40" s="229">
        <f t="shared" si="3"/>
        <v>0.13324175999999999</v>
      </c>
      <c r="X40" s="83">
        <v>21.2</v>
      </c>
    </row>
    <row r="41" spans="1:25" ht="18" customHeight="1">
      <c r="A41" s="656" t="s">
        <v>339</v>
      </c>
      <c r="B41" s="657" t="s">
        <v>356</v>
      </c>
      <c r="C41" s="658" t="s">
        <v>357</v>
      </c>
      <c r="D41" s="646" t="s">
        <v>358</v>
      </c>
      <c r="E41" s="647">
        <v>514</v>
      </c>
      <c r="F41" s="648" t="s">
        <v>354</v>
      </c>
      <c r="G41" s="659" t="s">
        <v>157</v>
      </c>
      <c r="H41" s="660">
        <v>8</v>
      </c>
      <c r="I41" s="430"/>
      <c r="J41" s="650">
        <v>21400</v>
      </c>
      <c r="K41" s="651">
        <f>J41+J42</f>
        <v>57900</v>
      </c>
      <c r="L41" s="270">
        <f>IF(Начало!$D$8=0,0,J41*(1-Начало!$D$8))</f>
        <v>0</v>
      </c>
      <c r="M41" s="665">
        <f>L41+L42</f>
        <v>0</v>
      </c>
      <c r="N41" s="653">
        <v>42500</v>
      </c>
      <c r="P41" s="146"/>
      <c r="Q41" s="346" t="e">
        <f>#REF!*M41</f>
        <v>#REF!</v>
      </c>
      <c r="R41" s="346" t="e">
        <f>#REF!*(W41+W42)</f>
        <v>#REF!</v>
      </c>
      <c r="S41" s="346" t="e">
        <f>#REF!*(X41+X42)</f>
        <v>#REF!</v>
      </c>
      <c r="T41" s="71">
        <v>790</v>
      </c>
      <c r="U41" s="71">
        <v>370</v>
      </c>
      <c r="V41" s="71">
        <v>270</v>
      </c>
      <c r="W41" s="229">
        <f t="shared" si="3"/>
        <v>7.8921000000000005E-2</v>
      </c>
      <c r="X41" s="83">
        <v>10.199999999999999</v>
      </c>
    </row>
    <row r="42" spans="1:25" ht="18" customHeight="1">
      <c r="A42" s="656" t="s">
        <v>340</v>
      </c>
      <c r="B42" s="661"/>
      <c r="C42" s="662"/>
      <c r="D42" s="646"/>
      <c r="E42" s="647"/>
      <c r="F42" s="663" t="s">
        <v>355</v>
      </c>
      <c r="G42" s="648" t="s">
        <v>101</v>
      </c>
      <c r="H42" s="664">
        <v>20.2</v>
      </c>
      <c r="I42" s="430"/>
      <c r="J42" s="650">
        <v>36500</v>
      </c>
      <c r="K42" s="651"/>
      <c r="L42" s="267">
        <f>IF(Начало!$D$8=0,0,J42*(1-Начало!$D$8))</f>
        <v>0</v>
      </c>
      <c r="M42" s="665"/>
      <c r="N42" s="654"/>
      <c r="P42" s="146"/>
      <c r="Q42" s="346"/>
      <c r="R42" s="346"/>
      <c r="S42" s="346"/>
      <c r="T42" s="71">
        <v>828</v>
      </c>
      <c r="U42" s="71">
        <v>540</v>
      </c>
      <c r="V42" s="71">
        <v>298</v>
      </c>
      <c r="W42" s="229">
        <f t="shared" si="3"/>
        <v>0.13324175999999999</v>
      </c>
      <c r="X42" s="83">
        <v>21.2</v>
      </c>
    </row>
    <row r="43" spans="1:25" ht="18" customHeight="1">
      <c r="A43" s="165" t="s">
        <v>341</v>
      </c>
      <c r="B43" s="370" t="s">
        <v>359</v>
      </c>
      <c r="C43" s="372" t="s">
        <v>360</v>
      </c>
      <c r="D43" s="382" t="s">
        <v>361</v>
      </c>
      <c r="E43" s="376">
        <v>520</v>
      </c>
      <c r="F43" s="228" t="s">
        <v>362</v>
      </c>
      <c r="G43" s="228" t="s">
        <v>157</v>
      </c>
      <c r="H43" s="98">
        <v>8.1</v>
      </c>
      <c r="I43" s="430"/>
      <c r="J43" s="587">
        <v>24800</v>
      </c>
      <c r="K43" s="588">
        <f>J43+J44</f>
        <v>65100</v>
      </c>
      <c r="L43" s="270">
        <f>IF(Начало!$D$8=0,0,J43*(1-Начало!$D$8))</f>
        <v>0</v>
      </c>
      <c r="M43" s="363">
        <f>L43+L44</f>
        <v>0</v>
      </c>
      <c r="N43" s="597">
        <v>47900</v>
      </c>
      <c r="P43" s="146"/>
      <c r="Q43" s="346" t="e">
        <f>#REF!*M43</f>
        <v>#REF!</v>
      </c>
      <c r="R43" s="346" t="e">
        <f>#REF!*(W43+W44)</f>
        <v>#REF!</v>
      </c>
      <c r="S43" s="346" t="e">
        <f>#REF!*(X43+X44)</f>
        <v>#REF!</v>
      </c>
      <c r="T43" s="71">
        <v>790</v>
      </c>
      <c r="U43" s="71">
        <v>370</v>
      </c>
      <c r="V43" s="71">
        <v>270</v>
      </c>
      <c r="W43" s="229">
        <f t="shared" si="3"/>
        <v>7.8921000000000005E-2</v>
      </c>
      <c r="X43" s="83">
        <v>10.3</v>
      </c>
    </row>
    <row r="44" spans="1:25" ht="18" customHeight="1" thickBot="1">
      <c r="A44" s="165" t="s">
        <v>342</v>
      </c>
      <c r="B44" s="380"/>
      <c r="C44" s="381"/>
      <c r="D44" s="382"/>
      <c r="E44" s="383"/>
      <c r="F44" s="234" t="s">
        <v>363</v>
      </c>
      <c r="G44" s="226" t="s">
        <v>101</v>
      </c>
      <c r="H44" s="98">
        <v>21.4</v>
      </c>
      <c r="I44" s="430"/>
      <c r="J44" s="587">
        <v>40300</v>
      </c>
      <c r="K44" s="588"/>
      <c r="L44" s="267">
        <f>IF(Начало!$D$8=0,0,J44*(1-Начало!$D$8))</f>
        <v>0</v>
      </c>
      <c r="M44" s="363"/>
      <c r="N44" s="596"/>
      <c r="P44" s="146"/>
      <c r="Q44" s="346"/>
      <c r="R44" s="346"/>
      <c r="S44" s="346"/>
      <c r="T44" s="71">
        <v>828</v>
      </c>
      <c r="U44" s="71">
        <v>540</v>
      </c>
      <c r="V44" s="71">
        <v>298</v>
      </c>
      <c r="W44" s="229">
        <f t="shared" si="3"/>
        <v>0.13324175999999999</v>
      </c>
      <c r="X44" s="83">
        <v>23.2</v>
      </c>
    </row>
    <row r="45" spans="1:25" ht="92.25" customHeight="1" thickBot="1">
      <c r="A45" s="347" t="s">
        <v>402</v>
      </c>
      <c r="B45" s="348"/>
      <c r="C45" s="348"/>
      <c r="D45" s="348"/>
      <c r="E45" s="348"/>
      <c r="F45" s="348"/>
      <c r="G45" s="348"/>
      <c r="H45" s="348"/>
      <c r="I45" s="348"/>
      <c r="J45" s="349" t="s">
        <v>183</v>
      </c>
      <c r="K45" s="350"/>
      <c r="L45" s="350"/>
      <c r="M45" s="351"/>
      <c r="N45" s="216"/>
      <c r="P45" s="37"/>
      <c r="Q45" s="37"/>
      <c r="R45" s="37"/>
      <c r="S45" s="37"/>
      <c r="T45" s="76"/>
      <c r="U45" s="76"/>
      <c r="V45" s="76"/>
      <c r="W45" s="79"/>
      <c r="X45" s="38"/>
    </row>
    <row r="46" spans="1:25" ht="18" customHeight="1">
      <c r="A46" s="235" t="s">
        <v>345</v>
      </c>
      <c r="B46" s="427" t="s">
        <v>222</v>
      </c>
      <c r="C46" s="428" t="s">
        <v>173</v>
      </c>
      <c r="D46" s="465" t="s">
        <v>177</v>
      </c>
      <c r="E46" s="421">
        <v>460</v>
      </c>
      <c r="F46" s="93" t="s">
        <v>364</v>
      </c>
      <c r="G46" s="93" t="s">
        <v>157</v>
      </c>
      <c r="H46" s="101">
        <v>8</v>
      </c>
      <c r="I46" s="431" t="s">
        <v>343</v>
      </c>
      <c r="J46" s="587">
        <v>25000</v>
      </c>
      <c r="K46" s="588">
        <f>J46+J47</f>
        <v>63300</v>
      </c>
      <c r="L46" s="270">
        <f>IF(Начало!$D$8=0,0,J46*(1-Начало!$D$8))</f>
        <v>0</v>
      </c>
      <c r="M46" s="363">
        <f>L46+L47</f>
        <v>0</v>
      </c>
      <c r="N46" s="597">
        <v>46900</v>
      </c>
      <c r="P46" s="146"/>
      <c r="Q46" s="346" t="e">
        <f>#REF!*M46</f>
        <v>#REF!</v>
      </c>
      <c r="R46" s="346" t="e">
        <f>#REF!*(W46+W47)</f>
        <v>#REF!</v>
      </c>
      <c r="S46" s="346" t="e">
        <f>#REF!*(X46+X47)</f>
        <v>#REF!</v>
      </c>
      <c r="T46" s="71">
        <v>790</v>
      </c>
      <c r="U46" s="71">
        <v>370</v>
      </c>
      <c r="V46" s="71">
        <v>270</v>
      </c>
      <c r="W46" s="229">
        <f t="shared" ref="W46:W53" si="4">(T46/1000)*(U46/1000)*(V46/1000)</f>
        <v>7.8921000000000005E-2</v>
      </c>
      <c r="X46" s="83">
        <v>10.6</v>
      </c>
    </row>
    <row r="47" spans="1:25" ht="18" customHeight="1">
      <c r="A47" s="159" t="s">
        <v>162</v>
      </c>
      <c r="B47" s="380"/>
      <c r="C47" s="381"/>
      <c r="D47" s="382"/>
      <c r="E47" s="383"/>
      <c r="F47" s="228">
        <v>55.5</v>
      </c>
      <c r="G47" s="226" t="s">
        <v>101</v>
      </c>
      <c r="H47" s="98">
        <v>23.5</v>
      </c>
      <c r="I47" s="432"/>
      <c r="J47" s="587">
        <v>38300</v>
      </c>
      <c r="K47" s="588"/>
      <c r="L47" s="267">
        <f>IF(Начало!$D$8=0,0,J47*(1-Начало!$D$8))</f>
        <v>0</v>
      </c>
      <c r="M47" s="363"/>
      <c r="N47" s="596"/>
      <c r="P47" s="146"/>
      <c r="Q47" s="346"/>
      <c r="R47" s="346"/>
      <c r="S47" s="346"/>
      <c r="T47" s="71">
        <v>828</v>
      </c>
      <c r="U47" s="71">
        <v>540</v>
      </c>
      <c r="V47" s="71">
        <v>298</v>
      </c>
      <c r="W47" s="229">
        <f t="shared" si="4"/>
        <v>0.13324175999999999</v>
      </c>
      <c r="X47" s="83">
        <v>25.4</v>
      </c>
    </row>
    <row r="48" spans="1:25" ht="18" customHeight="1">
      <c r="A48" s="666" t="s">
        <v>346</v>
      </c>
      <c r="B48" s="657" t="s">
        <v>170</v>
      </c>
      <c r="C48" s="658" t="s">
        <v>174</v>
      </c>
      <c r="D48" s="646" t="s">
        <v>178</v>
      </c>
      <c r="E48" s="667">
        <v>530</v>
      </c>
      <c r="F48" s="648" t="s">
        <v>364</v>
      </c>
      <c r="G48" s="648" t="s">
        <v>180</v>
      </c>
      <c r="H48" s="649">
        <v>8.6999999999999993</v>
      </c>
      <c r="I48" s="432"/>
      <c r="J48" s="650">
        <v>28500</v>
      </c>
      <c r="K48" s="651">
        <f>J48+J49</f>
        <v>70900</v>
      </c>
      <c r="L48" s="270">
        <f>IF(Начало!$D$8=0,0,J48*(1-Начало!$D$8))</f>
        <v>0</v>
      </c>
      <c r="M48" s="665">
        <f>L48+L49</f>
        <v>0</v>
      </c>
      <c r="N48" s="653">
        <v>52500</v>
      </c>
      <c r="P48" s="146"/>
      <c r="Q48" s="346" t="e">
        <f>#REF!*M48</f>
        <v>#REF!</v>
      </c>
      <c r="R48" s="346" t="e">
        <f>#REF!*(W48+W49)</f>
        <v>#REF!</v>
      </c>
      <c r="S48" s="346" t="e">
        <f>#REF!*(X48+X49)</f>
        <v>#REF!</v>
      </c>
      <c r="T48" s="71">
        <v>875</v>
      </c>
      <c r="U48" s="71">
        <v>375</v>
      </c>
      <c r="V48" s="71">
        <v>285</v>
      </c>
      <c r="W48" s="229">
        <f t="shared" si="4"/>
        <v>9.3515624999999991E-2</v>
      </c>
      <c r="X48" s="83">
        <v>11.5</v>
      </c>
    </row>
    <row r="49" spans="1:24" ht="18" customHeight="1">
      <c r="A49" s="666" t="s">
        <v>163</v>
      </c>
      <c r="B49" s="661"/>
      <c r="C49" s="662"/>
      <c r="D49" s="646"/>
      <c r="E49" s="668"/>
      <c r="F49" s="648">
        <v>56</v>
      </c>
      <c r="G49" s="648" t="s">
        <v>101</v>
      </c>
      <c r="H49" s="649">
        <v>23.7</v>
      </c>
      <c r="I49" s="432"/>
      <c r="J49" s="650">
        <v>42400</v>
      </c>
      <c r="K49" s="651"/>
      <c r="L49" s="267">
        <f>IF(Начало!$D$8=0,0,J49*(1-Начало!$D$8))</f>
        <v>0</v>
      </c>
      <c r="M49" s="665"/>
      <c r="N49" s="654"/>
      <c r="P49" s="146"/>
      <c r="Q49" s="346"/>
      <c r="R49" s="346"/>
      <c r="S49" s="346"/>
      <c r="T49" s="71">
        <v>828</v>
      </c>
      <c r="U49" s="71">
        <v>540</v>
      </c>
      <c r="V49" s="71">
        <v>298</v>
      </c>
      <c r="W49" s="229">
        <f t="shared" si="4"/>
        <v>0.13324175999999999</v>
      </c>
      <c r="X49" s="83">
        <v>25.5</v>
      </c>
    </row>
    <row r="50" spans="1:24" ht="18" customHeight="1">
      <c r="A50" s="165" t="s">
        <v>347</v>
      </c>
      <c r="B50" s="370" t="s">
        <v>171</v>
      </c>
      <c r="C50" s="372" t="s">
        <v>175</v>
      </c>
      <c r="D50" s="382" t="s">
        <v>179</v>
      </c>
      <c r="E50" s="376">
        <v>800</v>
      </c>
      <c r="F50" s="228" t="s">
        <v>365</v>
      </c>
      <c r="G50" s="228" t="s">
        <v>366</v>
      </c>
      <c r="H50" s="98">
        <v>11.2</v>
      </c>
      <c r="I50" s="432"/>
      <c r="J50" s="587">
        <v>32400</v>
      </c>
      <c r="K50" s="588">
        <f>J50+J51</f>
        <v>102100</v>
      </c>
      <c r="L50" s="270">
        <f>IF(Начало!$D$8=0,0,J50*(1-Начало!$D$8))</f>
        <v>0</v>
      </c>
      <c r="M50" s="363">
        <f>L50+L51</f>
        <v>0</v>
      </c>
      <c r="N50" s="597">
        <v>74900</v>
      </c>
      <c r="P50" s="146"/>
      <c r="Q50" s="346" t="e">
        <f>#REF!*M50</f>
        <v>#REF!</v>
      </c>
      <c r="R50" s="346" t="e">
        <f>#REF!*(W50+W51)</f>
        <v>#REF!</v>
      </c>
      <c r="S50" s="346" t="e">
        <f>#REF!*(X50+X51)</f>
        <v>#REF!</v>
      </c>
      <c r="T50" s="71">
        <v>1045</v>
      </c>
      <c r="U50" s="71">
        <v>405</v>
      </c>
      <c r="V50" s="71">
        <v>305</v>
      </c>
      <c r="W50" s="229">
        <f t="shared" si="4"/>
        <v>0.12908362500000001</v>
      </c>
      <c r="X50" s="83">
        <v>14.6</v>
      </c>
    </row>
    <row r="51" spans="1:24" ht="18" customHeight="1">
      <c r="A51" s="165" t="s">
        <v>165</v>
      </c>
      <c r="B51" s="380"/>
      <c r="C51" s="381"/>
      <c r="D51" s="382"/>
      <c r="E51" s="383"/>
      <c r="F51" s="234" t="s">
        <v>367</v>
      </c>
      <c r="G51" s="228" t="s">
        <v>127</v>
      </c>
      <c r="H51" s="98">
        <v>33.5</v>
      </c>
      <c r="I51" s="432"/>
      <c r="J51" s="587">
        <v>69700</v>
      </c>
      <c r="K51" s="588"/>
      <c r="L51" s="267">
        <f>IF(Начало!$D$8=0,0,J51*(1-Начало!$D$8))</f>
        <v>0</v>
      </c>
      <c r="M51" s="363"/>
      <c r="N51" s="596"/>
      <c r="P51" s="146"/>
      <c r="Q51" s="346"/>
      <c r="R51" s="346"/>
      <c r="S51" s="346"/>
      <c r="T51" s="71">
        <v>915</v>
      </c>
      <c r="U51" s="71">
        <v>615</v>
      </c>
      <c r="V51" s="71">
        <v>370</v>
      </c>
      <c r="W51" s="229">
        <f t="shared" si="4"/>
        <v>0.20820825000000001</v>
      </c>
      <c r="X51" s="83">
        <v>36.1</v>
      </c>
    </row>
    <row r="52" spans="1:24" ht="18" customHeight="1">
      <c r="A52" s="656" t="s">
        <v>348</v>
      </c>
      <c r="B52" s="657" t="s">
        <v>172</v>
      </c>
      <c r="C52" s="658" t="s">
        <v>176</v>
      </c>
      <c r="D52" s="669" t="s">
        <v>221</v>
      </c>
      <c r="E52" s="667">
        <v>1090</v>
      </c>
      <c r="F52" s="648" t="s">
        <v>368</v>
      </c>
      <c r="G52" s="648" t="s">
        <v>161</v>
      </c>
      <c r="H52" s="649">
        <v>13.6</v>
      </c>
      <c r="I52" s="378" t="s">
        <v>29</v>
      </c>
      <c r="J52" s="650">
        <v>40800</v>
      </c>
      <c r="K52" s="651">
        <f>J52+J53</f>
        <v>130700</v>
      </c>
      <c r="L52" s="270">
        <f>IF(Начало!$D$8=0,0,J52*(1-Начало!$D$8))</f>
        <v>0</v>
      </c>
      <c r="M52" s="665">
        <f>L52+L53</f>
        <v>0</v>
      </c>
      <c r="N52" s="653">
        <v>95500</v>
      </c>
      <c r="P52" s="146"/>
      <c r="Q52" s="346" t="e">
        <f>#REF!*M52</f>
        <v>#REF!</v>
      </c>
      <c r="R52" s="346" t="e">
        <f>#REF!*(W52+W53)</f>
        <v>#REF!</v>
      </c>
      <c r="S52" s="346" t="e">
        <f>#REF!*(X52+X53)</f>
        <v>#REF!</v>
      </c>
      <c r="T52" s="71">
        <v>1155</v>
      </c>
      <c r="U52" s="71">
        <v>415</v>
      </c>
      <c r="V52" s="71">
        <v>315</v>
      </c>
      <c r="W52" s="229">
        <f t="shared" si="4"/>
        <v>0.15098737500000001</v>
      </c>
      <c r="X52" s="83">
        <v>17.399999999999999</v>
      </c>
    </row>
    <row r="53" spans="1:24" ht="18" customHeight="1" thickBot="1">
      <c r="A53" s="670" t="s">
        <v>167</v>
      </c>
      <c r="B53" s="671"/>
      <c r="C53" s="672"/>
      <c r="D53" s="673"/>
      <c r="E53" s="674"/>
      <c r="F53" s="675">
        <v>60</v>
      </c>
      <c r="G53" s="675" t="s">
        <v>125</v>
      </c>
      <c r="H53" s="676">
        <v>43.9</v>
      </c>
      <c r="I53" s="379"/>
      <c r="J53" s="650">
        <v>89900</v>
      </c>
      <c r="K53" s="651"/>
      <c r="L53" s="267">
        <f>IF(Начало!$D$8=0,0,J53*(1-Начало!$D$8))</f>
        <v>0</v>
      </c>
      <c r="M53" s="665"/>
      <c r="N53" s="654"/>
      <c r="P53" s="146"/>
      <c r="Q53" s="346"/>
      <c r="R53" s="346"/>
      <c r="S53" s="346"/>
      <c r="T53" s="71">
        <v>995</v>
      </c>
      <c r="U53" s="71">
        <v>740</v>
      </c>
      <c r="V53" s="71">
        <v>398</v>
      </c>
      <c r="W53" s="229">
        <f t="shared" si="4"/>
        <v>0.29304740000000001</v>
      </c>
      <c r="X53" s="83">
        <v>47</v>
      </c>
    </row>
    <row r="54" spans="1:24" ht="116.25" customHeight="1" thickBot="1">
      <c r="A54" s="347" t="s">
        <v>403</v>
      </c>
      <c r="B54" s="348"/>
      <c r="C54" s="348"/>
      <c r="D54" s="348"/>
      <c r="E54" s="348"/>
      <c r="F54" s="348"/>
      <c r="G54" s="348"/>
      <c r="H54" s="348"/>
      <c r="I54" s="348"/>
      <c r="J54" s="349" t="s">
        <v>128</v>
      </c>
      <c r="K54" s="350"/>
      <c r="L54" s="350"/>
      <c r="M54" s="351"/>
      <c r="N54" s="216"/>
      <c r="P54" s="37"/>
      <c r="Q54" s="178"/>
      <c r="R54" s="178"/>
      <c r="S54" s="178"/>
      <c r="T54" s="76"/>
      <c r="U54" s="76"/>
      <c r="V54" s="76"/>
      <c r="W54" s="79"/>
      <c r="X54" s="38"/>
    </row>
    <row r="55" spans="1:24" ht="18" customHeight="1">
      <c r="A55" s="25" t="s">
        <v>65</v>
      </c>
      <c r="B55" s="352" t="s">
        <v>83</v>
      </c>
      <c r="C55" s="355" t="s">
        <v>84</v>
      </c>
      <c r="D55" s="466" t="s">
        <v>373</v>
      </c>
      <c r="E55" s="358">
        <v>565</v>
      </c>
      <c r="F55" s="14">
        <v>20</v>
      </c>
      <c r="G55" s="180" t="s">
        <v>69</v>
      </c>
      <c r="H55" s="98">
        <v>13</v>
      </c>
      <c r="I55" s="361" t="s">
        <v>28</v>
      </c>
      <c r="J55" s="587">
        <v>42400</v>
      </c>
      <c r="K55" s="588">
        <f>J55+J56</f>
        <v>141500</v>
      </c>
      <c r="L55" s="270">
        <f>IF(Начало!$D$8=0,0,J55*(1-Начало!$D$8))</f>
        <v>0</v>
      </c>
      <c r="M55" s="363">
        <f>L55+L56</f>
        <v>0</v>
      </c>
      <c r="N55" s="597">
        <v>103900</v>
      </c>
      <c r="P55" s="178"/>
      <c r="Q55" s="346" t="e">
        <f>#REF!*M55</f>
        <v>#REF!</v>
      </c>
      <c r="R55" s="346" t="e">
        <f>#REF!*(W55+W56)</f>
        <v>#REF!</v>
      </c>
      <c r="S55" s="346" t="e">
        <f>#REF!*(X55+X56)</f>
        <v>#REF!</v>
      </c>
      <c r="T55" s="71">
        <v>985</v>
      </c>
      <c r="U55" s="71">
        <v>345</v>
      </c>
      <c r="V55" s="71">
        <v>370</v>
      </c>
      <c r="W55" s="181">
        <f>(T55/1000)*(U55/1000)*(V55/1000)</f>
        <v>0.12573524999999999</v>
      </c>
      <c r="X55" s="83">
        <v>17.100000000000001</v>
      </c>
    </row>
    <row r="56" spans="1:24" ht="18" customHeight="1">
      <c r="A56" s="17" t="s">
        <v>67</v>
      </c>
      <c r="B56" s="354"/>
      <c r="C56" s="357"/>
      <c r="D56" s="467"/>
      <c r="E56" s="360"/>
      <c r="F56" s="14">
        <v>57</v>
      </c>
      <c r="G56" s="179" t="s">
        <v>50</v>
      </c>
      <c r="H56" s="98">
        <v>36.4</v>
      </c>
      <c r="I56" s="362"/>
      <c r="J56" s="587">
        <v>99100</v>
      </c>
      <c r="K56" s="588"/>
      <c r="L56" s="267">
        <f>IF(Начало!$D$8=0,0,J56*(1-Начало!$D$8))</f>
        <v>0</v>
      </c>
      <c r="M56" s="363"/>
      <c r="N56" s="596"/>
      <c r="P56" s="178"/>
      <c r="Q56" s="346"/>
      <c r="R56" s="346"/>
      <c r="S56" s="346"/>
      <c r="T56" s="71">
        <v>920</v>
      </c>
      <c r="U56" s="71">
        <v>615</v>
      </c>
      <c r="V56" s="71">
        <v>390</v>
      </c>
      <c r="W56" s="181">
        <f>(T56/1000)*(U56/1000)*(V56/1000)</f>
        <v>0.220662</v>
      </c>
      <c r="X56" s="83">
        <v>39.700000000000003</v>
      </c>
    </row>
    <row r="57" spans="1:24" ht="18" customHeight="1">
      <c r="A57" s="677" t="s">
        <v>66</v>
      </c>
      <c r="B57" s="657" t="s">
        <v>85</v>
      </c>
      <c r="C57" s="658" t="s">
        <v>86</v>
      </c>
      <c r="D57" s="678" t="s">
        <v>374</v>
      </c>
      <c r="E57" s="667">
        <v>590</v>
      </c>
      <c r="F57" s="648">
        <v>21</v>
      </c>
      <c r="G57" s="648" t="s">
        <v>69</v>
      </c>
      <c r="H57" s="649">
        <v>13</v>
      </c>
      <c r="I57" s="362"/>
      <c r="J57" s="650">
        <v>44000</v>
      </c>
      <c r="K57" s="651">
        <f>J57+J58</f>
        <v>146300</v>
      </c>
      <c r="L57" s="270">
        <f>IF(Начало!$D$8=0,0,J57*(1-Начало!$D$8))</f>
        <v>0</v>
      </c>
      <c r="M57" s="665">
        <f>L57+L58</f>
        <v>0</v>
      </c>
      <c r="N57" s="653">
        <v>107900</v>
      </c>
      <c r="P57" s="178"/>
      <c r="Q57" s="346" t="e">
        <f>#REF!*M57</f>
        <v>#REF!</v>
      </c>
      <c r="R57" s="346" t="e">
        <f>#REF!*(W57+W58)</f>
        <v>#REF!</v>
      </c>
      <c r="S57" s="346" t="e">
        <f>#REF!*(X57+X58)</f>
        <v>#REF!</v>
      </c>
      <c r="T57" s="71">
        <v>985</v>
      </c>
      <c r="U57" s="71">
        <v>345</v>
      </c>
      <c r="V57" s="71">
        <v>370</v>
      </c>
      <c r="W57" s="181">
        <f>(T57/1000)*(U57/1000)*(V57/1000)</f>
        <v>0.12573524999999999</v>
      </c>
      <c r="X57" s="83">
        <v>17.100000000000001</v>
      </c>
    </row>
    <row r="58" spans="1:24" ht="18" customHeight="1" thickBot="1">
      <c r="A58" s="677" t="s">
        <v>68</v>
      </c>
      <c r="B58" s="671"/>
      <c r="C58" s="672"/>
      <c r="D58" s="679"/>
      <c r="E58" s="674"/>
      <c r="F58" s="648">
        <v>57</v>
      </c>
      <c r="G58" s="648" t="s">
        <v>50</v>
      </c>
      <c r="H58" s="649">
        <v>36.4</v>
      </c>
      <c r="I58" s="362"/>
      <c r="J58" s="650">
        <v>102300</v>
      </c>
      <c r="K58" s="651"/>
      <c r="L58" s="267">
        <f>IF(Начало!$D$8=0,0,J58*(1-Начало!$D$8))</f>
        <v>0</v>
      </c>
      <c r="M58" s="665"/>
      <c r="N58" s="654"/>
      <c r="P58" s="318"/>
      <c r="Q58" s="346"/>
      <c r="R58" s="346"/>
      <c r="S58" s="346"/>
      <c r="T58" s="71">
        <v>920</v>
      </c>
      <c r="U58" s="71">
        <v>615</v>
      </c>
      <c r="V58" s="71">
        <v>390</v>
      </c>
      <c r="W58" s="181">
        <f>(T58/1000)*(U58/1000)*(V58/1000)</f>
        <v>0.220662</v>
      </c>
      <c r="X58" s="83">
        <v>39.700000000000003</v>
      </c>
    </row>
    <row r="59" spans="1:24" ht="45.75" customHeight="1" thickBot="1">
      <c r="A59" s="347" t="s">
        <v>406</v>
      </c>
      <c r="B59" s="348"/>
      <c r="C59" s="348"/>
      <c r="D59" s="348"/>
      <c r="E59" s="348"/>
      <c r="F59" s="348"/>
      <c r="G59" s="348"/>
      <c r="H59" s="348"/>
      <c r="I59" s="348"/>
      <c r="J59" s="349" t="s">
        <v>378</v>
      </c>
      <c r="K59" s="350"/>
      <c r="L59" s="350"/>
      <c r="M59" s="351"/>
      <c r="N59" s="216"/>
      <c r="P59" s="37"/>
      <c r="Q59" s="225"/>
      <c r="R59" s="225"/>
      <c r="S59" s="225"/>
      <c r="T59" s="76"/>
      <c r="U59" s="76"/>
      <c r="V59" s="76"/>
      <c r="W59" s="79"/>
      <c r="X59" s="38"/>
    </row>
    <row r="60" spans="1:24" ht="18" customHeight="1">
      <c r="A60" s="25" t="s">
        <v>122</v>
      </c>
      <c r="B60" s="352" t="s">
        <v>369</v>
      </c>
      <c r="C60" s="355" t="s">
        <v>371</v>
      </c>
      <c r="D60" s="355" t="s">
        <v>375</v>
      </c>
      <c r="E60" s="358">
        <v>580</v>
      </c>
      <c r="F60" s="228">
        <v>29</v>
      </c>
      <c r="G60" s="227" t="s">
        <v>91</v>
      </c>
      <c r="H60" s="98">
        <v>18</v>
      </c>
      <c r="I60" s="361" t="s">
        <v>29</v>
      </c>
      <c r="J60" s="176">
        <v>40400</v>
      </c>
      <c r="K60" s="588">
        <f>J60+J61</f>
        <v>76900</v>
      </c>
      <c r="L60" s="270">
        <f>IF(Начало!$D$8=0,0,J60*(1-Начало!$D$8))</f>
        <v>0</v>
      </c>
      <c r="M60" s="363">
        <f>L60+L61</f>
        <v>0</v>
      </c>
      <c r="N60" s="599">
        <v>59400</v>
      </c>
      <c r="P60" s="225"/>
      <c r="Q60" s="346" t="e">
        <f>#REF!*M60</f>
        <v>#REF!</v>
      </c>
      <c r="R60" s="346" t="e">
        <f>#REF!*(W60+W61)</f>
        <v>#REF!</v>
      </c>
      <c r="S60" s="346" t="e">
        <f>#REF!*(X60+X61)</f>
        <v>#REF!</v>
      </c>
      <c r="T60" s="71">
        <v>860</v>
      </c>
      <c r="U60" s="71">
        <v>260</v>
      </c>
      <c r="V60" s="71">
        <v>540</v>
      </c>
      <c r="W60" s="229">
        <f t="shared" ref="W60:W65" si="5">(T60/1000)*(U60/1000)*(V60/1000)</f>
        <v>0.120744</v>
      </c>
      <c r="X60" s="83">
        <v>22</v>
      </c>
    </row>
    <row r="61" spans="1:24" ht="18" customHeight="1">
      <c r="A61" s="17" t="s">
        <v>340</v>
      </c>
      <c r="B61" s="354"/>
      <c r="C61" s="357"/>
      <c r="D61" s="357"/>
      <c r="E61" s="360"/>
      <c r="F61" s="228">
        <v>54</v>
      </c>
      <c r="G61" s="226" t="s">
        <v>101</v>
      </c>
      <c r="H61" s="98">
        <v>20.2</v>
      </c>
      <c r="I61" s="362"/>
      <c r="J61" s="176">
        <v>36500</v>
      </c>
      <c r="K61" s="588"/>
      <c r="L61" s="267">
        <f>IF(Начало!$D$8=0,0,J61*(1-Начало!$D$8))</f>
        <v>0</v>
      </c>
      <c r="M61" s="363"/>
      <c r="N61" s="599"/>
      <c r="P61" s="225"/>
      <c r="Q61" s="346"/>
      <c r="R61" s="346"/>
      <c r="S61" s="346"/>
      <c r="T61" s="71">
        <v>835</v>
      </c>
      <c r="U61" s="71">
        <v>540</v>
      </c>
      <c r="V61" s="71">
        <v>300</v>
      </c>
      <c r="W61" s="229">
        <f t="shared" si="5"/>
        <v>0.13527</v>
      </c>
      <c r="X61" s="83">
        <v>22</v>
      </c>
    </row>
    <row r="62" spans="1:24" ht="18" customHeight="1">
      <c r="A62" s="677" t="s">
        <v>123</v>
      </c>
      <c r="B62" s="644" t="s">
        <v>370</v>
      </c>
      <c r="C62" s="645" t="s">
        <v>372</v>
      </c>
      <c r="D62" s="645" t="s">
        <v>376</v>
      </c>
      <c r="E62" s="647">
        <v>570</v>
      </c>
      <c r="F62" s="648">
        <v>34.5</v>
      </c>
      <c r="G62" s="648" t="s">
        <v>197</v>
      </c>
      <c r="H62" s="649">
        <v>18</v>
      </c>
      <c r="I62" s="362"/>
      <c r="J62" s="650">
        <v>44100</v>
      </c>
      <c r="K62" s="651">
        <f>J62+J63</f>
        <v>84400</v>
      </c>
      <c r="L62" s="270">
        <f>IF(Начало!$D$8=0,0,J62*(1-Начало!$D$8))</f>
        <v>0</v>
      </c>
      <c r="M62" s="665">
        <f>L62+L63</f>
        <v>0</v>
      </c>
      <c r="N62" s="655">
        <v>66000</v>
      </c>
      <c r="P62" s="225"/>
      <c r="Q62" s="346" t="e">
        <f>#REF!*M62</f>
        <v>#REF!</v>
      </c>
      <c r="R62" s="346" t="e">
        <f>#REF!*(W62+W63)</f>
        <v>#REF!</v>
      </c>
      <c r="S62" s="346" t="e">
        <f>#REF!*(X62+X63)</f>
        <v>#REF!</v>
      </c>
      <c r="T62" s="71">
        <v>860</v>
      </c>
      <c r="U62" s="71">
        <v>260</v>
      </c>
      <c r="V62" s="71">
        <v>540</v>
      </c>
      <c r="W62" s="229">
        <f t="shared" si="5"/>
        <v>0.120744</v>
      </c>
      <c r="X62" s="83">
        <v>22</v>
      </c>
    </row>
    <row r="63" spans="1:24" ht="18" customHeight="1">
      <c r="A63" s="677" t="s">
        <v>342</v>
      </c>
      <c r="B63" s="644"/>
      <c r="C63" s="645"/>
      <c r="D63" s="645"/>
      <c r="E63" s="647"/>
      <c r="F63" s="648">
        <v>56</v>
      </c>
      <c r="G63" s="648" t="s">
        <v>101</v>
      </c>
      <c r="H63" s="649">
        <v>21.4</v>
      </c>
      <c r="I63" s="362"/>
      <c r="J63" s="650">
        <v>40300</v>
      </c>
      <c r="K63" s="651"/>
      <c r="L63" s="267">
        <f>IF(Начало!$D$8=0,0,J63*(1-Начало!$D$8))</f>
        <v>0</v>
      </c>
      <c r="M63" s="665"/>
      <c r="N63" s="655"/>
      <c r="P63" s="225"/>
      <c r="Q63" s="346"/>
      <c r="R63" s="346"/>
      <c r="S63" s="346"/>
      <c r="T63" s="71">
        <v>835</v>
      </c>
      <c r="U63" s="71">
        <v>540</v>
      </c>
      <c r="V63" s="71">
        <v>300</v>
      </c>
      <c r="W63" s="229">
        <f t="shared" si="5"/>
        <v>0.13527</v>
      </c>
      <c r="X63" s="83">
        <v>23.2</v>
      </c>
    </row>
    <row r="64" spans="1:24" ht="18" customHeight="1">
      <c r="A64" s="17" t="s">
        <v>124</v>
      </c>
      <c r="B64" s="353" t="s">
        <v>171</v>
      </c>
      <c r="C64" s="356" t="s">
        <v>175</v>
      </c>
      <c r="D64" s="356" t="s">
        <v>377</v>
      </c>
      <c r="E64" s="359">
        <v>911</v>
      </c>
      <c r="F64" s="228">
        <v>35</v>
      </c>
      <c r="G64" s="228" t="s">
        <v>76</v>
      </c>
      <c r="H64" s="98">
        <v>24.3</v>
      </c>
      <c r="I64" s="362"/>
      <c r="J64" s="176">
        <v>51200</v>
      </c>
      <c r="K64" s="588">
        <f>J64+J65</f>
        <v>120900</v>
      </c>
      <c r="L64" s="270">
        <f>IF(Начало!$D$8=0,0,J64*(1-Начало!$D$8))</f>
        <v>0</v>
      </c>
      <c r="M64" s="363">
        <f>L64+L65</f>
        <v>0</v>
      </c>
      <c r="N64" s="599">
        <v>93400</v>
      </c>
      <c r="P64" s="225"/>
      <c r="Q64" s="346" t="e">
        <f>#REF!*M64</f>
        <v>#REF!</v>
      </c>
      <c r="R64" s="346" t="e">
        <f>#REF!*(W64+W65)</f>
        <v>#REF!</v>
      </c>
      <c r="S64" s="346" t="e">
        <f>#REF!*(X64+X65)</f>
        <v>#REF!</v>
      </c>
      <c r="T64" s="71">
        <v>1070</v>
      </c>
      <c r="U64" s="71">
        <v>280</v>
      </c>
      <c r="V64" s="71">
        <v>725</v>
      </c>
      <c r="W64" s="229">
        <f t="shared" si="5"/>
        <v>0.21721000000000001</v>
      </c>
      <c r="X64" s="83">
        <v>29.6</v>
      </c>
    </row>
    <row r="65" spans="1:24" ht="18" customHeight="1" thickBot="1">
      <c r="A65" s="17" t="s">
        <v>165</v>
      </c>
      <c r="B65" s="367"/>
      <c r="C65" s="368"/>
      <c r="D65" s="368"/>
      <c r="E65" s="369"/>
      <c r="F65" s="228">
        <v>57</v>
      </c>
      <c r="G65" s="228" t="s">
        <v>127</v>
      </c>
      <c r="H65" s="98">
        <v>33.5</v>
      </c>
      <c r="I65" s="362"/>
      <c r="J65" s="176">
        <v>69700</v>
      </c>
      <c r="K65" s="588"/>
      <c r="L65" s="267">
        <f>IF(Начало!$D$8=0,0,J65*(1-Начало!$D$8))</f>
        <v>0</v>
      </c>
      <c r="M65" s="363"/>
      <c r="N65" s="599"/>
      <c r="P65" s="318"/>
      <c r="Q65" s="346"/>
      <c r="R65" s="346"/>
      <c r="S65" s="346"/>
      <c r="T65" s="71">
        <v>915</v>
      </c>
      <c r="U65" s="71">
        <v>615</v>
      </c>
      <c r="V65" s="71">
        <v>370</v>
      </c>
      <c r="W65" s="229">
        <f t="shared" si="5"/>
        <v>0.20820825000000001</v>
      </c>
      <c r="X65" s="83">
        <v>36.1</v>
      </c>
    </row>
    <row r="66" spans="1:24" ht="45.75" customHeight="1" thickBot="1">
      <c r="A66" s="347" t="s">
        <v>404</v>
      </c>
      <c r="B66" s="348"/>
      <c r="C66" s="348"/>
      <c r="D66" s="348"/>
      <c r="E66" s="348"/>
      <c r="F66" s="348"/>
      <c r="G66" s="348"/>
      <c r="H66" s="348"/>
      <c r="I66" s="348"/>
      <c r="J66" s="349" t="s">
        <v>378</v>
      </c>
      <c r="K66" s="350"/>
      <c r="L66" s="350"/>
      <c r="M66" s="351"/>
      <c r="N66" s="216"/>
      <c r="P66" s="37"/>
      <c r="Q66" s="225"/>
      <c r="R66" s="225"/>
      <c r="S66" s="225"/>
      <c r="T66" s="76"/>
      <c r="U66" s="76"/>
      <c r="V66" s="76"/>
      <c r="W66" s="79"/>
      <c r="X66" s="38"/>
    </row>
    <row r="67" spans="1:24" ht="18" customHeight="1">
      <c r="A67" s="25" t="s">
        <v>117</v>
      </c>
      <c r="B67" s="352" t="s">
        <v>369</v>
      </c>
      <c r="C67" s="355" t="s">
        <v>371</v>
      </c>
      <c r="D67" s="355" t="s">
        <v>379</v>
      </c>
      <c r="E67" s="358">
        <v>580</v>
      </c>
      <c r="F67" s="228">
        <v>38</v>
      </c>
      <c r="G67" s="227" t="s">
        <v>44</v>
      </c>
      <c r="H67" s="98">
        <v>14.5</v>
      </c>
      <c r="I67" s="361" t="s">
        <v>29</v>
      </c>
      <c r="J67" s="176">
        <v>36600</v>
      </c>
      <c r="K67" s="588">
        <f>J67+J68+J69</f>
        <v>82700</v>
      </c>
      <c r="L67" s="270">
        <f>IF(Начало!$D$8=0,0,J67*(1-Начало!$D$8))</f>
        <v>0</v>
      </c>
      <c r="M67" s="363">
        <f>L67+L69</f>
        <v>0</v>
      </c>
      <c r="N67" s="597">
        <v>64000</v>
      </c>
      <c r="P67" s="225"/>
      <c r="Q67" s="346" t="e">
        <f>#REF!*M67</f>
        <v>#REF!</v>
      </c>
      <c r="R67" s="346" t="e">
        <f>#REF!*(W67+W69)</f>
        <v>#REF!</v>
      </c>
      <c r="S67" s="346" t="e">
        <f>#REF!*(X67+X69)</f>
        <v>#REF!</v>
      </c>
      <c r="T67" s="71">
        <v>675</v>
      </c>
      <c r="U67" s="71">
        <v>295</v>
      </c>
      <c r="V67" s="71">
        <v>640</v>
      </c>
      <c r="W67" s="229">
        <f>(T67/1000)*(U67/1000)*(V67/1000)</f>
        <v>0.12744</v>
      </c>
      <c r="X67" s="83">
        <v>17.3</v>
      </c>
    </row>
    <row r="68" spans="1:24" ht="20.399999999999999">
      <c r="A68" s="17" t="s">
        <v>71</v>
      </c>
      <c r="B68" s="353"/>
      <c r="C68" s="356"/>
      <c r="D68" s="356"/>
      <c r="E68" s="359"/>
      <c r="F68" s="186"/>
      <c r="G68" s="230" t="s">
        <v>45</v>
      </c>
      <c r="H68" s="99">
        <v>2.5</v>
      </c>
      <c r="I68" s="362"/>
      <c r="J68" s="176">
        <v>9600</v>
      </c>
      <c r="K68" s="588"/>
      <c r="L68" s="267">
        <f>IF(Начало!$D$8=0,0,J68*(1-Начало!$D$8))</f>
        <v>0</v>
      </c>
      <c r="M68" s="363"/>
      <c r="N68" s="601"/>
      <c r="P68" s="225"/>
      <c r="Q68" s="346"/>
      <c r="R68" s="346"/>
      <c r="S68" s="346"/>
      <c r="T68" s="82">
        <v>715</v>
      </c>
      <c r="U68" s="82">
        <v>123</v>
      </c>
      <c r="V68" s="82">
        <v>715</v>
      </c>
      <c r="W68" s="229">
        <f t="shared" ref="W68" si="6">(T68/1000)*(U68/1000)*(V68/1000)</f>
        <v>6.2880674999999997E-2</v>
      </c>
      <c r="X68" s="81">
        <v>4.5</v>
      </c>
    </row>
    <row r="69" spans="1:24" ht="18" customHeight="1">
      <c r="A69" s="17" t="s">
        <v>340</v>
      </c>
      <c r="B69" s="354"/>
      <c r="C69" s="357"/>
      <c r="D69" s="357"/>
      <c r="E69" s="360"/>
      <c r="F69" s="228">
        <v>54</v>
      </c>
      <c r="G69" s="226" t="s">
        <v>101</v>
      </c>
      <c r="H69" s="98">
        <v>20.2</v>
      </c>
      <c r="I69" s="362"/>
      <c r="J69" s="176">
        <v>36500</v>
      </c>
      <c r="K69" s="588"/>
      <c r="L69" s="267">
        <f>IF(Начало!$D$8=0,0,J69*(1-Начало!$D$8))</f>
        <v>0</v>
      </c>
      <c r="M69" s="363"/>
      <c r="N69" s="596"/>
      <c r="P69" s="225"/>
      <c r="Q69" s="346"/>
      <c r="R69" s="346"/>
      <c r="S69" s="346"/>
      <c r="T69" s="71">
        <v>835</v>
      </c>
      <c r="U69" s="71">
        <v>540</v>
      </c>
      <c r="V69" s="71">
        <v>300</v>
      </c>
      <c r="W69" s="229">
        <f>(T69/1000)*(U69/1000)*(V69/1000)</f>
        <v>0.13527</v>
      </c>
      <c r="X69" s="83">
        <v>22</v>
      </c>
    </row>
    <row r="70" spans="1:24" ht="18" customHeight="1">
      <c r="A70" s="677" t="s">
        <v>118</v>
      </c>
      <c r="B70" s="644" t="s">
        <v>370</v>
      </c>
      <c r="C70" s="645" t="s">
        <v>372</v>
      </c>
      <c r="D70" s="645" t="s">
        <v>380</v>
      </c>
      <c r="E70" s="647">
        <v>570</v>
      </c>
      <c r="F70" s="648">
        <v>42</v>
      </c>
      <c r="G70" s="659" t="s">
        <v>44</v>
      </c>
      <c r="H70" s="649">
        <v>14.5</v>
      </c>
      <c r="I70" s="362"/>
      <c r="J70" s="650">
        <v>38100</v>
      </c>
      <c r="K70" s="651">
        <f>J70+J71+J72</f>
        <v>88000</v>
      </c>
      <c r="L70" s="270">
        <f>IF(Начало!$D$8=0,0,J70*(1-Начало!$D$8))</f>
        <v>0</v>
      </c>
      <c r="M70" s="665">
        <f>L70+L72</f>
        <v>0</v>
      </c>
      <c r="N70" s="653">
        <v>67600</v>
      </c>
      <c r="P70" s="225"/>
      <c r="Q70" s="346" t="e">
        <f>#REF!*M70</f>
        <v>#REF!</v>
      </c>
      <c r="R70" s="346" t="e">
        <f>#REF!*(W70+W72)</f>
        <v>#REF!</v>
      </c>
      <c r="S70" s="346" t="e">
        <f>#REF!*(X70+X72)</f>
        <v>#REF!</v>
      </c>
      <c r="T70" s="71">
        <v>675</v>
      </c>
      <c r="U70" s="71">
        <v>295</v>
      </c>
      <c r="V70" s="71">
        <v>640</v>
      </c>
      <c r="W70" s="229">
        <f>(T70/1000)*(U70/1000)*(V70/1000)</f>
        <v>0.12744</v>
      </c>
      <c r="X70" s="83">
        <v>17.3</v>
      </c>
    </row>
    <row r="71" spans="1:24" ht="20.399999999999999">
      <c r="A71" s="677" t="s">
        <v>71</v>
      </c>
      <c r="B71" s="644"/>
      <c r="C71" s="645"/>
      <c r="D71" s="645"/>
      <c r="E71" s="647"/>
      <c r="F71" s="680"/>
      <c r="G71" s="681" t="s">
        <v>45</v>
      </c>
      <c r="H71" s="682">
        <v>2.5</v>
      </c>
      <c r="I71" s="362"/>
      <c r="J71" s="650">
        <v>9600</v>
      </c>
      <c r="K71" s="651"/>
      <c r="L71" s="267">
        <f>IF(Начало!$D$8=0,0,J71*(1-Начало!$D$8))</f>
        <v>0</v>
      </c>
      <c r="M71" s="665"/>
      <c r="N71" s="683"/>
      <c r="P71" s="225"/>
      <c r="Q71" s="346"/>
      <c r="R71" s="346"/>
      <c r="S71" s="346"/>
      <c r="T71" s="82">
        <v>715</v>
      </c>
      <c r="U71" s="82">
        <v>123</v>
      </c>
      <c r="V71" s="82">
        <v>715</v>
      </c>
      <c r="W71" s="229">
        <f t="shared" ref="W71" si="7">(T71/1000)*(U71/1000)*(V71/1000)</f>
        <v>6.2880674999999997E-2</v>
      </c>
      <c r="X71" s="81">
        <v>4.5</v>
      </c>
    </row>
    <row r="72" spans="1:24" ht="18" customHeight="1">
      <c r="A72" s="677" t="s">
        <v>342</v>
      </c>
      <c r="B72" s="644"/>
      <c r="C72" s="645"/>
      <c r="D72" s="645"/>
      <c r="E72" s="647"/>
      <c r="F72" s="648">
        <v>56</v>
      </c>
      <c r="G72" s="648" t="s">
        <v>101</v>
      </c>
      <c r="H72" s="649">
        <v>21.4</v>
      </c>
      <c r="I72" s="362"/>
      <c r="J72" s="650">
        <v>40300</v>
      </c>
      <c r="K72" s="651"/>
      <c r="L72" s="267">
        <f>IF(Начало!$D$8=0,0,J72*(1-Начало!$D$8))</f>
        <v>0</v>
      </c>
      <c r="M72" s="665"/>
      <c r="N72" s="654"/>
      <c r="P72" s="225"/>
      <c r="Q72" s="346"/>
      <c r="R72" s="346"/>
      <c r="S72" s="346"/>
      <c r="T72" s="71">
        <v>835</v>
      </c>
      <c r="U72" s="71">
        <v>540</v>
      </c>
      <c r="V72" s="71">
        <v>300</v>
      </c>
      <c r="W72" s="229">
        <f>(T72/1000)*(U72/1000)*(V72/1000)</f>
        <v>0.13527</v>
      </c>
      <c r="X72" s="83">
        <v>23.2</v>
      </c>
    </row>
    <row r="73" spans="1:24" ht="18" customHeight="1">
      <c r="A73" s="17" t="s">
        <v>119</v>
      </c>
      <c r="B73" s="353" t="s">
        <v>171</v>
      </c>
      <c r="C73" s="356" t="s">
        <v>175</v>
      </c>
      <c r="D73" s="356" t="s">
        <v>381</v>
      </c>
      <c r="E73" s="359">
        <v>680</v>
      </c>
      <c r="F73" s="228">
        <v>45.5</v>
      </c>
      <c r="G73" s="227" t="s">
        <v>44</v>
      </c>
      <c r="H73" s="98">
        <v>16.2</v>
      </c>
      <c r="I73" s="362"/>
      <c r="J73" s="176">
        <v>43300</v>
      </c>
      <c r="K73" s="588">
        <f>J73+J74+J75</f>
        <v>122600</v>
      </c>
      <c r="L73" s="270">
        <f>IF(Начало!$D$8=0,0,J73*(1-Начало!$D$8))</f>
        <v>0</v>
      </c>
      <c r="M73" s="363">
        <f>L73+L75</f>
        <v>0</v>
      </c>
      <c r="N73" s="597">
        <v>94500</v>
      </c>
      <c r="P73" s="225"/>
      <c r="Q73" s="346" t="e">
        <f>#REF!*M73</f>
        <v>#REF!</v>
      </c>
      <c r="R73" s="346" t="e">
        <f>#REF!*(W73+W75)</f>
        <v>#REF!</v>
      </c>
      <c r="S73" s="346" t="e">
        <f>#REF!*(X73+X75)</f>
        <v>#REF!</v>
      </c>
      <c r="T73" s="71">
        <v>675</v>
      </c>
      <c r="U73" s="71">
        <v>295</v>
      </c>
      <c r="V73" s="71">
        <v>640</v>
      </c>
      <c r="W73" s="229">
        <f>(T73/1000)*(U73/1000)*(V73/1000)</f>
        <v>0.12744</v>
      </c>
      <c r="X73" s="83">
        <v>21.4</v>
      </c>
    </row>
    <row r="74" spans="1:24" ht="20.399999999999999">
      <c r="A74" s="17" t="s">
        <v>71</v>
      </c>
      <c r="B74" s="353"/>
      <c r="C74" s="356"/>
      <c r="D74" s="356"/>
      <c r="E74" s="359"/>
      <c r="F74" s="186"/>
      <c r="G74" s="230" t="s">
        <v>45</v>
      </c>
      <c r="H74" s="99">
        <v>2.5</v>
      </c>
      <c r="I74" s="362"/>
      <c r="J74" s="176">
        <v>9600</v>
      </c>
      <c r="K74" s="588"/>
      <c r="L74" s="267">
        <f>IF(Начало!$D$8=0,0,J74*(1-Начало!$D$8))</f>
        <v>0</v>
      </c>
      <c r="M74" s="363"/>
      <c r="N74" s="601"/>
      <c r="P74" s="225"/>
      <c r="Q74" s="346"/>
      <c r="R74" s="346"/>
      <c r="S74" s="346"/>
      <c r="T74" s="82">
        <v>715</v>
      </c>
      <c r="U74" s="82">
        <v>123</v>
      </c>
      <c r="V74" s="82">
        <v>715</v>
      </c>
      <c r="W74" s="229">
        <f t="shared" ref="W74" si="8">(T74/1000)*(U74/1000)*(V74/1000)</f>
        <v>6.2880674999999997E-2</v>
      </c>
      <c r="X74" s="81">
        <v>4.5</v>
      </c>
    </row>
    <row r="75" spans="1:24" ht="18" customHeight="1" thickBot="1">
      <c r="A75" s="17" t="s">
        <v>165</v>
      </c>
      <c r="B75" s="367"/>
      <c r="C75" s="368"/>
      <c r="D75" s="368"/>
      <c r="E75" s="369"/>
      <c r="F75" s="228">
        <v>57</v>
      </c>
      <c r="G75" s="228" t="s">
        <v>127</v>
      </c>
      <c r="H75" s="98">
        <v>33.5</v>
      </c>
      <c r="I75" s="362"/>
      <c r="J75" s="176">
        <v>69700</v>
      </c>
      <c r="K75" s="588"/>
      <c r="L75" s="267">
        <f>IF(Начало!$D$8=0,0,J75*(1-Начало!$D$8))</f>
        <v>0</v>
      </c>
      <c r="M75" s="363"/>
      <c r="N75" s="596"/>
      <c r="P75" s="318"/>
      <c r="Q75" s="346"/>
      <c r="R75" s="346"/>
      <c r="S75" s="346"/>
      <c r="T75" s="71">
        <v>915</v>
      </c>
      <c r="U75" s="71">
        <v>615</v>
      </c>
      <c r="V75" s="71">
        <v>370</v>
      </c>
      <c r="W75" s="229">
        <f>(T75/1000)*(U75/1000)*(V75/1000)</f>
        <v>0.20820825000000001</v>
      </c>
      <c r="X75" s="83">
        <v>36.1</v>
      </c>
    </row>
    <row r="76" spans="1:24" ht="21" customHeight="1" thickBot="1">
      <c r="A76" s="642" t="s">
        <v>140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103"/>
      <c r="N76" s="217"/>
      <c r="P76" s="178"/>
      <c r="Q76" s="178"/>
      <c r="R76" s="178"/>
      <c r="S76" s="178"/>
      <c r="T76" s="71"/>
      <c r="U76" s="71"/>
      <c r="V76" s="71"/>
      <c r="W76" s="80"/>
      <c r="X76" s="178"/>
    </row>
    <row r="77" spans="1:24" ht="20.399999999999999">
      <c r="A77" s="169" t="s">
        <v>145</v>
      </c>
      <c r="B77" s="398" t="s">
        <v>220</v>
      </c>
      <c r="C77" s="399"/>
      <c r="D77" s="399"/>
      <c r="E77" s="399"/>
      <c r="F77" s="399"/>
      <c r="G77" s="399"/>
      <c r="H77" s="399"/>
      <c r="I77" s="399"/>
      <c r="J77" s="400"/>
      <c r="K77" s="176">
        <v>3600</v>
      </c>
      <c r="L77" s="270">
        <f>IF(Начало!$D$8=0,0,K77*(1-Начало!$D$8))</f>
        <v>0</v>
      </c>
      <c r="M77" s="170"/>
      <c r="N77" s="602">
        <v>3000</v>
      </c>
      <c r="P77" s="178"/>
      <c r="Q77" s="178" t="e">
        <f>#REF!*L77</f>
        <v>#REF!</v>
      </c>
      <c r="R77" s="178" t="e">
        <f>#REF!*W77</f>
        <v>#REF!</v>
      </c>
      <c r="S77" s="178" t="e">
        <f>#REF!*X77</f>
        <v>#REF!</v>
      </c>
      <c r="T77" s="73"/>
      <c r="U77" s="73"/>
      <c r="V77" s="73"/>
      <c r="W77" s="80"/>
      <c r="X77" s="178"/>
    </row>
    <row r="78" spans="1:24" ht="27" thickBot="1">
      <c r="A78" s="778" t="s">
        <v>146</v>
      </c>
      <c r="B78" s="779" t="s">
        <v>129</v>
      </c>
      <c r="C78" s="780"/>
      <c r="D78" s="780"/>
      <c r="E78" s="780"/>
      <c r="F78" s="780"/>
      <c r="G78" s="780"/>
      <c r="H78" s="780"/>
      <c r="I78" s="780"/>
      <c r="J78" s="781"/>
      <c r="K78" s="650">
        <v>3600</v>
      </c>
      <c r="L78" s="270">
        <f>IF(Начало!$D$8=0,0,K78*(1-Начало!$D$8))</f>
        <v>0</v>
      </c>
      <c r="M78" s="790"/>
      <c r="N78" s="689">
        <v>3000</v>
      </c>
      <c r="P78" s="171" t="s">
        <v>144</v>
      </c>
      <c r="Q78" s="178" t="e">
        <f>#REF!*L78</f>
        <v>#REF!</v>
      </c>
      <c r="R78" s="178" t="e">
        <f>#REF!*W78</f>
        <v>#REF!</v>
      </c>
      <c r="S78" s="178" t="e">
        <f>#REF!*X78</f>
        <v>#REF!</v>
      </c>
      <c r="T78" s="73"/>
      <c r="U78" s="73"/>
      <c r="V78" s="73"/>
      <c r="W78" s="80"/>
      <c r="X78" s="178"/>
    </row>
    <row r="79" spans="1:24" ht="21" customHeight="1" thickBot="1">
      <c r="A79" s="51" t="s">
        <v>142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103"/>
      <c r="N79" s="122"/>
      <c r="P79" s="178"/>
      <c r="Q79" s="178"/>
      <c r="R79" s="178"/>
      <c r="S79" s="178"/>
      <c r="T79" s="71"/>
      <c r="U79" s="71"/>
      <c r="V79" s="71"/>
      <c r="W79" s="80"/>
      <c r="X79" s="178"/>
    </row>
    <row r="80" spans="1:24" ht="20.399999999999999">
      <c r="A80" s="162" t="s">
        <v>34</v>
      </c>
      <c r="B80" s="447" t="s">
        <v>141</v>
      </c>
      <c r="C80" s="448"/>
      <c r="D80" s="448"/>
      <c r="E80" s="448"/>
      <c r="F80" s="448"/>
      <c r="G80" s="448"/>
      <c r="H80" s="448"/>
      <c r="I80" s="448"/>
      <c r="J80" s="449"/>
      <c r="K80" s="603">
        <v>7300</v>
      </c>
      <c r="L80" s="270">
        <f>IF(Начало!$D$8=0,0,K80*(1-Начало!$D$8))</f>
        <v>0</v>
      </c>
      <c r="M80" s="163"/>
      <c r="N80" s="602">
        <v>6200</v>
      </c>
      <c r="P80" s="161"/>
      <c r="Q80" s="178" t="e">
        <f>#REF!*L80</f>
        <v>#REF!</v>
      </c>
      <c r="R80" s="178" t="e">
        <f>#REF!*W80</f>
        <v>#REF!</v>
      </c>
      <c r="S80" s="178" t="e">
        <f>#REF!*X80</f>
        <v>#REF!</v>
      </c>
      <c r="T80" s="73"/>
      <c r="U80" s="73"/>
      <c r="V80" s="73"/>
      <c r="W80" s="80"/>
      <c r="X80" s="178"/>
    </row>
    <row r="81" spans="1:24" ht="26.4">
      <c r="A81" s="684" t="s">
        <v>130</v>
      </c>
      <c r="B81" s="685" t="s">
        <v>131</v>
      </c>
      <c r="C81" s="686"/>
      <c r="D81" s="686"/>
      <c r="E81" s="686"/>
      <c r="F81" s="686"/>
      <c r="G81" s="686"/>
      <c r="H81" s="686"/>
      <c r="I81" s="686"/>
      <c r="J81" s="687"/>
      <c r="K81" s="688">
        <v>7300</v>
      </c>
      <c r="L81" s="270">
        <f>IF(Начало!$D$8=0,0,K81*(1-Начало!$D$8))</f>
        <v>0</v>
      </c>
      <c r="M81" s="791"/>
      <c r="N81" s="689">
        <v>6200</v>
      </c>
      <c r="P81" s="171" t="s">
        <v>144</v>
      </c>
      <c r="Q81" s="178" t="e">
        <f>#REF!*L81</f>
        <v>#REF!</v>
      </c>
      <c r="R81" s="178" t="e">
        <f>#REF!*W81</f>
        <v>#REF!</v>
      </c>
      <c r="S81" s="178" t="e">
        <f>#REF!*X81</f>
        <v>#REF!</v>
      </c>
      <c r="T81" s="73"/>
      <c r="U81" s="73"/>
      <c r="V81" s="73"/>
      <c r="W81" s="80"/>
      <c r="X81" s="178"/>
    </row>
    <row r="82" spans="1:24" ht="20.399999999999999">
      <c r="A82" s="168" t="s">
        <v>61</v>
      </c>
      <c r="B82" s="441" t="s">
        <v>143</v>
      </c>
      <c r="C82" s="442"/>
      <c r="D82" s="442"/>
      <c r="E82" s="442"/>
      <c r="F82" s="442"/>
      <c r="G82" s="442"/>
      <c r="H82" s="442"/>
      <c r="I82" s="442"/>
      <c r="J82" s="443"/>
      <c r="K82" s="603">
        <v>16600</v>
      </c>
      <c r="L82" s="270">
        <f>IF(Начало!$D$8=0,0,K82*(1-Начало!$D$8))</f>
        <v>0</v>
      </c>
      <c r="M82" s="144"/>
      <c r="N82" s="604">
        <v>14500</v>
      </c>
      <c r="P82" s="178"/>
      <c r="Q82" s="178" t="e">
        <f>#REF!*L82</f>
        <v>#REF!</v>
      </c>
      <c r="R82" s="178" t="e">
        <f>#REF!*W82</f>
        <v>#REF!</v>
      </c>
      <c r="S82" s="178" t="e">
        <f>#REF!*X82</f>
        <v>#REF!</v>
      </c>
      <c r="T82" s="73"/>
      <c r="U82" s="73"/>
      <c r="V82" s="73"/>
      <c r="W82" s="80"/>
      <c r="X82" s="178"/>
    </row>
    <row r="83" spans="1:24" ht="27" thickBot="1">
      <c r="A83" s="690" t="s">
        <v>133</v>
      </c>
      <c r="B83" s="691" t="s">
        <v>132</v>
      </c>
      <c r="C83" s="692"/>
      <c r="D83" s="692"/>
      <c r="E83" s="692"/>
      <c r="F83" s="692"/>
      <c r="G83" s="692"/>
      <c r="H83" s="692"/>
      <c r="I83" s="692"/>
      <c r="J83" s="693"/>
      <c r="K83" s="694">
        <v>16600</v>
      </c>
      <c r="L83" s="270">
        <f>IF(Начало!$D$8=0,0,K83*(1-Начало!$D$8))</f>
        <v>0</v>
      </c>
      <c r="M83" s="785"/>
      <c r="N83" s="695">
        <v>14500</v>
      </c>
      <c r="P83" s="171" t="s">
        <v>144</v>
      </c>
      <c r="Q83" s="178" t="e">
        <f>#REF!*L83</f>
        <v>#REF!</v>
      </c>
      <c r="R83" s="178" t="e">
        <f>#REF!*W83</f>
        <v>#REF!</v>
      </c>
      <c r="S83" s="178" t="e">
        <f>#REF!*X83</f>
        <v>#REF!</v>
      </c>
      <c r="T83" s="73"/>
      <c r="U83" s="73"/>
      <c r="V83" s="73"/>
      <c r="W83" s="80"/>
      <c r="X83" s="178"/>
    </row>
    <row r="84" spans="1:24" ht="28.5" customHeight="1" thickBot="1">
      <c r="A84" s="436" t="s">
        <v>219</v>
      </c>
      <c r="B84" s="437"/>
      <c r="C84" s="437"/>
      <c r="D84" s="437"/>
      <c r="E84" s="437"/>
      <c r="F84" s="437"/>
      <c r="G84" s="437"/>
      <c r="H84" s="437"/>
      <c r="I84" s="437"/>
      <c r="J84" s="437"/>
      <c r="K84" s="437"/>
      <c r="L84" s="437"/>
      <c r="M84" s="438"/>
      <c r="N84" s="237"/>
      <c r="P84" s="39"/>
      <c r="Q84" s="178"/>
      <c r="R84" s="178"/>
      <c r="S84" s="178"/>
      <c r="T84" s="77"/>
      <c r="U84" s="77"/>
      <c r="V84" s="77"/>
      <c r="W84" s="79"/>
      <c r="X84" s="38"/>
    </row>
    <row r="85" spans="1:24" ht="28.5" customHeight="1" thickBot="1">
      <c r="A85" s="347" t="s">
        <v>405</v>
      </c>
      <c r="B85" s="348"/>
      <c r="C85" s="348"/>
      <c r="D85" s="348"/>
      <c r="E85" s="348"/>
      <c r="F85" s="348"/>
      <c r="G85" s="348"/>
      <c r="H85" s="348"/>
      <c r="I85" s="384"/>
      <c r="J85" s="349" t="s">
        <v>120</v>
      </c>
      <c r="K85" s="350"/>
      <c r="L85" s="350"/>
      <c r="M85" s="351"/>
      <c r="N85" s="215"/>
      <c r="P85" s="37"/>
      <c r="Q85" s="178"/>
      <c r="R85" s="178"/>
      <c r="S85" s="178"/>
      <c r="T85" s="76"/>
      <c r="U85" s="76"/>
      <c r="V85" s="76"/>
      <c r="W85" s="79"/>
      <c r="X85" s="38"/>
    </row>
    <row r="86" spans="1:24" ht="20.25" customHeight="1">
      <c r="A86" s="274" t="s">
        <v>104</v>
      </c>
      <c r="B86" s="275" t="s">
        <v>218</v>
      </c>
      <c r="C86" s="275" t="s">
        <v>217</v>
      </c>
      <c r="D86" s="276" t="s">
        <v>216</v>
      </c>
      <c r="E86" s="275" t="s">
        <v>23</v>
      </c>
      <c r="F86" s="275">
        <v>55</v>
      </c>
      <c r="G86" s="275" t="s">
        <v>127</v>
      </c>
      <c r="H86" s="277">
        <v>31.6</v>
      </c>
      <c r="I86" s="408" t="s">
        <v>29</v>
      </c>
      <c r="J86" s="587">
        <v>98200</v>
      </c>
      <c r="K86" s="128" t="s">
        <v>23</v>
      </c>
      <c r="L86" s="267">
        <f>IF(Начало!$D$8=0,0,J86*(1-Начало!$D$8))</f>
        <v>0</v>
      </c>
      <c r="M86" s="142"/>
      <c r="N86" s="605">
        <v>76100</v>
      </c>
      <c r="P86" s="161"/>
      <c r="Q86" s="178" t="e">
        <f>#REF!*L86</f>
        <v>#REF!</v>
      </c>
      <c r="R86" s="178" t="e">
        <f>#REF!*W86</f>
        <v>#REF!</v>
      </c>
      <c r="S86" s="178" t="e">
        <f>#REF!*X86</f>
        <v>#REF!</v>
      </c>
      <c r="T86" s="71">
        <v>915</v>
      </c>
      <c r="U86" s="71">
        <v>615</v>
      </c>
      <c r="V86" s="71">
        <v>370</v>
      </c>
      <c r="W86" s="181">
        <f t="shared" ref="W86:W92" si="9">(T86/1000)*(U86/1000)*(V86/1000)</f>
        <v>0.20820825000000001</v>
      </c>
      <c r="X86" s="81">
        <v>34.700000000000003</v>
      </c>
    </row>
    <row r="87" spans="1:24" ht="20.25" customHeight="1">
      <c r="A87" s="696" t="s">
        <v>105</v>
      </c>
      <c r="B87" s="697" t="s">
        <v>215</v>
      </c>
      <c r="C87" s="697" t="s">
        <v>214</v>
      </c>
      <c r="D87" s="698" t="s">
        <v>213</v>
      </c>
      <c r="E87" s="697" t="s">
        <v>23</v>
      </c>
      <c r="F87" s="697">
        <v>54</v>
      </c>
      <c r="G87" s="697" t="s">
        <v>127</v>
      </c>
      <c r="H87" s="699">
        <v>35</v>
      </c>
      <c r="I87" s="409"/>
      <c r="J87" s="650">
        <v>126200</v>
      </c>
      <c r="K87" s="782" t="s">
        <v>23</v>
      </c>
      <c r="L87" s="267">
        <f>IF(Начало!$D$8=0,0,J87*(1-Начало!$D$8))</f>
        <v>0</v>
      </c>
      <c r="M87" s="783"/>
      <c r="N87" s="700">
        <v>97500</v>
      </c>
      <c r="P87" s="178"/>
      <c r="Q87" s="178" t="e">
        <f>#REF!*L87</f>
        <v>#REF!</v>
      </c>
      <c r="R87" s="178" t="e">
        <f>#REF!*W87</f>
        <v>#REF!</v>
      </c>
      <c r="S87" s="178" t="e">
        <f>#REF!*X87</f>
        <v>#REF!</v>
      </c>
      <c r="T87" s="71">
        <v>915</v>
      </c>
      <c r="U87" s="71">
        <v>615</v>
      </c>
      <c r="V87" s="71">
        <v>370</v>
      </c>
      <c r="W87" s="181">
        <f t="shared" si="9"/>
        <v>0.20820825000000001</v>
      </c>
      <c r="X87" s="81">
        <v>38</v>
      </c>
    </row>
    <row r="88" spans="1:24" ht="20.25" customHeight="1">
      <c r="A88" s="278" t="s">
        <v>106</v>
      </c>
      <c r="B88" s="172" t="s">
        <v>212</v>
      </c>
      <c r="C88" s="172" t="s">
        <v>211</v>
      </c>
      <c r="D88" s="279" t="s">
        <v>210</v>
      </c>
      <c r="E88" s="275" t="s">
        <v>23</v>
      </c>
      <c r="F88" s="172">
        <v>55</v>
      </c>
      <c r="G88" s="172" t="s">
        <v>125</v>
      </c>
      <c r="H88" s="280">
        <v>43.3</v>
      </c>
      <c r="I88" s="409"/>
      <c r="J88" s="587">
        <v>133700</v>
      </c>
      <c r="K88" s="128" t="s">
        <v>23</v>
      </c>
      <c r="L88" s="267">
        <f>IF(Начало!$D$8=0,0,J88*(1-Начало!$D$8))</f>
        <v>0</v>
      </c>
      <c r="M88" s="143"/>
      <c r="N88" s="605">
        <v>103400</v>
      </c>
      <c r="P88" s="178"/>
      <c r="Q88" s="178" t="e">
        <f>#REF!*L88</f>
        <v>#REF!</v>
      </c>
      <c r="R88" s="178" t="e">
        <f>#REF!*W88</f>
        <v>#REF!</v>
      </c>
      <c r="S88" s="178" t="e">
        <f>#REF!*X88</f>
        <v>#REF!</v>
      </c>
      <c r="T88" s="71">
        <v>1030</v>
      </c>
      <c r="U88" s="71">
        <v>750</v>
      </c>
      <c r="V88" s="71">
        <v>438</v>
      </c>
      <c r="W88" s="181">
        <f t="shared" si="9"/>
        <v>0.33835499999999996</v>
      </c>
      <c r="X88" s="81">
        <v>47.1</v>
      </c>
    </row>
    <row r="89" spans="1:24" ht="20.25" customHeight="1">
      <c r="A89" s="701" t="s">
        <v>107</v>
      </c>
      <c r="B89" s="702" t="s">
        <v>209</v>
      </c>
      <c r="C89" s="702" t="s">
        <v>208</v>
      </c>
      <c r="D89" s="703" t="s">
        <v>207</v>
      </c>
      <c r="E89" s="697" t="s">
        <v>23</v>
      </c>
      <c r="F89" s="702">
        <v>55</v>
      </c>
      <c r="G89" s="702" t="s">
        <v>125</v>
      </c>
      <c r="H89" s="704">
        <v>48</v>
      </c>
      <c r="I89" s="409"/>
      <c r="J89" s="650">
        <v>147500</v>
      </c>
      <c r="K89" s="782" t="s">
        <v>23</v>
      </c>
      <c r="L89" s="267">
        <f>IF(Начало!$D$8=0,0,J89*(1-Начало!$D$8))</f>
        <v>0</v>
      </c>
      <c r="M89" s="783"/>
      <c r="N89" s="700">
        <v>114300</v>
      </c>
      <c r="P89" s="178"/>
      <c r="Q89" s="178" t="e">
        <f>#REF!*L89</f>
        <v>#REF!</v>
      </c>
      <c r="R89" s="178" t="e">
        <f>#REF!*W89</f>
        <v>#REF!</v>
      </c>
      <c r="S89" s="178" t="e">
        <f>#REF!*X89</f>
        <v>#REF!</v>
      </c>
      <c r="T89" s="71">
        <v>1030</v>
      </c>
      <c r="U89" s="71">
        <v>750</v>
      </c>
      <c r="V89" s="71">
        <v>438</v>
      </c>
      <c r="W89" s="181">
        <f t="shared" si="9"/>
        <v>0.33835499999999996</v>
      </c>
      <c r="X89" s="81">
        <v>51.8</v>
      </c>
    </row>
    <row r="90" spans="1:24" ht="20.399999999999999">
      <c r="A90" s="278" t="s">
        <v>108</v>
      </c>
      <c r="B90" s="172" t="s">
        <v>206</v>
      </c>
      <c r="C90" s="172" t="s">
        <v>205</v>
      </c>
      <c r="D90" s="279" t="s">
        <v>204</v>
      </c>
      <c r="E90" s="275" t="s">
        <v>23</v>
      </c>
      <c r="F90" s="172">
        <v>63</v>
      </c>
      <c r="G90" s="172" t="s">
        <v>55</v>
      </c>
      <c r="H90" s="280">
        <v>62.1</v>
      </c>
      <c r="I90" s="409"/>
      <c r="J90" s="587">
        <v>150700</v>
      </c>
      <c r="K90" s="128" t="s">
        <v>23</v>
      </c>
      <c r="L90" s="267">
        <f>IF(Начало!$D$8=0,0,J90*(1-Начало!$D$8))</f>
        <v>0</v>
      </c>
      <c r="M90" s="143"/>
      <c r="N90" s="605">
        <v>116400</v>
      </c>
      <c r="P90" s="178"/>
      <c r="Q90" s="178" t="e">
        <f>#REF!*L90</f>
        <v>#REF!</v>
      </c>
      <c r="R90" s="178" t="e">
        <f>#REF!*W90</f>
        <v>#REF!</v>
      </c>
      <c r="S90" s="178" t="e">
        <f>#REF!*X90</f>
        <v>#REF!</v>
      </c>
      <c r="T90" s="71">
        <v>1090</v>
      </c>
      <c r="U90" s="71">
        <v>885</v>
      </c>
      <c r="V90" s="71">
        <v>500</v>
      </c>
      <c r="W90" s="181">
        <f t="shared" si="9"/>
        <v>0.48232500000000006</v>
      </c>
      <c r="X90" s="81">
        <v>67.7</v>
      </c>
    </row>
    <row r="91" spans="1:24" ht="20.399999999999999">
      <c r="A91" s="701" t="s">
        <v>109</v>
      </c>
      <c r="B91" s="702" t="s">
        <v>203</v>
      </c>
      <c r="C91" s="702" t="s">
        <v>202</v>
      </c>
      <c r="D91" s="703" t="s">
        <v>201</v>
      </c>
      <c r="E91" s="697" t="s">
        <v>23</v>
      </c>
      <c r="F91" s="702">
        <v>62.5</v>
      </c>
      <c r="G91" s="702" t="s">
        <v>55</v>
      </c>
      <c r="H91" s="704">
        <v>68.8</v>
      </c>
      <c r="I91" s="409"/>
      <c r="J91" s="650">
        <v>257100</v>
      </c>
      <c r="K91" s="782" t="s">
        <v>23</v>
      </c>
      <c r="L91" s="267">
        <f>IF(Начало!$D$8=0,0,J91*(1-Начало!$D$8))</f>
        <v>0</v>
      </c>
      <c r="M91" s="783"/>
      <c r="N91" s="700">
        <v>198300</v>
      </c>
      <c r="P91" s="178"/>
      <c r="Q91" s="178" t="e">
        <f>#REF!*L91</f>
        <v>#REF!</v>
      </c>
      <c r="R91" s="178" t="e">
        <f>#REF!*W91</f>
        <v>#REF!</v>
      </c>
      <c r="S91" s="178" t="e">
        <f>#REF!*X91</f>
        <v>#REF!</v>
      </c>
      <c r="T91" s="71">
        <v>1090</v>
      </c>
      <c r="U91" s="71">
        <v>885</v>
      </c>
      <c r="V91" s="71">
        <v>500</v>
      </c>
      <c r="W91" s="181">
        <f t="shared" si="9"/>
        <v>0.48232500000000006</v>
      </c>
      <c r="X91" s="81">
        <v>75.599999999999994</v>
      </c>
    </row>
    <row r="92" spans="1:24" thickBot="1">
      <c r="A92" s="281" t="s">
        <v>110</v>
      </c>
      <c r="B92" s="282" t="s">
        <v>200</v>
      </c>
      <c r="C92" s="282" t="s">
        <v>199</v>
      </c>
      <c r="D92" s="283" t="s">
        <v>198</v>
      </c>
      <c r="E92" s="275" t="s">
        <v>23</v>
      </c>
      <c r="F92" s="282">
        <v>61.5</v>
      </c>
      <c r="G92" s="282" t="s">
        <v>55</v>
      </c>
      <c r="H92" s="284">
        <v>74.099999999999994</v>
      </c>
      <c r="I92" s="386"/>
      <c r="J92" s="587">
        <v>264500</v>
      </c>
      <c r="K92" s="128" t="s">
        <v>23</v>
      </c>
      <c r="L92" s="267">
        <f>IF(Начало!$D$8=0,0,J92*(1-Начало!$D$8))</f>
        <v>0</v>
      </c>
      <c r="M92" s="141"/>
      <c r="N92" s="605">
        <v>203600</v>
      </c>
      <c r="P92" s="318"/>
      <c r="Q92" s="178" t="e">
        <f>#REF!*L92</f>
        <v>#REF!</v>
      </c>
      <c r="R92" s="178" t="e">
        <f>#REF!*W92</f>
        <v>#REF!</v>
      </c>
      <c r="S92" s="178" t="e">
        <f>#REF!*X92</f>
        <v>#REF!</v>
      </c>
      <c r="T92" s="71">
        <v>1090</v>
      </c>
      <c r="U92" s="71">
        <v>885</v>
      </c>
      <c r="V92" s="71">
        <v>500</v>
      </c>
      <c r="W92" s="181">
        <f t="shared" si="9"/>
        <v>0.48232500000000006</v>
      </c>
      <c r="X92" s="81">
        <v>79.5</v>
      </c>
    </row>
    <row r="93" spans="1:24" ht="53.25" customHeight="1" thickBot="1">
      <c r="A93" s="388" t="s">
        <v>407</v>
      </c>
      <c r="B93" s="389"/>
      <c r="C93" s="389"/>
      <c r="D93" s="389"/>
      <c r="E93" s="389"/>
      <c r="F93" s="389"/>
      <c r="G93" s="389"/>
      <c r="H93" s="389"/>
      <c r="I93" s="390"/>
      <c r="J93" s="391" t="s">
        <v>126</v>
      </c>
      <c r="K93" s="392"/>
      <c r="L93" s="392"/>
      <c r="M93" s="393"/>
      <c r="N93" s="285"/>
      <c r="P93" s="236" t="s">
        <v>70</v>
      </c>
      <c r="Q93" s="178"/>
      <c r="R93" s="178"/>
      <c r="S93" s="178"/>
      <c r="T93" s="71"/>
      <c r="U93" s="71"/>
      <c r="V93" s="71"/>
      <c r="W93" s="181"/>
      <c r="X93" s="81"/>
    </row>
    <row r="94" spans="1:24" ht="20.399999999999999">
      <c r="A94" s="278" t="s">
        <v>111</v>
      </c>
      <c r="B94" s="172">
        <v>2.0499999999999998</v>
      </c>
      <c r="C94" s="172">
        <v>2.35</v>
      </c>
      <c r="D94" s="279">
        <v>0.02</v>
      </c>
      <c r="E94" s="286">
        <v>520</v>
      </c>
      <c r="F94" s="172">
        <v>26</v>
      </c>
      <c r="G94" s="275" t="s">
        <v>62</v>
      </c>
      <c r="H94" s="172">
        <v>7.6</v>
      </c>
      <c r="I94" s="458" t="s">
        <v>30</v>
      </c>
      <c r="J94" s="587">
        <v>18600</v>
      </c>
      <c r="K94" s="128" t="s">
        <v>23</v>
      </c>
      <c r="L94" s="267">
        <f>IF(Начало!$D$8=0,0,J94*(1-Начало!$D$8))</f>
        <v>0</v>
      </c>
      <c r="M94" s="142"/>
      <c r="N94" s="605">
        <v>13500</v>
      </c>
      <c r="P94" s="178"/>
      <c r="Q94" s="178" t="e">
        <f>#REF!*L94</f>
        <v>#REF!</v>
      </c>
      <c r="R94" s="178" t="e">
        <f>#REF!*W94</f>
        <v>#REF!</v>
      </c>
      <c r="S94" s="178" t="e">
        <f>#REF!*X94</f>
        <v>#REF!</v>
      </c>
      <c r="T94" s="71">
        <v>870</v>
      </c>
      <c r="U94" s="71">
        <v>360</v>
      </c>
      <c r="V94" s="71">
        <v>285</v>
      </c>
      <c r="W94" s="181">
        <f>(T94/1000)*(U94/1000)*(V94/1000)</f>
        <v>8.926199999999998E-2</v>
      </c>
      <c r="X94" s="81">
        <v>9.6999999999999993</v>
      </c>
    </row>
    <row r="95" spans="1:24" ht="20.399999999999999">
      <c r="A95" s="701" t="s">
        <v>112</v>
      </c>
      <c r="B95" s="702">
        <v>2.64</v>
      </c>
      <c r="C95" s="702">
        <v>2.93</v>
      </c>
      <c r="D95" s="703">
        <v>0.02</v>
      </c>
      <c r="E95" s="705">
        <v>520</v>
      </c>
      <c r="F95" s="702">
        <v>26</v>
      </c>
      <c r="G95" s="697" t="s">
        <v>62</v>
      </c>
      <c r="H95" s="702">
        <v>7.6</v>
      </c>
      <c r="I95" s="410"/>
      <c r="J95" s="650">
        <v>19700</v>
      </c>
      <c r="K95" s="782" t="s">
        <v>23</v>
      </c>
      <c r="L95" s="267">
        <f>IF(Начало!$D$8=0,0,J95*(1-Начало!$D$8))</f>
        <v>0</v>
      </c>
      <c r="M95" s="784"/>
      <c r="N95" s="700">
        <v>14500</v>
      </c>
      <c r="P95" s="178"/>
      <c r="Q95" s="178" t="e">
        <f>#REF!*L95</f>
        <v>#REF!</v>
      </c>
      <c r="R95" s="178" t="e">
        <f>#REF!*W95</f>
        <v>#REF!</v>
      </c>
      <c r="S95" s="178" t="e">
        <f>#REF!*X95</f>
        <v>#REF!</v>
      </c>
      <c r="T95" s="71">
        <v>870</v>
      </c>
      <c r="U95" s="71">
        <v>360</v>
      </c>
      <c r="V95" s="71">
        <v>285</v>
      </c>
      <c r="W95" s="181">
        <f>(T95/1000)*(U95/1000)*(V95/1000)</f>
        <v>8.926199999999998E-2</v>
      </c>
      <c r="X95" s="81">
        <v>9.6999999999999993</v>
      </c>
    </row>
    <row r="96" spans="1:24" ht="20.399999999999999">
      <c r="A96" s="278" t="s">
        <v>113</v>
      </c>
      <c r="B96" s="172">
        <v>3.52</v>
      </c>
      <c r="C96" s="172">
        <v>3.81</v>
      </c>
      <c r="D96" s="279">
        <v>0.02</v>
      </c>
      <c r="E96" s="172">
        <v>600</v>
      </c>
      <c r="F96" s="172">
        <v>26</v>
      </c>
      <c r="G96" s="172" t="s">
        <v>62</v>
      </c>
      <c r="H96" s="172">
        <v>7.6</v>
      </c>
      <c r="I96" s="410"/>
      <c r="J96" s="176">
        <v>22600</v>
      </c>
      <c r="K96" s="128" t="s">
        <v>23</v>
      </c>
      <c r="L96" s="267">
        <f>IF(Начало!$D$8=0,0,J96*(1-Начало!$D$8))</f>
        <v>0</v>
      </c>
      <c r="M96" s="142"/>
      <c r="N96" s="605">
        <v>16900</v>
      </c>
      <c r="P96" s="178"/>
      <c r="Q96" s="178" t="e">
        <f>#REF!*L96</f>
        <v>#REF!</v>
      </c>
      <c r="R96" s="178" t="e">
        <f>#REF!*W96</f>
        <v>#REF!</v>
      </c>
      <c r="S96" s="178" t="e">
        <f>#REF!*X96</f>
        <v>#REF!</v>
      </c>
      <c r="T96" s="71">
        <v>870</v>
      </c>
      <c r="U96" s="71">
        <v>360</v>
      </c>
      <c r="V96" s="71">
        <v>285</v>
      </c>
      <c r="W96" s="181">
        <f>(T96/1000)*(U96/1000)*(V96/1000)</f>
        <v>8.926199999999998E-2</v>
      </c>
      <c r="X96" s="81">
        <v>9.8000000000000007</v>
      </c>
    </row>
    <row r="97" spans="1:24" ht="20.399999999999999">
      <c r="A97" s="706" t="s">
        <v>114</v>
      </c>
      <c r="B97" s="707">
        <v>5.28</v>
      </c>
      <c r="C97" s="707">
        <v>5.57</v>
      </c>
      <c r="D97" s="708">
        <v>3.4000000000000002E-2</v>
      </c>
      <c r="E97" s="707">
        <v>840</v>
      </c>
      <c r="F97" s="707">
        <v>30</v>
      </c>
      <c r="G97" s="707" t="s">
        <v>63</v>
      </c>
      <c r="H97" s="707">
        <v>10</v>
      </c>
      <c r="I97" s="410"/>
      <c r="J97" s="650">
        <v>27700</v>
      </c>
      <c r="K97" s="782" t="s">
        <v>23</v>
      </c>
      <c r="L97" s="267">
        <f>IF(Начало!$D$8=0,0,J97*(1-Начало!$D$8))</f>
        <v>0</v>
      </c>
      <c r="M97" s="785"/>
      <c r="N97" s="700">
        <v>20500</v>
      </c>
      <c r="P97" s="178"/>
      <c r="Q97" s="178" t="e">
        <f>#REF!*L97</f>
        <v>#REF!</v>
      </c>
      <c r="R97" s="178" t="e">
        <f>#REF!*W97</f>
        <v>#REF!</v>
      </c>
      <c r="S97" s="178" t="e">
        <f>#REF!*X97</f>
        <v>#REF!</v>
      </c>
      <c r="T97" s="71">
        <v>1035</v>
      </c>
      <c r="U97" s="71">
        <v>380</v>
      </c>
      <c r="V97" s="71">
        <v>305</v>
      </c>
      <c r="W97" s="181">
        <f>(T97/1000)*(U97/1000)*(V97/1000)</f>
        <v>0.11995649999999999</v>
      </c>
      <c r="X97" s="81">
        <v>13</v>
      </c>
    </row>
    <row r="98" spans="1:24" thickBot="1">
      <c r="A98" s="281" t="s">
        <v>115</v>
      </c>
      <c r="B98" s="282">
        <v>7.03</v>
      </c>
      <c r="C98" s="282">
        <v>7.33</v>
      </c>
      <c r="D98" s="282">
        <v>6.2E-2</v>
      </c>
      <c r="E98" s="282">
        <v>980</v>
      </c>
      <c r="F98" s="282">
        <v>34.5</v>
      </c>
      <c r="G98" s="282" t="s">
        <v>64</v>
      </c>
      <c r="H98" s="282">
        <v>12.3</v>
      </c>
      <c r="I98" s="410"/>
      <c r="J98" s="176">
        <v>34200</v>
      </c>
      <c r="K98" s="128" t="s">
        <v>23</v>
      </c>
      <c r="L98" s="267">
        <f>IF(Начало!$D$8=0,0,J98*(1-Начало!$D$8))</f>
        <v>0</v>
      </c>
      <c r="M98" s="141"/>
      <c r="N98" s="605">
        <v>24900</v>
      </c>
      <c r="P98" s="318"/>
      <c r="Q98" s="178" t="e">
        <f>#REF!*L98</f>
        <v>#REF!</v>
      </c>
      <c r="R98" s="178" t="e">
        <f>#REF!*W98</f>
        <v>#REF!</v>
      </c>
      <c r="S98" s="178" t="e">
        <f>#REF!*X98</f>
        <v>#REF!</v>
      </c>
      <c r="T98" s="71">
        <v>1120</v>
      </c>
      <c r="U98" s="71">
        <v>405</v>
      </c>
      <c r="V98" s="71">
        <v>310</v>
      </c>
      <c r="W98" s="181">
        <f>(T98/1000)*(U98/1000)*(V98/1000)</f>
        <v>0.14061600000000002</v>
      </c>
      <c r="X98" s="81">
        <v>15.8</v>
      </c>
    </row>
    <row r="99" spans="1:24" ht="80.25" customHeight="1" thickBot="1">
      <c r="A99" s="403" t="s">
        <v>408</v>
      </c>
      <c r="B99" s="404"/>
      <c r="C99" s="404"/>
      <c r="D99" s="404"/>
      <c r="E99" s="404"/>
      <c r="F99" s="404"/>
      <c r="G99" s="404"/>
      <c r="H99" s="404"/>
      <c r="I99" s="405"/>
      <c r="J99" s="406" t="s">
        <v>183</v>
      </c>
      <c r="K99" s="407"/>
      <c r="L99" s="392"/>
      <c r="M99" s="393"/>
      <c r="N99" s="285"/>
      <c r="P99" s="37"/>
      <c r="Q99" s="178"/>
      <c r="R99" s="178"/>
      <c r="S99" s="178"/>
      <c r="T99" s="71"/>
      <c r="U99" s="71"/>
      <c r="V99" s="71"/>
      <c r="W99" s="181"/>
      <c r="X99" s="81"/>
    </row>
    <row r="100" spans="1:24" ht="20.399999999999999">
      <c r="A100" s="287" t="s">
        <v>349</v>
      </c>
      <c r="B100" s="288">
        <v>2.0499999999999998</v>
      </c>
      <c r="C100" s="288">
        <v>2.35</v>
      </c>
      <c r="D100" s="289">
        <v>0.08</v>
      </c>
      <c r="E100" s="290">
        <v>460</v>
      </c>
      <c r="F100" s="288">
        <v>22</v>
      </c>
      <c r="G100" s="288" t="s">
        <v>157</v>
      </c>
      <c r="H100" s="288">
        <v>8</v>
      </c>
      <c r="I100" s="450" t="s">
        <v>30</v>
      </c>
      <c r="J100" s="176">
        <v>20800</v>
      </c>
      <c r="K100" s="240" t="s">
        <v>23</v>
      </c>
      <c r="L100" s="268">
        <f>IF(Начало!$D$8=0,0,J100*(1-Начало!$D$8))</f>
        <v>0</v>
      </c>
      <c r="M100" s="142"/>
      <c r="N100" s="605">
        <v>14900</v>
      </c>
      <c r="P100" s="225"/>
      <c r="Q100" s="225" t="e">
        <f>#REF!*L100</f>
        <v>#REF!</v>
      </c>
      <c r="R100" s="225" t="e">
        <f>#REF!*W100</f>
        <v>#REF!</v>
      </c>
      <c r="S100" s="225" t="e">
        <f>#REF!*X100</f>
        <v>#REF!</v>
      </c>
      <c r="T100" s="71">
        <v>790</v>
      </c>
      <c r="U100" s="71">
        <v>370</v>
      </c>
      <c r="V100" s="71">
        <v>270</v>
      </c>
      <c r="W100" s="229">
        <f t="shared" ref="W100" si="10">(T100/1000)*(U100/1000)*(V100/1000)</f>
        <v>7.8921000000000005E-2</v>
      </c>
      <c r="X100" s="83">
        <v>10.6</v>
      </c>
    </row>
    <row r="101" spans="1:24" ht="20.399999999999999">
      <c r="A101" s="709" t="s">
        <v>169</v>
      </c>
      <c r="B101" s="702">
        <v>2.64</v>
      </c>
      <c r="C101" s="702">
        <v>2.93</v>
      </c>
      <c r="D101" s="703">
        <v>0.08</v>
      </c>
      <c r="E101" s="705">
        <v>460</v>
      </c>
      <c r="F101" s="702">
        <v>22</v>
      </c>
      <c r="G101" s="702" t="s">
        <v>157</v>
      </c>
      <c r="H101" s="702">
        <v>8</v>
      </c>
      <c r="I101" s="451"/>
      <c r="J101" s="650">
        <v>22500</v>
      </c>
      <c r="K101" s="786" t="s">
        <v>23</v>
      </c>
      <c r="L101" s="268">
        <f>IF(Начало!$D$8=0,0,J101*(1-Начало!$D$8))</f>
        <v>0</v>
      </c>
      <c r="M101" s="784"/>
      <c r="N101" s="700">
        <v>16500</v>
      </c>
      <c r="P101" s="178"/>
      <c r="Q101" s="178" t="e">
        <f>#REF!*L101</f>
        <v>#REF!</v>
      </c>
      <c r="R101" s="178" t="e">
        <f>#REF!*W101</f>
        <v>#REF!</v>
      </c>
      <c r="S101" s="178" t="e">
        <f>#REF!*X101</f>
        <v>#REF!</v>
      </c>
      <c r="T101" s="71">
        <v>790</v>
      </c>
      <c r="U101" s="71">
        <v>370</v>
      </c>
      <c r="V101" s="71">
        <v>270</v>
      </c>
      <c r="W101" s="224">
        <f t="shared" ref="W101" si="11">(T101/1000)*(U101/1000)*(V101/1000)</f>
        <v>7.8921000000000005E-2</v>
      </c>
      <c r="X101" s="83">
        <v>10.6</v>
      </c>
    </row>
    <row r="102" spans="1:24" ht="20.399999999999999">
      <c r="A102" s="291" t="s">
        <v>168</v>
      </c>
      <c r="B102" s="172">
        <v>3.52</v>
      </c>
      <c r="C102" s="172">
        <v>3.81</v>
      </c>
      <c r="D102" s="279">
        <v>0.12</v>
      </c>
      <c r="E102" s="172">
        <v>530</v>
      </c>
      <c r="F102" s="172">
        <v>22</v>
      </c>
      <c r="G102" s="172" t="s">
        <v>180</v>
      </c>
      <c r="H102" s="172">
        <v>8.6999999999999993</v>
      </c>
      <c r="I102" s="451"/>
      <c r="J102" s="176">
        <v>26000</v>
      </c>
      <c r="K102" s="241" t="s">
        <v>23</v>
      </c>
      <c r="L102" s="268">
        <f>IF(Начало!$D$8=0,0,J102*(1-Начало!$D$8))</f>
        <v>0</v>
      </c>
      <c r="M102" s="142"/>
      <c r="N102" s="605">
        <v>19500</v>
      </c>
      <c r="P102" s="178"/>
      <c r="Q102" s="178" t="e">
        <f>#REF!*L102</f>
        <v>#REF!</v>
      </c>
      <c r="R102" s="178" t="e">
        <f>#REF!*W102</f>
        <v>#REF!</v>
      </c>
      <c r="S102" s="178" t="e">
        <f>#REF!*X102</f>
        <v>#REF!</v>
      </c>
      <c r="T102" s="71">
        <v>875</v>
      </c>
      <c r="U102" s="71">
        <v>375</v>
      </c>
      <c r="V102" s="71">
        <v>285</v>
      </c>
      <c r="W102" s="224">
        <f t="shared" ref="W102:W104" si="12">(T102/1000)*(U102/1000)*(V102/1000)</f>
        <v>9.3515624999999991E-2</v>
      </c>
      <c r="X102" s="83">
        <v>11.5</v>
      </c>
    </row>
    <row r="103" spans="1:24" ht="20.399999999999999">
      <c r="A103" s="709" t="s">
        <v>164</v>
      </c>
      <c r="B103" s="702">
        <v>5.28</v>
      </c>
      <c r="C103" s="702">
        <v>5.57</v>
      </c>
      <c r="D103" s="703">
        <v>0.56000000000000005</v>
      </c>
      <c r="E103" s="702">
        <v>800</v>
      </c>
      <c r="F103" s="702">
        <v>31</v>
      </c>
      <c r="G103" s="702" t="s">
        <v>181</v>
      </c>
      <c r="H103" s="702">
        <v>11.2</v>
      </c>
      <c r="I103" s="451"/>
      <c r="J103" s="650">
        <v>29100</v>
      </c>
      <c r="K103" s="786" t="s">
        <v>23</v>
      </c>
      <c r="L103" s="268">
        <f>IF(Начало!$D$8=0,0,J103*(1-Начало!$D$8))</f>
        <v>0</v>
      </c>
      <c r="M103" s="785"/>
      <c r="N103" s="700">
        <v>21500</v>
      </c>
      <c r="P103" s="178"/>
      <c r="Q103" s="178" t="e">
        <f>#REF!*L103</f>
        <v>#REF!</v>
      </c>
      <c r="R103" s="178" t="e">
        <f>#REF!*W103</f>
        <v>#REF!</v>
      </c>
      <c r="S103" s="178" t="e">
        <f>#REF!*X103</f>
        <v>#REF!</v>
      </c>
      <c r="T103" s="71">
        <v>1045</v>
      </c>
      <c r="U103" s="71">
        <v>405</v>
      </c>
      <c r="V103" s="71">
        <v>305</v>
      </c>
      <c r="W103" s="224">
        <f t="shared" si="12"/>
        <v>0.12908362500000001</v>
      </c>
      <c r="X103" s="83">
        <v>14.6</v>
      </c>
    </row>
    <row r="104" spans="1:24" thickBot="1">
      <c r="A104" s="292" t="s">
        <v>166</v>
      </c>
      <c r="B104" s="293">
        <v>7.03</v>
      </c>
      <c r="C104" s="293">
        <v>7.33</v>
      </c>
      <c r="D104" s="293">
        <v>0.42</v>
      </c>
      <c r="E104" s="293">
        <v>1090</v>
      </c>
      <c r="F104" s="293">
        <v>34.5</v>
      </c>
      <c r="G104" s="293" t="s">
        <v>182</v>
      </c>
      <c r="H104" s="293">
        <v>13.6</v>
      </c>
      <c r="I104" s="452"/>
      <c r="J104" s="176">
        <v>37500</v>
      </c>
      <c r="K104" s="242" t="s">
        <v>23</v>
      </c>
      <c r="L104" s="268">
        <f>IF(Начало!$D$8=0,0,J104*(1-Начало!$D$8))</f>
        <v>0</v>
      </c>
      <c r="M104" s="141"/>
      <c r="N104" s="605">
        <v>26900</v>
      </c>
      <c r="P104" s="178"/>
      <c r="Q104" s="178" t="e">
        <f>#REF!*L104</f>
        <v>#REF!</v>
      </c>
      <c r="R104" s="178" t="e">
        <f>#REF!*W104</f>
        <v>#REF!</v>
      </c>
      <c r="S104" s="178" t="e">
        <f>#REF!*X104</f>
        <v>#REF!</v>
      </c>
      <c r="T104" s="71">
        <v>1155</v>
      </c>
      <c r="U104" s="71">
        <v>415</v>
      </c>
      <c r="V104" s="71">
        <v>315</v>
      </c>
      <c r="W104" s="224">
        <f t="shared" si="12"/>
        <v>0.15098737500000001</v>
      </c>
      <c r="X104" s="83">
        <v>17.399999999999999</v>
      </c>
    </row>
    <row r="105" spans="1:24" ht="80.25" customHeight="1" thickBot="1">
      <c r="A105" s="453" t="s">
        <v>409</v>
      </c>
      <c r="B105" s="454"/>
      <c r="C105" s="454"/>
      <c r="D105" s="454"/>
      <c r="E105" s="454"/>
      <c r="F105" s="454"/>
      <c r="G105" s="454"/>
      <c r="H105" s="454"/>
      <c r="I105" s="455"/>
      <c r="J105" s="456" t="s">
        <v>183</v>
      </c>
      <c r="K105" s="457"/>
      <c r="L105" s="392"/>
      <c r="M105" s="393"/>
      <c r="N105" s="285"/>
      <c r="P105" s="37"/>
      <c r="Q105" s="225"/>
      <c r="R105" s="225"/>
      <c r="S105" s="225"/>
      <c r="T105" s="71"/>
      <c r="U105" s="71"/>
      <c r="V105" s="71"/>
      <c r="W105" s="229"/>
      <c r="X105" s="81"/>
    </row>
    <row r="106" spans="1:24" ht="20.399999999999999">
      <c r="A106" s="294" t="s">
        <v>350</v>
      </c>
      <c r="B106" s="172">
        <v>2.0499999999999998</v>
      </c>
      <c r="C106" s="172">
        <v>2.35</v>
      </c>
      <c r="D106" s="279">
        <v>0.08</v>
      </c>
      <c r="E106" s="286">
        <v>460</v>
      </c>
      <c r="F106" s="172">
        <v>22</v>
      </c>
      <c r="G106" s="275" t="s">
        <v>157</v>
      </c>
      <c r="H106" s="172">
        <v>8</v>
      </c>
      <c r="I106" s="458" t="s">
        <v>30</v>
      </c>
      <c r="J106" s="587">
        <v>23000</v>
      </c>
      <c r="K106" s="128" t="s">
        <v>23</v>
      </c>
      <c r="L106" s="267">
        <f>IF(Начало!$D$8=0,0,J106*(1-Начало!$D$8))</f>
        <v>0</v>
      </c>
      <c r="M106" s="142"/>
      <c r="N106" s="605">
        <v>17500</v>
      </c>
      <c r="P106" s="225"/>
      <c r="Q106" s="225" t="e">
        <f>#REF!*L106</f>
        <v>#REF!</v>
      </c>
      <c r="R106" s="225" t="e">
        <f>#REF!*W106</f>
        <v>#REF!</v>
      </c>
      <c r="S106" s="225" t="e">
        <f>#REF!*X106</f>
        <v>#REF!</v>
      </c>
      <c r="T106" s="71">
        <v>790</v>
      </c>
      <c r="U106" s="71">
        <v>370</v>
      </c>
      <c r="V106" s="71">
        <v>270</v>
      </c>
      <c r="W106" s="229">
        <f t="shared" ref="W106:W110" si="13">(T106/1000)*(U106/1000)*(V106/1000)</f>
        <v>7.8921000000000005E-2</v>
      </c>
      <c r="X106" s="83">
        <v>10.6</v>
      </c>
    </row>
    <row r="107" spans="1:24" ht="20.399999999999999">
      <c r="A107" s="710" t="s">
        <v>345</v>
      </c>
      <c r="B107" s="702">
        <v>2.64</v>
      </c>
      <c r="C107" s="702">
        <v>2.93</v>
      </c>
      <c r="D107" s="703">
        <v>0.08</v>
      </c>
      <c r="E107" s="705">
        <v>460</v>
      </c>
      <c r="F107" s="702">
        <v>22</v>
      </c>
      <c r="G107" s="697" t="s">
        <v>157</v>
      </c>
      <c r="H107" s="702">
        <v>8</v>
      </c>
      <c r="I107" s="410"/>
      <c r="J107" s="650">
        <v>25000</v>
      </c>
      <c r="K107" s="782" t="s">
        <v>23</v>
      </c>
      <c r="L107" s="267">
        <f>IF(Начало!$D$8=0,0,J107*(1-Начало!$D$8))</f>
        <v>0</v>
      </c>
      <c r="M107" s="784"/>
      <c r="N107" s="700">
        <v>18900</v>
      </c>
      <c r="P107" s="225"/>
      <c r="Q107" s="225" t="e">
        <f>#REF!*L107</f>
        <v>#REF!</v>
      </c>
      <c r="R107" s="225" t="e">
        <f>#REF!*W107</f>
        <v>#REF!</v>
      </c>
      <c r="S107" s="225" t="e">
        <f>#REF!*X107</f>
        <v>#REF!</v>
      </c>
      <c r="T107" s="71">
        <v>790</v>
      </c>
      <c r="U107" s="71">
        <v>370</v>
      </c>
      <c r="V107" s="71">
        <v>270</v>
      </c>
      <c r="W107" s="229">
        <f t="shared" si="13"/>
        <v>7.8921000000000005E-2</v>
      </c>
      <c r="X107" s="83">
        <v>10.6</v>
      </c>
    </row>
    <row r="108" spans="1:24" ht="20.399999999999999">
      <c r="A108" s="291" t="s">
        <v>346</v>
      </c>
      <c r="B108" s="172">
        <v>3.52</v>
      </c>
      <c r="C108" s="172">
        <v>3.81</v>
      </c>
      <c r="D108" s="279">
        <v>0.12</v>
      </c>
      <c r="E108" s="172">
        <v>530</v>
      </c>
      <c r="F108" s="172">
        <v>22</v>
      </c>
      <c r="G108" s="172" t="s">
        <v>180</v>
      </c>
      <c r="H108" s="172">
        <v>8.6999999999999993</v>
      </c>
      <c r="I108" s="410"/>
      <c r="J108" s="587">
        <v>28500</v>
      </c>
      <c r="K108" s="128" t="s">
        <v>23</v>
      </c>
      <c r="L108" s="267">
        <f>IF(Начало!$D$8=0,0,J108*(1-Начало!$D$8))</f>
        <v>0</v>
      </c>
      <c r="M108" s="142"/>
      <c r="N108" s="605">
        <v>22100</v>
      </c>
      <c r="P108" s="225"/>
      <c r="Q108" s="225" t="e">
        <f>#REF!*L108</f>
        <v>#REF!</v>
      </c>
      <c r="R108" s="225" t="e">
        <f>#REF!*W108</f>
        <v>#REF!</v>
      </c>
      <c r="S108" s="225" t="e">
        <f>#REF!*X108</f>
        <v>#REF!</v>
      </c>
      <c r="T108" s="71">
        <v>875</v>
      </c>
      <c r="U108" s="71">
        <v>375</v>
      </c>
      <c r="V108" s="71">
        <v>285</v>
      </c>
      <c r="W108" s="229">
        <f t="shared" si="13"/>
        <v>9.3515624999999991E-2</v>
      </c>
      <c r="X108" s="83">
        <v>11.5</v>
      </c>
    </row>
    <row r="109" spans="1:24" ht="20.399999999999999">
      <c r="A109" s="709" t="s">
        <v>347</v>
      </c>
      <c r="B109" s="707">
        <v>5.28</v>
      </c>
      <c r="C109" s="707">
        <v>5.57</v>
      </c>
      <c r="D109" s="708">
        <v>0.56000000000000005</v>
      </c>
      <c r="E109" s="707">
        <v>800</v>
      </c>
      <c r="F109" s="707">
        <v>31</v>
      </c>
      <c r="G109" s="707" t="s">
        <v>181</v>
      </c>
      <c r="H109" s="707">
        <v>11.2</v>
      </c>
      <c r="I109" s="410"/>
      <c r="J109" s="650">
        <v>32400</v>
      </c>
      <c r="K109" s="782" t="s">
        <v>23</v>
      </c>
      <c r="L109" s="267">
        <f>IF(Начало!$D$8=0,0,J109*(1-Начало!$D$8))</f>
        <v>0</v>
      </c>
      <c r="M109" s="785"/>
      <c r="N109" s="700">
        <v>23900</v>
      </c>
      <c r="P109" s="225"/>
      <c r="Q109" s="225" t="e">
        <f>#REF!*L109</f>
        <v>#REF!</v>
      </c>
      <c r="R109" s="225" t="e">
        <f>#REF!*W109</f>
        <v>#REF!</v>
      </c>
      <c r="S109" s="225" t="e">
        <f>#REF!*X109</f>
        <v>#REF!</v>
      </c>
      <c r="T109" s="71">
        <v>1045</v>
      </c>
      <c r="U109" s="71">
        <v>405</v>
      </c>
      <c r="V109" s="71">
        <v>305</v>
      </c>
      <c r="W109" s="229">
        <f t="shared" si="13"/>
        <v>0.12908362500000001</v>
      </c>
      <c r="X109" s="83">
        <v>14.6</v>
      </c>
    </row>
    <row r="110" spans="1:24" thickBot="1">
      <c r="A110" s="294" t="s">
        <v>348</v>
      </c>
      <c r="B110" s="282">
        <v>7.03</v>
      </c>
      <c r="C110" s="282">
        <v>7.33</v>
      </c>
      <c r="D110" s="282">
        <v>0.42</v>
      </c>
      <c r="E110" s="282">
        <v>1090</v>
      </c>
      <c r="F110" s="282">
        <v>34.5</v>
      </c>
      <c r="G110" s="282" t="s">
        <v>182</v>
      </c>
      <c r="H110" s="282">
        <v>13.6</v>
      </c>
      <c r="I110" s="410"/>
      <c r="J110" s="587">
        <v>40800</v>
      </c>
      <c r="K110" s="128" t="s">
        <v>23</v>
      </c>
      <c r="L110" s="267">
        <f>IF(Начало!$D$8=0,0,J110*(1-Начало!$D$8))</f>
        <v>0</v>
      </c>
      <c r="M110" s="141"/>
      <c r="N110" s="605">
        <v>28900</v>
      </c>
      <c r="P110" s="318"/>
      <c r="Q110" s="225" t="e">
        <f>#REF!*L110</f>
        <v>#REF!</v>
      </c>
      <c r="R110" s="225" t="e">
        <f>#REF!*W110</f>
        <v>#REF!</v>
      </c>
      <c r="S110" s="225" t="e">
        <f>#REF!*X110</f>
        <v>#REF!</v>
      </c>
      <c r="T110" s="71">
        <v>1155</v>
      </c>
      <c r="U110" s="71">
        <v>415</v>
      </c>
      <c r="V110" s="71">
        <v>315</v>
      </c>
      <c r="W110" s="229">
        <f t="shared" si="13"/>
        <v>0.15098737500000001</v>
      </c>
      <c r="X110" s="83">
        <v>17.399999999999999</v>
      </c>
    </row>
    <row r="111" spans="1:24" ht="80.25" customHeight="1" thickBot="1">
      <c r="A111" s="459" t="s">
        <v>324</v>
      </c>
      <c r="B111" s="460"/>
      <c r="C111" s="460"/>
      <c r="D111" s="460"/>
      <c r="E111" s="460"/>
      <c r="F111" s="460"/>
      <c r="G111" s="460"/>
      <c r="H111" s="460"/>
      <c r="I111" s="461"/>
      <c r="J111" s="391" t="s">
        <v>120</v>
      </c>
      <c r="K111" s="392"/>
      <c r="L111" s="392"/>
      <c r="M111" s="393"/>
      <c r="N111" s="285"/>
      <c r="P111" s="37"/>
      <c r="Q111" s="178"/>
      <c r="R111" s="178"/>
      <c r="S111" s="178"/>
      <c r="T111" s="71"/>
      <c r="U111" s="71"/>
      <c r="V111" s="71"/>
      <c r="W111" s="79"/>
      <c r="X111" s="38"/>
    </row>
    <row r="112" spans="1:24" ht="20.25" customHeight="1">
      <c r="A112" s="295" t="s">
        <v>116</v>
      </c>
      <c r="B112" s="296">
        <v>2.0499999999999998</v>
      </c>
      <c r="C112" s="288">
        <v>2.34</v>
      </c>
      <c r="D112" s="288">
        <v>0.04</v>
      </c>
      <c r="E112" s="288">
        <v>580</v>
      </c>
      <c r="F112" s="288">
        <v>29</v>
      </c>
      <c r="G112" s="275" t="s">
        <v>44</v>
      </c>
      <c r="H112" s="297">
        <v>14.5</v>
      </c>
      <c r="I112" s="401" t="s">
        <v>30</v>
      </c>
      <c r="J112" s="587">
        <f>VLOOKUP(A112,[1]RAC_multi!$B$7:$L$165,11,FALSE)</f>
        <v>35400</v>
      </c>
      <c r="K112" s="588">
        <f>J112+J113</f>
        <v>45000</v>
      </c>
      <c r="L112" s="269">
        <f>IF(Начало!$D$8=0,0,J112*(1-Начало!$D$8))</f>
        <v>0</v>
      </c>
      <c r="M112" s="395">
        <f>L112+L113</f>
        <v>0</v>
      </c>
      <c r="N112" s="599">
        <v>34600</v>
      </c>
      <c r="P112" s="178"/>
      <c r="Q112" s="346" t="e">
        <f>#REF!*M112</f>
        <v>#REF!</v>
      </c>
      <c r="R112" s="346" t="e">
        <f>#REF!*(W112+W113)</f>
        <v>#REF!</v>
      </c>
      <c r="S112" s="346" t="e">
        <f>#REF!*(X112+X113)</f>
        <v>#REF!</v>
      </c>
      <c r="T112" s="82">
        <v>662</v>
      </c>
      <c r="U112" s="82">
        <v>317</v>
      </c>
      <c r="V112" s="82">
        <v>662</v>
      </c>
      <c r="W112" s="181">
        <f t="shared" ref="W112:W119" si="14">(T112/1000)*(U112/1000)*(V112/1000)</f>
        <v>0.138923348</v>
      </c>
      <c r="X112" s="83">
        <v>17.3</v>
      </c>
    </row>
    <row r="113" spans="1:26" ht="20.399999999999999">
      <c r="A113" s="298" t="s">
        <v>71</v>
      </c>
      <c r="B113" s="299"/>
      <c r="C113" s="299"/>
      <c r="D113" s="299"/>
      <c r="E113" s="299"/>
      <c r="F113" s="278"/>
      <c r="G113" s="172" t="s">
        <v>45</v>
      </c>
      <c r="H113" s="300">
        <v>2.5</v>
      </c>
      <c r="I113" s="397"/>
      <c r="J113" s="587">
        <f>VLOOKUP(A113,[1]RAC_multi!$B$7:$L$165,11,FALSE)</f>
        <v>9600</v>
      </c>
      <c r="K113" s="588"/>
      <c r="L113" s="267">
        <f>IF(Начало!$D$8=0,0,J113*(1-Начало!$D$8))</f>
        <v>0</v>
      </c>
      <c r="M113" s="363"/>
      <c r="N113" s="599"/>
      <c r="P113" s="178"/>
      <c r="Q113" s="346"/>
      <c r="R113" s="346"/>
      <c r="S113" s="346"/>
      <c r="T113" s="82">
        <v>715</v>
      </c>
      <c r="U113" s="82">
        <v>123</v>
      </c>
      <c r="V113" s="82">
        <v>715</v>
      </c>
      <c r="W113" s="181">
        <f t="shared" si="14"/>
        <v>6.2880674999999997E-2</v>
      </c>
      <c r="X113" s="81">
        <v>4.5</v>
      </c>
    </row>
    <row r="114" spans="1:26" ht="20.25" customHeight="1">
      <c r="A114" s="711" t="s">
        <v>117</v>
      </c>
      <c r="B114" s="712">
        <v>2.64</v>
      </c>
      <c r="C114" s="697">
        <v>2.93</v>
      </c>
      <c r="D114" s="697">
        <v>0.04</v>
      </c>
      <c r="E114" s="697">
        <v>580</v>
      </c>
      <c r="F114" s="697">
        <v>29</v>
      </c>
      <c r="G114" s="697" t="s">
        <v>44</v>
      </c>
      <c r="H114" s="713">
        <v>14.5</v>
      </c>
      <c r="I114" s="397"/>
      <c r="J114" s="650">
        <f>VLOOKUP(A114,[1]RAC_multi!$B$7:$L$165,11,FALSE)</f>
        <v>36600</v>
      </c>
      <c r="K114" s="651">
        <f>J114+J115</f>
        <v>46200</v>
      </c>
      <c r="L114" s="267">
        <f>IF(Начало!$D$8=0,0,J114*(1-Начало!$D$8))</f>
        <v>0</v>
      </c>
      <c r="M114" s="717">
        <f>L114+L115</f>
        <v>0</v>
      </c>
      <c r="N114" s="655">
        <v>35600</v>
      </c>
      <c r="P114" s="178"/>
      <c r="Q114" s="346" t="e">
        <f>#REF!*M114</f>
        <v>#REF!</v>
      </c>
      <c r="R114" s="346" t="e">
        <f>#REF!*(W114+W115)</f>
        <v>#REF!</v>
      </c>
      <c r="S114" s="346" t="e">
        <f>#REF!*(X114+X115)</f>
        <v>#REF!</v>
      </c>
      <c r="T114" s="82">
        <v>662</v>
      </c>
      <c r="U114" s="82">
        <v>317</v>
      </c>
      <c r="V114" s="82">
        <v>662</v>
      </c>
      <c r="W114" s="181">
        <f t="shared" si="14"/>
        <v>0.138923348</v>
      </c>
      <c r="X114" s="83">
        <v>17.3</v>
      </c>
    </row>
    <row r="115" spans="1:26" ht="20.399999999999999">
      <c r="A115" s="714" t="s">
        <v>71</v>
      </c>
      <c r="B115" s="715"/>
      <c r="C115" s="715"/>
      <c r="D115" s="715"/>
      <c r="E115" s="715"/>
      <c r="F115" s="701"/>
      <c r="G115" s="702" t="s">
        <v>45</v>
      </c>
      <c r="H115" s="716">
        <v>2.5</v>
      </c>
      <c r="I115" s="397"/>
      <c r="J115" s="650">
        <f>VLOOKUP(A115,[1]RAC_multi!$B$7:$L$165,11,FALSE)</f>
        <v>9600</v>
      </c>
      <c r="K115" s="651"/>
      <c r="L115" s="267">
        <f>IF(Начало!$D$8=0,0,J115*(1-Начало!$D$8))</f>
        <v>0</v>
      </c>
      <c r="M115" s="665"/>
      <c r="N115" s="655"/>
      <c r="P115" s="178"/>
      <c r="Q115" s="346"/>
      <c r="R115" s="346"/>
      <c r="S115" s="346"/>
      <c r="T115" s="82">
        <v>715</v>
      </c>
      <c r="U115" s="82">
        <v>123</v>
      </c>
      <c r="V115" s="82">
        <v>715</v>
      </c>
      <c r="W115" s="181">
        <f t="shared" si="14"/>
        <v>6.2880674999999997E-2</v>
      </c>
      <c r="X115" s="81">
        <v>4.5</v>
      </c>
    </row>
    <row r="116" spans="1:26" ht="20.399999999999999">
      <c r="A116" s="298" t="s">
        <v>118</v>
      </c>
      <c r="B116" s="173">
        <v>3.52</v>
      </c>
      <c r="C116" s="172">
        <v>4.0999999999999996</v>
      </c>
      <c r="D116" s="172">
        <v>0.04</v>
      </c>
      <c r="E116" s="172">
        <v>569</v>
      </c>
      <c r="F116" s="172">
        <v>34.5</v>
      </c>
      <c r="G116" s="275" t="s">
        <v>44</v>
      </c>
      <c r="H116" s="300">
        <v>16.2</v>
      </c>
      <c r="I116" s="397"/>
      <c r="J116" s="587">
        <f>VLOOKUP(A116,[1]RAC_multi!$B$7:$L$165,11,FALSE)</f>
        <v>38100</v>
      </c>
      <c r="K116" s="588">
        <f>J116+J117</f>
        <v>47700</v>
      </c>
      <c r="L116" s="267">
        <f>IF(Начало!$D$8=0,0,J116*(1-Начало!$D$8))</f>
        <v>0</v>
      </c>
      <c r="M116" s="363">
        <f>L116+L117</f>
        <v>0</v>
      </c>
      <c r="N116" s="599">
        <v>36200</v>
      </c>
      <c r="P116" s="178"/>
      <c r="Q116" s="346" t="e">
        <f>#REF!*M116</f>
        <v>#REF!</v>
      </c>
      <c r="R116" s="346" t="e">
        <f>#REF!*(W116+W117)</f>
        <v>#REF!</v>
      </c>
      <c r="S116" s="346" t="e">
        <f>#REF!*(X116+X117)</f>
        <v>#REF!</v>
      </c>
      <c r="T116" s="82">
        <v>662</v>
      </c>
      <c r="U116" s="82">
        <v>317</v>
      </c>
      <c r="V116" s="82">
        <v>662</v>
      </c>
      <c r="W116" s="181">
        <f t="shared" si="14"/>
        <v>0.138923348</v>
      </c>
      <c r="X116" s="81">
        <v>21.4</v>
      </c>
    </row>
    <row r="117" spans="1:26" ht="20.399999999999999">
      <c r="A117" s="298" t="s">
        <v>71</v>
      </c>
      <c r="B117" s="299"/>
      <c r="C117" s="299"/>
      <c r="D117" s="299"/>
      <c r="E117" s="299"/>
      <c r="F117" s="278"/>
      <c r="G117" s="172" t="s">
        <v>45</v>
      </c>
      <c r="H117" s="300">
        <v>2.5</v>
      </c>
      <c r="I117" s="397"/>
      <c r="J117" s="587">
        <f>VLOOKUP(A117,[1]RAC_multi!$B$7:$L$165,11,FALSE)</f>
        <v>9600</v>
      </c>
      <c r="K117" s="588"/>
      <c r="L117" s="267">
        <f>IF(Начало!$D$8=0,0,J117*(1-Начало!$D$8))</f>
        <v>0</v>
      </c>
      <c r="M117" s="363"/>
      <c r="N117" s="599"/>
      <c r="P117" s="178"/>
      <c r="Q117" s="346"/>
      <c r="R117" s="346"/>
      <c r="S117" s="346"/>
      <c r="T117" s="82">
        <v>715</v>
      </c>
      <c r="U117" s="82">
        <v>123</v>
      </c>
      <c r="V117" s="82">
        <v>715</v>
      </c>
      <c r="W117" s="181">
        <f t="shared" si="14"/>
        <v>6.2880674999999997E-2</v>
      </c>
      <c r="X117" s="81">
        <v>4.5</v>
      </c>
    </row>
    <row r="118" spans="1:26" ht="20.399999999999999">
      <c r="A118" s="711" t="s">
        <v>119</v>
      </c>
      <c r="B118" s="712">
        <v>5.28</v>
      </c>
      <c r="C118" s="697">
        <v>5.57</v>
      </c>
      <c r="D118" s="697">
        <v>0.10199999999999999</v>
      </c>
      <c r="E118" s="697">
        <v>680</v>
      </c>
      <c r="F118" s="697">
        <v>39</v>
      </c>
      <c r="G118" s="697" t="s">
        <v>44</v>
      </c>
      <c r="H118" s="713">
        <v>16.2</v>
      </c>
      <c r="I118" s="397"/>
      <c r="J118" s="650">
        <f>VLOOKUP(A118,[1]RAC_multi!$B$7:$L$165,11,FALSE)</f>
        <v>43300</v>
      </c>
      <c r="K118" s="651">
        <f>J118+J119</f>
        <v>52900</v>
      </c>
      <c r="L118" s="267">
        <f>IF(Начало!$D$8=0,0,J118*(1-Начало!$D$8))</f>
        <v>0</v>
      </c>
      <c r="M118" s="717">
        <f>L118+L119</f>
        <v>0</v>
      </c>
      <c r="N118" s="655">
        <v>40900</v>
      </c>
      <c r="P118" s="178"/>
      <c r="Q118" s="346" t="e">
        <f>#REF!*M118</f>
        <v>#REF!</v>
      </c>
      <c r="R118" s="346" t="e">
        <f>#REF!*(W118+W119)</f>
        <v>#REF!</v>
      </c>
      <c r="S118" s="346" t="e">
        <f>#REF!*(X118+X119)</f>
        <v>#REF!</v>
      </c>
      <c r="T118" s="82">
        <v>662</v>
      </c>
      <c r="U118" s="82">
        <v>317</v>
      </c>
      <c r="V118" s="82">
        <v>662</v>
      </c>
      <c r="W118" s="181">
        <f t="shared" si="14"/>
        <v>0.138923348</v>
      </c>
      <c r="X118" s="81">
        <v>21.4</v>
      </c>
    </row>
    <row r="119" spans="1:26" thickBot="1">
      <c r="A119" s="718" t="s">
        <v>71</v>
      </c>
      <c r="B119" s="719"/>
      <c r="C119" s="719"/>
      <c r="D119" s="719"/>
      <c r="E119" s="719"/>
      <c r="F119" s="720"/>
      <c r="G119" s="702" t="s">
        <v>45</v>
      </c>
      <c r="H119" s="721">
        <v>2.5</v>
      </c>
      <c r="I119" s="402"/>
      <c r="J119" s="650">
        <f>VLOOKUP(A119,[1]RAC_multi!$B$7:$L$165,11,FALSE)</f>
        <v>9600</v>
      </c>
      <c r="K119" s="651"/>
      <c r="L119" s="270">
        <f>IF(Начало!$D$8=0,0,J119*(1-Начало!$D$8))</f>
        <v>0</v>
      </c>
      <c r="M119" s="787"/>
      <c r="N119" s="655"/>
      <c r="P119" s="178"/>
      <c r="Q119" s="346"/>
      <c r="R119" s="346"/>
      <c r="S119" s="346"/>
      <c r="T119" s="82">
        <v>715</v>
      </c>
      <c r="U119" s="82">
        <v>123</v>
      </c>
      <c r="V119" s="82">
        <v>715</v>
      </c>
      <c r="W119" s="181">
        <f t="shared" si="14"/>
        <v>6.2880674999999997E-2</v>
      </c>
      <c r="X119" s="81">
        <v>4.5</v>
      </c>
    </row>
    <row r="120" spans="1:26" ht="65.25" customHeight="1" thickBot="1">
      <c r="A120" s="459" t="s">
        <v>325</v>
      </c>
      <c r="B120" s="460"/>
      <c r="C120" s="460"/>
      <c r="D120" s="460"/>
      <c r="E120" s="460"/>
      <c r="F120" s="460"/>
      <c r="G120" s="460"/>
      <c r="H120" s="460"/>
      <c r="I120" s="461"/>
      <c r="J120" s="391" t="s">
        <v>120</v>
      </c>
      <c r="K120" s="392"/>
      <c r="L120" s="392"/>
      <c r="M120" s="393"/>
      <c r="N120" s="301"/>
      <c r="P120" s="40"/>
      <c r="Q120" s="178"/>
      <c r="R120" s="178"/>
      <c r="S120" s="178"/>
      <c r="T120" s="71"/>
      <c r="U120" s="71"/>
      <c r="V120" s="71"/>
      <c r="W120" s="79"/>
      <c r="X120" s="38"/>
    </row>
    <row r="121" spans="1:26" ht="22.5" customHeight="1">
      <c r="A121" s="295" t="s">
        <v>121</v>
      </c>
      <c r="B121" s="288">
        <v>2.0499999999999998</v>
      </c>
      <c r="C121" s="288">
        <v>2.34</v>
      </c>
      <c r="D121" s="288">
        <v>0.17</v>
      </c>
      <c r="E121" s="288">
        <v>500</v>
      </c>
      <c r="F121" s="288">
        <v>27.5</v>
      </c>
      <c r="G121" s="288" t="s">
        <v>91</v>
      </c>
      <c r="H121" s="288">
        <v>18</v>
      </c>
      <c r="I121" s="401" t="s">
        <v>30</v>
      </c>
      <c r="J121" s="587">
        <f>VLOOKUP(A121,[1]RAC_multi!$B$7:$L$165,11,FALSE)</f>
        <v>39300</v>
      </c>
      <c r="K121" s="203" t="s">
        <v>23</v>
      </c>
      <c r="L121" s="269">
        <f>IF(Начало!$D$8=0,0,J121*(1-Начало!$D$8))</f>
        <v>0</v>
      </c>
      <c r="M121" s="204"/>
      <c r="N121" s="605">
        <v>30300</v>
      </c>
      <c r="P121" s="178"/>
      <c r="Q121" s="178" t="e">
        <f>#REF!*L121</f>
        <v>#REF!</v>
      </c>
      <c r="R121" s="178" t="e">
        <f>#REF!*W121</f>
        <v>#REF!</v>
      </c>
      <c r="S121" s="178" t="e">
        <f>#REF!*X121</f>
        <v>#REF!</v>
      </c>
      <c r="T121" s="84">
        <v>860</v>
      </c>
      <c r="U121" s="84">
        <v>260</v>
      </c>
      <c r="V121" s="84">
        <v>540</v>
      </c>
      <c r="W121" s="181">
        <f>(T121/1000)*(U121/1000)*(V121/1000)</f>
        <v>0.120744</v>
      </c>
      <c r="X121" s="81">
        <v>22</v>
      </c>
    </row>
    <row r="122" spans="1:26" ht="20.25" customHeight="1">
      <c r="A122" s="714" t="s">
        <v>122</v>
      </c>
      <c r="B122" s="702">
        <v>2.64</v>
      </c>
      <c r="C122" s="702">
        <v>2.93</v>
      </c>
      <c r="D122" s="697">
        <v>0.18</v>
      </c>
      <c r="E122" s="702">
        <v>500</v>
      </c>
      <c r="F122" s="702">
        <v>27.5</v>
      </c>
      <c r="G122" s="697" t="s">
        <v>91</v>
      </c>
      <c r="H122" s="702">
        <v>18</v>
      </c>
      <c r="I122" s="397"/>
      <c r="J122" s="650">
        <f>VLOOKUP(A122,[1]RAC_multi!$B$7:$L$165,11,FALSE)</f>
        <v>40400</v>
      </c>
      <c r="K122" s="782" t="s">
        <v>23</v>
      </c>
      <c r="L122" s="267">
        <f>IF(Начало!$D$8=0,0,J122*(1-Начало!$D$8))</f>
        <v>0</v>
      </c>
      <c r="M122" s="784"/>
      <c r="N122" s="700">
        <v>31000</v>
      </c>
      <c r="P122" s="178"/>
      <c r="Q122" s="178" t="e">
        <f>#REF!*L122</f>
        <v>#REF!</v>
      </c>
      <c r="R122" s="178" t="e">
        <f>#REF!*W122</f>
        <v>#REF!</v>
      </c>
      <c r="S122" s="178" t="e">
        <f>#REF!*X122</f>
        <v>#REF!</v>
      </c>
      <c r="T122" s="84">
        <v>860</v>
      </c>
      <c r="U122" s="84">
        <v>260</v>
      </c>
      <c r="V122" s="84">
        <v>540</v>
      </c>
      <c r="W122" s="181">
        <f>(T122/1000)*(U122/1000)*(V122/1000)</f>
        <v>0.120744</v>
      </c>
      <c r="X122" s="81">
        <v>22</v>
      </c>
    </row>
    <row r="123" spans="1:26" ht="20.399999999999999">
      <c r="A123" s="298" t="s">
        <v>123</v>
      </c>
      <c r="B123" s="172">
        <v>3.52</v>
      </c>
      <c r="C123" s="172">
        <v>3.81</v>
      </c>
      <c r="D123" s="275">
        <v>0.185</v>
      </c>
      <c r="E123" s="172">
        <v>600</v>
      </c>
      <c r="F123" s="172">
        <v>30</v>
      </c>
      <c r="G123" s="275" t="s">
        <v>197</v>
      </c>
      <c r="H123" s="172">
        <v>18</v>
      </c>
      <c r="I123" s="397"/>
      <c r="J123" s="587">
        <f>VLOOKUP(A123,[1]RAC_multi!$B$7:$L$165,11,FALSE)</f>
        <v>44100</v>
      </c>
      <c r="K123" s="128" t="s">
        <v>23</v>
      </c>
      <c r="L123" s="267">
        <f>IF(Начало!$D$8=0,0,J123*(1-Начало!$D$8))</f>
        <v>0</v>
      </c>
      <c r="M123" s="142"/>
      <c r="N123" s="605">
        <v>34100</v>
      </c>
      <c r="P123" s="178"/>
      <c r="Q123" s="178" t="e">
        <f>#REF!*L123</f>
        <v>#REF!</v>
      </c>
      <c r="R123" s="178" t="e">
        <f>#REF!*W123</f>
        <v>#REF!</v>
      </c>
      <c r="S123" s="178" t="e">
        <f>#REF!*X123</f>
        <v>#REF!</v>
      </c>
      <c r="T123" s="84">
        <v>860</v>
      </c>
      <c r="U123" s="84">
        <v>260</v>
      </c>
      <c r="V123" s="84">
        <v>540</v>
      </c>
      <c r="W123" s="181">
        <f>(T123/1000)*(U123/1000)*(V123/1000)</f>
        <v>0.120744</v>
      </c>
      <c r="X123" s="81">
        <v>22</v>
      </c>
    </row>
    <row r="124" spans="1:26" thickBot="1">
      <c r="A124" s="718" t="s">
        <v>124</v>
      </c>
      <c r="B124" s="722">
        <v>5.28</v>
      </c>
      <c r="C124" s="722">
        <v>5.57</v>
      </c>
      <c r="D124" s="723">
        <v>0.2</v>
      </c>
      <c r="E124" s="722">
        <v>911</v>
      </c>
      <c r="F124" s="722">
        <v>35</v>
      </c>
      <c r="G124" s="723" t="s">
        <v>76</v>
      </c>
      <c r="H124" s="722">
        <v>24.3</v>
      </c>
      <c r="I124" s="402"/>
      <c r="J124" s="650">
        <f>VLOOKUP(A124,[1]RAC_multi!$B$7:$L$165,11,FALSE)</f>
        <v>51200</v>
      </c>
      <c r="K124" s="788" t="s">
        <v>23</v>
      </c>
      <c r="L124" s="271">
        <f>IF(Начало!$D$8=0,0,J124*(1-Начало!$D$8))</f>
        <v>0</v>
      </c>
      <c r="M124" s="789"/>
      <c r="N124" s="700">
        <v>39800</v>
      </c>
      <c r="P124" s="178"/>
      <c r="Q124" s="178" t="e">
        <f>#REF!*L124</f>
        <v>#REF!</v>
      </c>
      <c r="R124" s="178" t="e">
        <f>#REF!*W124</f>
        <v>#REF!</v>
      </c>
      <c r="S124" s="178" t="e">
        <f>#REF!*X124</f>
        <v>#REF!</v>
      </c>
      <c r="T124" s="84">
        <v>1070</v>
      </c>
      <c r="U124" s="84">
        <v>280</v>
      </c>
      <c r="V124" s="84">
        <v>725</v>
      </c>
      <c r="W124" s="181">
        <f>(T124/1000)*(U124/1000)*(V124/1000)</f>
        <v>0.21721000000000001</v>
      </c>
      <c r="X124" s="81">
        <v>29.6</v>
      </c>
    </row>
    <row r="125" spans="1:26" ht="21" customHeight="1" thickBot="1">
      <c r="A125" s="302" t="s">
        <v>140</v>
      </c>
      <c r="B125" s="303"/>
      <c r="C125" s="303"/>
      <c r="D125" s="303"/>
      <c r="E125" s="303"/>
      <c r="F125" s="303"/>
      <c r="G125" s="303"/>
      <c r="H125" s="303"/>
      <c r="I125" s="303"/>
      <c r="J125" s="303"/>
      <c r="K125" s="303"/>
      <c r="L125" s="272"/>
      <c r="M125" s="304"/>
      <c r="N125" s="305"/>
      <c r="P125" s="219"/>
      <c r="Q125" s="219"/>
      <c r="R125" s="219"/>
      <c r="S125" s="219"/>
      <c r="T125" s="71"/>
      <c r="U125" s="71"/>
      <c r="V125" s="71"/>
      <c r="W125" s="80"/>
      <c r="X125" s="219"/>
    </row>
    <row r="126" spans="1:26" ht="29.25" customHeight="1" thickBot="1">
      <c r="A126" s="306" t="s">
        <v>321</v>
      </c>
      <c r="B126" s="462" t="s">
        <v>326</v>
      </c>
      <c r="C126" s="463"/>
      <c r="D126" s="463"/>
      <c r="E126" s="463"/>
      <c r="F126" s="463"/>
      <c r="G126" s="463"/>
      <c r="H126" s="463"/>
      <c r="I126" s="463"/>
      <c r="J126" s="607">
        <v>6800</v>
      </c>
      <c r="K126" s="307" t="s">
        <v>23</v>
      </c>
      <c r="L126" s="273">
        <f>IF(Начало!$D$8=0,0,J126*(1-Начало!$D$8))</f>
        <v>0</v>
      </c>
      <c r="M126" s="220"/>
      <c r="N126" s="606">
        <v>5900</v>
      </c>
      <c r="P126" s="318"/>
      <c r="Q126" s="219"/>
      <c r="R126" s="219"/>
      <c r="S126" s="219" t="e">
        <f>#REF!*X126</f>
        <v>#REF!</v>
      </c>
      <c r="T126" s="73"/>
      <c r="U126" s="73"/>
      <c r="V126" s="73"/>
      <c r="W126" s="80"/>
      <c r="X126" s="219"/>
    </row>
    <row r="127" spans="1:26" s="618" customFormat="1">
      <c r="A127" s="608" t="s">
        <v>97</v>
      </c>
      <c r="B127" s="609"/>
      <c r="C127" s="609"/>
      <c r="D127" s="609"/>
      <c r="E127" s="609"/>
      <c r="F127" s="609"/>
      <c r="G127" s="609"/>
      <c r="H127" s="609"/>
      <c r="I127" s="609"/>
      <c r="J127" s="610"/>
      <c r="K127" s="611"/>
      <c r="L127" s="612"/>
      <c r="M127" s="613"/>
      <c r="N127" s="613"/>
      <c r="O127" s="614"/>
      <c r="P127" s="615"/>
      <c r="Q127" s="614"/>
      <c r="R127" s="614"/>
      <c r="S127" s="614"/>
      <c r="T127" s="614"/>
      <c r="U127" s="616"/>
      <c r="V127" s="616"/>
      <c r="W127" s="616"/>
      <c r="X127" s="617"/>
      <c r="Y127" s="614"/>
      <c r="Z127" s="615"/>
    </row>
  </sheetData>
  <mergeCells count="369">
    <mergeCell ref="N43:N44"/>
    <mergeCell ref="N60:N61"/>
    <mergeCell ref="N62:N63"/>
    <mergeCell ref="Q118:Q119"/>
    <mergeCell ref="Q46:Q47"/>
    <mergeCell ref="Q64:Q65"/>
    <mergeCell ref="R48:R49"/>
    <mergeCell ref="R118:R119"/>
    <mergeCell ref="K39:K40"/>
    <mergeCell ref="N64:N65"/>
    <mergeCell ref="N67:N69"/>
    <mergeCell ref="N70:N72"/>
    <mergeCell ref="N57:N58"/>
    <mergeCell ref="M39:M40"/>
    <mergeCell ref="K50:K51"/>
    <mergeCell ref="M50:M51"/>
    <mergeCell ref="J45:M45"/>
    <mergeCell ref="N112:N113"/>
    <mergeCell ref="N114:N115"/>
    <mergeCell ref="N118:N119"/>
    <mergeCell ref="N46:N47"/>
    <mergeCell ref="D46:D47"/>
    <mergeCell ref="E46:E47"/>
    <mergeCell ref="A84:M84"/>
    <mergeCell ref="I121:I124"/>
    <mergeCell ref="I94:I98"/>
    <mergeCell ref="D55:D56"/>
    <mergeCell ref="B57:B58"/>
    <mergeCell ref="B55:B56"/>
    <mergeCell ref="A54:I54"/>
    <mergeCell ref="K55:K56"/>
    <mergeCell ref="J54:M54"/>
    <mergeCell ref="M55:M56"/>
    <mergeCell ref="K48:K49"/>
    <mergeCell ref="R64:R65"/>
    <mergeCell ref="N116:N117"/>
    <mergeCell ref="I30:I31"/>
    <mergeCell ref="E55:E56"/>
    <mergeCell ref="M33:M34"/>
    <mergeCell ref="K33:K34"/>
    <mergeCell ref="K46:K47"/>
    <mergeCell ref="M46:M47"/>
    <mergeCell ref="K57:K58"/>
    <mergeCell ref="M57:M58"/>
    <mergeCell ref="I33:I36"/>
    <mergeCell ref="M41:M42"/>
    <mergeCell ref="K41:K42"/>
    <mergeCell ref="I112:I119"/>
    <mergeCell ref="A120:I120"/>
    <mergeCell ref="B82:J82"/>
    <mergeCell ref="J105:M105"/>
    <mergeCell ref="I106:I110"/>
    <mergeCell ref="A111:I111"/>
    <mergeCell ref="K118:K119"/>
    <mergeCell ref="M114:M115"/>
    <mergeCell ref="M118:M119"/>
    <mergeCell ref="B126:I126"/>
    <mergeCell ref="J120:M120"/>
    <mergeCell ref="B80:J80"/>
    <mergeCell ref="E57:E58"/>
    <mergeCell ref="I55:I58"/>
    <mergeCell ref="I100:I104"/>
    <mergeCell ref="A105:I105"/>
    <mergeCell ref="B78:J78"/>
    <mergeCell ref="A93:I93"/>
    <mergeCell ref="B83:J83"/>
    <mergeCell ref="A2:A4"/>
    <mergeCell ref="B2:L2"/>
    <mergeCell ref="B3:L3"/>
    <mergeCell ref="B4:L4"/>
    <mergeCell ref="D13:D14"/>
    <mergeCell ref="E13:E14"/>
    <mergeCell ref="A10:I10"/>
    <mergeCell ref="B11:B12"/>
    <mergeCell ref="C19:C20"/>
    <mergeCell ref="D19:D20"/>
    <mergeCell ref="E19:E20"/>
    <mergeCell ref="J10:M10"/>
    <mergeCell ref="K11:K12"/>
    <mergeCell ref="C28:C29"/>
    <mergeCell ref="D11:D12"/>
    <mergeCell ref="E11:E12"/>
    <mergeCell ref="C24:C25"/>
    <mergeCell ref="D35:D36"/>
    <mergeCell ref="Q30:Q31"/>
    <mergeCell ref="Q33:Q34"/>
    <mergeCell ref="Q35:Q36"/>
    <mergeCell ref="K35:K36"/>
    <mergeCell ref="M35:M36"/>
    <mergeCell ref="M30:M31"/>
    <mergeCell ref="M48:M49"/>
    <mergeCell ref="R13:R14"/>
    <mergeCell ref="N15:N16"/>
    <mergeCell ref="N13:N14"/>
    <mergeCell ref="N11:N12"/>
    <mergeCell ref="Q11:Q12"/>
    <mergeCell ref="M11:M12"/>
    <mergeCell ref="M13:M14"/>
    <mergeCell ref="K13:K14"/>
    <mergeCell ref="C17:C18"/>
    <mergeCell ref="D17:D18"/>
    <mergeCell ref="E17:E18"/>
    <mergeCell ref="Q13:Q14"/>
    <mergeCell ref="Q17:Q18"/>
    <mergeCell ref="K17:K18"/>
    <mergeCell ref="C11:C12"/>
    <mergeCell ref="R11:R12"/>
    <mergeCell ref="J5:K5"/>
    <mergeCell ref="L5:M5"/>
    <mergeCell ref="A7:M7"/>
    <mergeCell ref="A8:M8"/>
    <mergeCell ref="A9:M9"/>
    <mergeCell ref="Q5:Q6"/>
    <mergeCell ref="N5:N6"/>
    <mergeCell ref="R5:R6"/>
    <mergeCell ref="B17:B18"/>
    <mergeCell ref="B24:B25"/>
    <mergeCell ref="B19:B20"/>
    <mergeCell ref="B46:B47"/>
    <mergeCell ref="A45:I45"/>
    <mergeCell ref="C46:C47"/>
    <mergeCell ref="I46:I51"/>
    <mergeCell ref="B48:B49"/>
    <mergeCell ref="C48:C49"/>
    <mergeCell ref="D48:D49"/>
    <mergeCell ref="E48:E49"/>
    <mergeCell ref="I11:I18"/>
    <mergeCell ref="B33:B34"/>
    <mergeCell ref="E35:E36"/>
    <mergeCell ref="B35:B36"/>
    <mergeCell ref="D24:D25"/>
    <mergeCell ref="E24:E25"/>
    <mergeCell ref="E22:E23"/>
    <mergeCell ref="D22:D23"/>
    <mergeCell ref="D57:D58"/>
    <mergeCell ref="C57:C58"/>
    <mergeCell ref="B77:J77"/>
    <mergeCell ref="B22:B23"/>
    <mergeCell ref="I39:I44"/>
    <mergeCell ref="E26:E27"/>
    <mergeCell ref="D64:D65"/>
    <mergeCell ref="E64:E65"/>
    <mergeCell ref="J32:M32"/>
    <mergeCell ref="K26:K27"/>
    <mergeCell ref="D33:D34"/>
    <mergeCell ref="C33:C34"/>
    <mergeCell ref="E33:E34"/>
    <mergeCell ref="K30:K31"/>
    <mergeCell ref="C55:C56"/>
    <mergeCell ref="C35:C36"/>
    <mergeCell ref="C22:C23"/>
    <mergeCell ref="A21:I21"/>
    <mergeCell ref="B15:B16"/>
    <mergeCell ref="C15:C16"/>
    <mergeCell ref="D15:D16"/>
    <mergeCell ref="A5:A6"/>
    <mergeCell ref="B5:C5"/>
    <mergeCell ref="D5:D6"/>
    <mergeCell ref="E5:E6"/>
    <mergeCell ref="F5:F6"/>
    <mergeCell ref="B39:B40"/>
    <mergeCell ref="D26:D27"/>
    <mergeCell ref="B13:B14"/>
    <mergeCell ref="C13:C14"/>
    <mergeCell ref="D28:D29"/>
    <mergeCell ref="B26:B27"/>
    <mergeCell ref="C26:C27"/>
    <mergeCell ref="C39:C40"/>
    <mergeCell ref="I19:I20"/>
    <mergeCell ref="R55:R56"/>
    <mergeCell ref="S55:S56"/>
    <mergeCell ref="G5:G6"/>
    <mergeCell ref="H5:H6"/>
    <mergeCell ref="K15:K16"/>
    <mergeCell ref="M15:M16"/>
    <mergeCell ref="M26:M27"/>
    <mergeCell ref="E15:E16"/>
    <mergeCell ref="S5:S6"/>
    <mergeCell ref="I5:I6"/>
    <mergeCell ref="S11:S12"/>
    <mergeCell ref="S13:S14"/>
    <mergeCell ref="E28:E29"/>
    <mergeCell ref="M28:M29"/>
    <mergeCell ref="R35:R36"/>
    <mergeCell ref="E39:E40"/>
    <mergeCell ref="N55:N56"/>
    <mergeCell ref="N48:N49"/>
    <mergeCell ref="R52:R53"/>
    <mergeCell ref="N22:N23"/>
    <mergeCell ref="N24:N25"/>
    <mergeCell ref="N41:N42"/>
    <mergeCell ref="S52:S53"/>
    <mergeCell ref="S112:S113"/>
    <mergeCell ref="S118:S119"/>
    <mergeCell ref="S57:S58"/>
    <mergeCell ref="Q116:Q117"/>
    <mergeCell ref="R116:R117"/>
    <mergeCell ref="R114:R115"/>
    <mergeCell ref="Q112:Q113"/>
    <mergeCell ref="S116:S117"/>
    <mergeCell ref="Q114:Q115"/>
    <mergeCell ref="Q55:Q56"/>
    <mergeCell ref="S48:S49"/>
    <mergeCell ref="R46:R47"/>
    <mergeCell ref="S46:S47"/>
    <mergeCell ref="Q39:Q40"/>
    <mergeCell ref="R30:R31"/>
    <mergeCell ref="S33:S34"/>
    <mergeCell ref="R39:R40"/>
    <mergeCell ref="S35:S36"/>
    <mergeCell ref="R33:R34"/>
    <mergeCell ref="S30:S31"/>
    <mergeCell ref="N19:N20"/>
    <mergeCell ref="Q57:Q58"/>
    <mergeCell ref="R57:R58"/>
    <mergeCell ref="R112:R113"/>
    <mergeCell ref="Q22:Q23"/>
    <mergeCell ref="Q24:Q25"/>
    <mergeCell ref="N35:N36"/>
    <mergeCell ref="Q48:Q49"/>
    <mergeCell ref="R60:R61"/>
    <mergeCell ref="N73:N75"/>
    <mergeCell ref="Q73:Q75"/>
    <mergeCell ref="R73:R75"/>
    <mergeCell ref="N30:N31"/>
    <mergeCell ref="N28:N29"/>
    <mergeCell ref="R28:R29"/>
    <mergeCell ref="Q28:Q29"/>
    <mergeCell ref="N26:N27"/>
    <mergeCell ref="N33:N34"/>
    <mergeCell ref="Q26:Q27"/>
    <mergeCell ref="M17:M18"/>
    <mergeCell ref="K24:K25"/>
    <mergeCell ref="M24:M25"/>
    <mergeCell ref="K28:K29"/>
    <mergeCell ref="K19:K20"/>
    <mergeCell ref="K22:K23"/>
    <mergeCell ref="J21:M21"/>
    <mergeCell ref="M19:M20"/>
    <mergeCell ref="M22:M23"/>
    <mergeCell ref="S15:S16"/>
    <mergeCell ref="S17:S18"/>
    <mergeCell ref="Q19:Q20"/>
    <mergeCell ref="R19:R20"/>
    <mergeCell ref="S19:S20"/>
    <mergeCell ref="Q15:Q16"/>
    <mergeCell ref="R15:R16"/>
    <mergeCell ref="R17:R18"/>
    <mergeCell ref="Q43:Q44"/>
    <mergeCell ref="R43:R44"/>
    <mergeCell ref="S43:S44"/>
    <mergeCell ref="S28:S29"/>
    <mergeCell ref="R24:R25"/>
    <mergeCell ref="S24:S25"/>
    <mergeCell ref="R26:R27"/>
    <mergeCell ref="S26:S27"/>
    <mergeCell ref="S39:S40"/>
    <mergeCell ref="Q41:Q42"/>
    <mergeCell ref="R41:R42"/>
    <mergeCell ref="S41:S42"/>
    <mergeCell ref="R22:R23"/>
    <mergeCell ref="S22:S23"/>
    <mergeCell ref="B41:B42"/>
    <mergeCell ref="C41:C42"/>
    <mergeCell ref="D41:D42"/>
    <mergeCell ref="E41:E42"/>
    <mergeCell ref="Q60:Q61"/>
    <mergeCell ref="N17:N18"/>
    <mergeCell ref="A37:M37"/>
    <mergeCell ref="B30:B31"/>
    <mergeCell ref="C30:C31"/>
    <mergeCell ref="D30:D31"/>
    <mergeCell ref="A32:I32"/>
    <mergeCell ref="B28:B29"/>
    <mergeCell ref="I22:I29"/>
    <mergeCell ref="E30:E31"/>
    <mergeCell ref="D39:D40"/>
    <mergeCell ref="S60:S61"/>
    <mergeCell ref="Q62:Q63"/>
    <mergeCell ref="R70:R72"/>
    <mergeCell ref="S70:S72"/>
    <mergeCell ref="S64:S65"/>
    <mergeCell ref="R62:R63"/>
    <mergeCell ref="S62:S63"/>
    <mergeCell ref="Q67:Q69"/>
    <mergeCell ref="R67:R69"/>
    <mergeCell ref="S67:S69"/>
    <mergeCell ref="Q70:Q72"/>
    <mergeCell ref="S114:S115"/>
    <mergeCell ref="A85:I85"/>
    <mergeCell ref="J85:M85"/>
    <mergeCell ref="K116:K117"/>
    <mergeCell ref="M116:M117"/>
    <mergeCell ref="J111:M111"/>
    <mergeCell ref="J93:M93"/>
    <mergeCell ref="K112:K113"/>
    <mergeCell ref="M112:M113"/>
    <mergeCell ref="A99:I99"/>
    <mergeCell ref="J99:M99"/>
    <mergeCell ref="I86:I92"/>
    <mergeCell ref="K114:K115"/>
    <mergeCell ref="A59:I59"/>
    <mergeCell ref="J59:M59"/>
    <mergeCell ref="B60:B61"/>
    <mergeCell ref="C60:C61"/>
    <mergeCell ref="D60:D61"/>
    <mergeCell ref="M60:M61"/>
    <mergeCell ref="B62:B63"/>
    <mergeCell ref="C62:C63"/>
    <mergeCell ref="D62:D63"/>
    <mergeCell ref="E62:E63"/>
    <mergeCell ref="K62:K63"/>
    <mergeCell ref="M62:M63"/>
    <mergeCell ref="E60:E61"/>
    <mergeCell ref="I60:I65"/>
    <mergeCell ref="K60:K61"/>
    <mergeCell ref="B64:B65"/>
    <mergeCell ref="C64:C65"/>
    <mergeCell ref="K64:K65"/>
    <mergeCell ref="M64:M65"/>
    <mergeCell ref="B81:J81"/>
    <mergeCell ref="A38:I38"/>
    <mergeCell ref="J38:M38"/>
    <mergeCell ref="N39:N40"/>
    <mergeCell ref="B43:B44"/>
    <mergeCell ref="C43:C44"/>
    <mergeCell ref="D43:D44"/>
    <mergeCell ref="E43:E44"/>
    <mergeCell ref="K43:K44"/>
    <mergeCell ref="M43:M44"/>
    <mergeCell ref="K73:K75"/>
    <mergeCell ref="M73:M75"/>
    <mergeCell ref="S50:S51"/>
    <mergeCell ref="B52:B53"/>
    <mergeCell ref="C52:C53"/>
    <mergeCell ref="D52:D53"/>
    <mergeCell ref="E52:E53"/>
    <mergeCell ref="I52:I53"/>
    <mergeCell ref="K52:K53"/>
    <mergeCell ref="M52:M53"/>
    <mergeCell ref="N52:N53"/>
    <mergeCell ref="Q52:Q53"/>
    <mergeCell ref="B50:B51"/>
    <mergeCell ref="C50:C51"/>
    <mergeCell ref="D50:D51"/>
    <mergeCell ref="E50:E51"/>
    <mergeCell ref="N50:N51"/>
    <mergeCell ref="Q50:Q51"/>
    <mergeCell ref="R50:R51"/>
    <mergeCell ref="S73:S75"/>
    <mergeCell ref="A66:I66"/>
    <mergeCell ref="J66:M66"/>
    <mergeCell ref="B67:B69"/>
    <mergeCell ref="C67:C69"/>
    <mergeCell ref="D67:D69"/>
    <mergeCell ref="E67:E69"/>
    <mergeCell ref="I67:I75"/>
    <mergeCell ref="K67:K69"/>
    <mergeCell ref="M67:M69"/>
    <mergeCell ref="B70:B72"/>
    <mergeCell ref="C70:C72"/>
    <mergeCell ref="D70:D72"/>
    <mergeCell ref="E70:E72"/>
    <mergeCell ref="K70:K72"/>
    <mergeCell ref="M70:M72"/>
    <mergeCell ref="B73:B75"/>
    <mergeCell ref="C73:C75"/>
    <mergeCell ref="D73:D75"/>
    <mergeCell ref="E73:E75"/>
  </mergeCells>
  <hyperlinks>
    <hyperlink ref="P81" r:id="rId1" display="https://mdv-aircond.ru/upload/iblock/79b/79bb22d923c48eea303eba6fe3856684.pdf"/>
    <hyperlink ref="P83" r:id="rId2" display="https://mdv-aircond.ru/upload/iblock/79b/79bb22d923c48eea303eba6fe3856684.pdf"/>
    <hyperlink ref="P78" r:id="rId3" display="инструкция по подключению"/>
    <hyperlink ref="P5" location="RAC_multi!A84" display="мульти-сплит-системы"/>
    <hyperlink ref="P4" location="RAC_multi!A37" display="сплит-системы inverter"/>
    <hyperlink ref="P3" location="RAC_multi!A9" display="сплит-системы on-off"/>
  </hyperlinks>
  <printOptions horizontalCentered="1"/>
  <pageMargins left="0.39370078740157483" right="0.39370078740157483" top="0.59055118110236227" bottom="0.59055118110236227" header="0.51181102362204722" footer="0.51181102362204722"/>
  <pageSetup paperSize="9" scale="23" orientation="portrait" r:id="rId4"/>
  <headerFooter alignWithMargins="0"/>
  <ignoredErrors>
    <ignoredError sqref="L39:L44 L46:L53 L55:L58 L60:L65 L11 L13 L15:L20 L22:L31 L33:L36" formula="1"/>
  </ignoredError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AC71"/>
  <sheetViews>
    <sheetView zoomScale="85" zoomScaleNormal="85" zoomScaleSheetLayoutView="100" workbookViewId="0">
      <pane xSplit="1" ySplit="7" topLeftCell="B50" activePane="bottomRight" state="frozen"/>
      <selection sqref="A1:A3"/>
      <selection pane="topRight" sqref="A1:A3"/>
      <selection pane="bottomLeft" sqref="A1:A3"/>
      <selection pane="bottomRight" activeCell="K53" sqref="K53:K54"/>
    </sheetView>
  </sheetViews>
  <sheetFormatPr defaultColWidth="9.109375" defaultRowHeight="21"/>
  <cols>
    <col min="1" max="1" width="30.109375" style="8" customWidth="1"/>
    <col min="2" max="3" width="9.44140625" style="9" customWidth="1"/>
    <col min="4" max="4" width="9.33203125" style="10" customWidth="1"/>
    <col min="5" max="5" width="7.88671875" style="9" customWidth="1"/>
    <col min="6" max="6" width="7.6640625" style="9" customWidth="1"/>
    <col min="7" max="7" width="12.33203125" style="9" customWidth="1"/>
    <col min="8" max="8" width="6.88671875" style="10" customWidth="1"/>
    <col min="9" max="9" width="13.33203125" style="10" customWidth="1"/>
    <col min="10" max="10" width="10.109375" style="62" customWidth="1"/>
    <col min="11" max="11" width="10.44140625" style="60" customWidth="1"/>
    <col min="12" max="12" width="9.5546875" style="11" customWidth="1"/>
    <col min="13" max="13" width="8.109375" style="105" customWidth="1"/>
    <col min="14" max="14" width="13.44140625" style="105" customWidth="1"/>
    <col min="15" max="15" width="7.109375" style="13" customWidth="1"/>
    <col min="16" max="17" width="9.109375" style="23"/>
    <col min="18" max="18" width="10.5546875" style="5" hidden="1" customWidth="1"/>
    <col min="19" max="20" width="8.88671875" style="5" hidden="1" customWidth="1"/>
    <col min="21" max="23" width="7" style="5" hidden="1" customWidth="1"/>
    <col min="24" max="24" width="8.44140625" style="5" hidden="1" customWidth="1"/>
    <col min="25" max="25" width="7.6640625" style="5" hidden="1" customWidth="1"/>
    <col min="26" max="27" width="8" style="5" hidden="1" customWidth="1"/>
    <col min="28" max="28" width="9.109375" style="23"/>
    <col min="29" max="16384" width="9.109375" style="5"/>
  </cols>
  <sheetData>
    <row r="1" spans="1:29" ht="26.1" customHeight="1" thickBot="1">
      <c r="A1" s="474"/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</row>
    <row r="2" spans="1:29" ht="15.75" customHeight="1">
      <c r="A2" s="474"/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P2" s="526" t="s">
        <v>336</v>
      </c>
      <c r="Q2" s="527"/>
      <c r="R2" s="527"/>
      <c r="S2" s="527"/>
      <c r="T2" s="527"/>
      <c r="U2" s="527"/>
      <c r="V2" s="527"/>
      <c r="W2" s="527"/>
      <c r="X2" s="527"/>
      <c r="Y2" s="527"/>
      <c r="Z2" s="527"/>
      <c r="AA2" s="527"/>
      <c r="AB2" s="527"/>
      <c r="AC2" s="528"/>
    </row>
    <row r="3" spans="1:29" ht="15.75" customHeight="1">
      <c r="A3" s="474"/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P3" s="529" t="s">
        <v>382</v>
      </c>
      <c r="Q3" s="530"/>
      <c r="R3" s="530"/>
      <c r="S3" s="530"/>
      <c r="T3" s="530"/>
      <c r="U3" s="530"/>
      <c r="V3" s="530"/>
      <c r="W3" s="530"/>
      <c r="X3" s="530"/>
      <c r="Y3" s="530"/>
      <c r="Z3" s="530"/>
      <c r="AA3" s="530"/>
      <c r="AB3" s="530"/>
      <c r="AC3" s="531"/>
    </row>
    <row r="4" spans="1:29" ht="15.75" customHeight="1">
      <c r="A4" s="474"/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P4" s="532" t="s">
        <v>385</v>
      </c>
      <c r="Q4" s="533"/>
      <c r="R4" s="533"/>
      <c r="S4" s="533"/>
      <c r="T4" s="533"/>
      <c r="U4" s="533"/>
      <c r="V4" s="533"/>
      <c r="W4" s="533"/>
      <c r="X4" s="533"/>
      <c r="Y4" s="533"/>
      <c r="Z4" s="533"/>
      <c r="AA4" s="533"/>
      <c r="AB4" s="533"/>
      <c r="AC4" s="534"/>
    </row>
    <row r="5" spans="1:29" s="6" customFormat="1" ht="36" customHeight="1">
      <c r="A5" s="502" t="s">
        <v>19</v>
      </c>
      <c r="B5" s="504" t="s">
        <v>88</v>
      </c>
      <c r="C5" s="505"/>
      <c r="D5" s="506" t="s">
        <v>89</v>
      </c>
      <c r="E5" s="508" t="s">
        <v>20</v>
      </c>
      <c r="F5" s="508" t="s">
        <v>90</v>
      </c>
      <c r="G5" s="508" t="s">
        <v>10</v>
      </c>
      <c r="H5" s="508" t="s">
        <v>3</v>
      </c>
      <c r="I5" s="510" t="s">
        <v>32</v>
      </c>
      <c r="J5" s="500" t="s">
        <v>329</v>
      </c>
      <c r="K5" s="498" t="s">
        <v>330</v>
      </c>
      <c r="L5" s="487" t="s">
        <v>331</v>
      </c>
      <c r="M5" s="514" t="s">
        <v>332</v>
      </c>
      <c r="N5" s="492" t="s">
        <v>81</v>
      </c>
      <c r="O5" s="177"/>
      <c r="P5" s="535" t="s">
        <v>384</v>
      </c>
      <c r="Q5" s="536"/>
      <c r="R5" s="536"/>
      <c r="S5" s="536"/>
      <c r="T5" s="536"/>
      <c r="U5" s="536"/>
      <c r="V5" s="536"/>
      <c r="W5" s="536"/>
      <c r="X5" s="536"/>
      <c r="Y5" s="536"/>
      <c r="Z5" s="536"/>
      <c r="AA5" s="536"/>
      <c r="AB5" s="536"/>
      <c r="AC5" s="537"/>
    </row>
    <row r="6" spans="1:29" s="6" customFormat="1" ht="18" customHeight="1" thickBot="1">
      <c r="A6" s="503"/>
      <c r="B6" s="50" t="s">
        <v>21</v>
      </c>
      <c r="C6" s="50" t="s">
        <v>22</v>
      </c>
      <c r="D6" s="507"/>
      <c r="E6" s="509"/>
      <c r="F6" s="509"/>
      <c r="G6" s="509"/>
      <c r="H6" s="419"/>
      <c r="I6" s="511"/>
      <c r="J6" s="501"/>
      <c r="K6" s="499"/>
      <c r="L6" s="488"/>
      <c r="M6" s="515"/>
      <c r="N6" s="493"/>
      <c r="O6" s="177"/>
      <c r="P6" s="538" t="s">
        <v>383</v>
      </c>
      <c r="Q6" s="539"/>
      <c r="R6" s="539"/>
      <c r="S6" s="539"/>
      <c r="T6" s="539"/>
      <c r="U6" s="539"/>
      <c r="V6" s="539"/>
      <c r="W6" s="539"/>
      <c r="X6" s="539"/>
      <c r="Y6" s="539"/>
      <c r="Z6" s="539"/>
      <c r="AA6" s="539"/>
      <c r="AB6" s="539"/>
      <c r="AC6" s="540"/>
    </row>
    <row r="7" spans="1:29" s="6" customFormat="1" ht="26.25" customHeight="1" thickBot="1">
      <c r="A7" s="512" t="s">
        <v>5</v>
      </c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123"/>
      <c r="O7" s="36"/>
      <c r="P7" s="24"/>
      <c r="Q7" s="24"/>
      <c r="R7" s="22" t="e">
        <f>SUM(R9:R71)</f>
        <v>#REF!</v>
      </c>
      <c r="S7" s="22" t="e">
        <f>SUM(S9:S71)</f>
        <v>#REF!</v>
      </c>
      <c r="T7" s="22" t="e">
        <f>SUM(T9:T71)</f>
        <v>#REF!</v>
      </c>
      <c r="U7" s="22"/>
      <c r="V7" s="22"/>
      <c r="W7" s="22"/>
      <c r="AB7" s="24"/>
    </row>
    <row r="8" spans="1:29" s="6" customFormat="1" ht="72" customHeight="1" thickBot="1">
      <c r="A8" s="347" t="s">
        <v>410</v>
      </c>
      <c r="B8" s="348"/>
      <c r="C8" s="348"/>
      <c r="D8" s="348"/>
      <c r="E8" s="348"/>
      <c r="F8" s="348"/>
      <c r="G8" s="348"/>
      <c r="H8" s="348"/>
      <c r="I8" s="348"/>
      <c r="J8" s="384"/>
      <c r="K8" s="482" t="s">
        <v>8</v>
      </c>
      <c r="L8" s="482"/>
      <c r="M8" s="483"/>
      <c r="N8" s="211"/>
      <c r="O8" s="42"/>
      <c r="P8" s="24"/>
      <c r="Q8" s="23"/>
      <c r="AB8" s="24"/>
    </row>
    <row r="9" spans="1:29" ht="17.25" customHeight="1" thickBot="1">
      <c r="A9" s="27" t="s">
        <v>242</v>
      </c>
      <c r="B9" s="428">
        <v>3.52</v>
      </c>
      <c r="C9" s="428">
        <v>3.81</v>
      </c>
      <c r="D9" s="415">
        <v>1.095</v>
      </c>
      <c r="E9" s="100">
        <v>612</v>
      </c>
      <c r="F9" s="91">
        <v>33</v>
      </c>
      <c r="G9" s="94" t="s">
        <v>44</v>
      </c>
      <c r="H9" s="53">
        <v>15</v>
      </c>
      <c r="I9" s="466" t="s">
        <v>31</v>
      </c>
      <c r="J9" s="619">
        <v>18000</v>
      </c>
      <c r="K9" s="620">
        <f>J9+J10+J11</f>
        <v>80600</v>
      </c>
      <c r="L9" s="253">
        <f>IF(Начало!$B$8=0,0,J9*(1-Начало!$B$8))</f>
        <v>0</v>
      </c>
      <c r="M9" s="494">
        <f>L9+L10+L11</f>
        <v>0</v>
      </c>
      <c r="N9" s="622">
        <v>69200</v>
      </c>
      <c r="O9" s="43"/>
      <c r="R9" s="468" t="e">
        <f>M9*#REF!</f>
        <v>#REF!</v>
      </c>
      <c r="S9" s="468" t="e">
        <f>#REF!*Y9</f>
        <v>#REF!</v>
      </c>
      <c r="T9" s="468" t="e">
        <f>#REF!*AA9</f>
        <v>#REF!</v>
      </c>
      <c r="U9" s="85">
        <v>655</v>
      </c>
      <c r="V9" s="85">
        <v>300</v>
      </c>
      <c r="W9" s="85">
        <v>655</v>
      </c>
      <c r="X9" s="181">
        <f t="shared" ref="X9:X14" si="0">(U9/1000)*(V9/1000)*(W9/1000)</f>
        <v>0.1287075</v>
      </c>
      <c r="Y9" s="473">
        <f>X9+X10+X11</f>
        <v>0.39979642500000001</v>
      </c>
      <c r="Z9" s="66">
        <v>17.8</v>
      </c>
      <c r="AA9" s="473">
        <f>Z9+Z10+Z11</f>
        <v>57.2</v>
      </c>
    </row>
    <row r="10" spans="1:29" s="7" customFormat="1" ht="17.25" customHeight="1" thickBot="1">
      <c r="A10" s="61" t="s">
        <v>71</v>
      </c>
      <c r="B10" s="486"/>
      <c r="C10" s="486"/>
      <c r="D10" s="374"/>
      <c r="E10" s="26"/>
      <c r="F10" s="26"/>
      <c r="G10" s="182" t="s">
        <v>45</v>
      </c>
      <c r="H10" s="183">
        <v>2.5</v>
      </c>
      <c r="I10" s="495"/>
      <c r="J10" s="619">
        <v>9600</v>
      </c>
      <c r="K10" s="620"/>
      <c r="L10" s="253">
        <f>IF(Начало!$B$8=0,0,J10*(1-Начало!$B$8))</f>
        <v>0</v>
      </c>
      <c r="M10" s="489"/>
      <c r="N10" s="622"/>
      <c r="O10" s="145"/>
      <c r="P10" s="23"/>
      <c r="Q10" s="23"/>
      <c r="R10" s="394"/>
      <c r="S10" s="394"/>
      <c r="T10" s="394"/>
      <c r="U10" s="85">
        <v>715</v>
      </c>
      <c r="V10" s="85">
        <v>123</v>
      </c>
      <c r="W10" s="85">
        <v>715</v>
      </c>
      <c r="X10" s="181">
        <f t="shared" si="0"/>
        <v>6.2880674999999997E-2</v>
      </c>
      <c r="Y10" s="473"/>
      <c r="Z10" s="66">
        <v>4.5</v>
      </c>
      <c r="AA10" s="473"/>
      <c r="AB10" s="23"/>
    </row>
    <row r="11" spans="1:29" ht="17.25" customHeight="1" thickBot="1">
      <c r="A11" s="133" t="s">
        <v>241</v>
      </c>
      <c r="B11" s="373"/>
      <c r="C11" s="373"/>
      <c r="D11" s="375"/>
      <c r="E11" s="102"/>
      <c r="F11" s="92">
        <v>55</v>
      </c>
      <c r="G11" s="90" t="s">
        <v>127</v>
      </c>
      <c r="H11" s="54">
        <v>32.299999999999997</v>
      </c>
      <c r="I11" s="495"/>
      <c r="J11" s="619">
        <v>53000</v>
      </c>
      <c r="K11" s="621"/>
      <c r="L11" s="253">
        <f>IF(Начало!$B$8=0,0,J11*(1-Начало!$B$8))</f>
        <v>0</v>
      </c>
      <c r="M11" s="490"/>
      <c r="N11" s="622"/>
      <c r="O11" s="43"/>
      <c r="R11" s="464"/>
      <c r="S11" s="464"/>
      <c r="T11" s="464"/>
      <c r="U11" s="65">
        <v>915</v>
      </c>
      <c r="V11" s="65">
        <v>615</v>
      </c>
      <c r="W11" s="65">
        <v>370</v>
      </c>
      <c r="X11" s="181">
        <f t="shared" si="0"/>
        <v>0.20820825000000001</v>
      </c>
      <c r="Y11" s="473"/>
      <c r="Z11" s="23">
        <v>34.9</v>
      </c>
      <c r="AA11" s="473"/>
    </row>
    <row r="12" spans="1:29" ht="17.25" customHeight="1" thickBot="1">
      <c r="A12" s="724" t="s">
        <v>240</v>
      </c>
      <c r="B12" s="725">
        <v>5.28</v>
      </c>
      <c r="C12" s="725">
        <v>5.57</v>
      </c>
      <c r="D12" s="726">
        <v>1.92</v>
      </c>
      <c r="E12" s="727">
        <v>730</v>
      </c>
      <c r="F12" s="728">
        <v>38</v>
      </c>
      <c r="G12" s="729" t="s">
        <v>44</v>
      </c>
      <c r="H12" s="730">
        <v>16.399999999999999</v>
      </c>
      <c r="I12" s="495"/>
      <c r="J12" s="763">
        <v>22100</v>
      </c>
      <c r="K12" s="764">
        <f>J12+J13+J14</f>
        <v>88200</v>
      </c>
      <c r="L12" s="253">
        <f>IF(Начало!$B$8=0,0,J12*(1-Начало!$B$8))</f>
        <v>0</v>
      </c>
      <c r="M12" s="769">
        <f>L12+L13+L14</f>
        <v>0</v>
      </c>
      <c r="N12" s="739">
        <v>74500</v>
      </c>
      <c r="O12" s="43"/>
      <c r="R12" s="468" t="e">
        <f>M12*#REF!</f>
        <v>#REF!</v>
      </c>
      <c r="S12" s="468" t="e">
        <f>#REF!*Y12</f>
        <v>#REF!</v>
      </c>
      <c r="T12" s="468" t="e">
        <f>#REF!*AA12</f>
        <v>#REF!</v>
      </c>
      <c r="U12" s="85">
        <v>655</v>
      </c>
      <c r="V12" s="85">
        <v>300</v>
      </c>
      <c r="W12" s="85">
        <v>655</v>
      </c>
      <c r="X12" s="181">
        <f t="shared" si="0"/>
        <v>0.1287075</v>
      </c>
      <c r="Y12" s="473">
        <f>X12+X13+X14</f>
        <v>0.39979642500000001</v>
      </c>
      <c r="Z12" s="66">
        <v>20.9</v>
      </c>
      <c r="AA12" s="473">
        <f>Z12+Z13+Z14</f>
        <v>65.8</v>
      </c>
    </row>
    <row r="13" spans="1:29" s="7" customFormat="1" ht="17.25" customHeight="1" thickBot="1">
      <c r="A13" s="731" t="s">
        <v>71</v>
      </c>
      <c r="B13" s="732"/>
      <c r="C13" s="732"/>
      <c r="D13" s="669"/>
      <c r="E13" s="733"/>
      <c r="F13" s="733"/>
      <c r="G13" s="681" t="s">
        <v>45</v>
      </c>
      <c r="H13" s="734">
        <v>2.5</v>
      </c>
      <c r="I13" s="495"/>
      <c r="J13" s="763">
        <v>9600</v>
      </c>
      <c r="K13" s="764"/>
      <c r="L13" s="253">
        <f>IF(Начало!$B$8=0,0,J13*(1-Начало!$B$8))</f>
        <v>0</v>
      </c>
      <c r="M13" s="770"/>
      <c r="N13" s="739"/>
      <c r="O13" s="145"/>
      <c r="P13" s="23"/>
      <c r="Q13" s="23"/>
      <c r="R13" s="394"/>
      <c r="S13" s="394"/>
      <c r="T13" s="394"/>
      <c r="U13" s="85">
        <v>715</v>
      </c>
      <c r="V13" s="85">
        <v>123</v>
      </c>
      <c r="W13" s="85">
        <v>715</v>
      </c>
      <c r="X13" s="181">
        <f t="shared" si="0"/>
        <v>6.2880674999999997E-2</v>
      </c>
      <c r="Y13" s="473"/>
      <c r="Z13" s="66">
        <v>4.5</v>
      </c>
      <c r="AA13" s="473"/>
      <c r="AB13" s="23"/>
    </row>
    <row r="14" spans="1:29" ht="17.25" customHeight="1" thickBot="1">
      <c r="A14" s="735" t="s">
        <v>230</v>
      </c>
      <c r="B14" s="672"/>
      <c r="C14" s="672"/>
      <c r="D14" s="673"/>
      <c r="E14" s="736"/>
      <c r="F14" s="737">
        <v>58.5</v>
      </c>
      <c r="G14" s="737" t="s">
        <v>127</v>
      </c>
      <c r="H14" s="738">
        <v>37.799999999999997</v>
      </c>
      <c r="I14" s="429"/>
      <c r="J14" s="763">
        <v>56500</v>
      </c>
      <c r="K14" s="765"/>
      <c r="L14" s="253">
        <f>IF(Начало!$B$8=0,0,J14*(1-Начало!$B$8))</f>
        <v>0</v>
      </c>
      <c r="M14" s="771"/>
      <c r="N14" s="739"/>
      <c r="O14" s="43"/>
      <c r="R14" s="464"/>
      <c r="S14" s="464"/>
      <c r="T14" s="464"/>
      <c r="U14" s="65">
        <v>915</v>
      </c>
      <c r="V14" s="65">
        <v>615</v>
      </c>
      <c r="W14" s="65">
        <v>370</v>
      </c>
      <c r="X14" s="181">
        <f t="shared" si="0"/>
        <v>0.20820825000000001</v>
      </c>
      <c r="Y14" s="473"/>
      <c r="Z14" s="23">
        <v>40.4</v>
      </c>
      <c r="AA14" s="473"/>
    </row>
    <row r="15" spans="1:29" ht="74.25" customHeight="1" thickBot="1">
      <c r="A15" s="347" t="s">
        <v>411</v>
      </c>
      <c r="B15" s="348"/>
      <c r="C15" s="348"/>
      <c r="D15" s="348"/>
      <c r="E15" s="348"/>
      <c r="F15" s="348"/>
      <c r="G15" s="348"/>
      <c r="H15" s="348"/>
      <c r="I15" s="348"/>
      <c r="J15" s="384"/>
      <c r="K15" s="484" t="s">
        <v>7</v>
      </c>
      <c r="L15" s="484"/>
      <c r="M15" s="485"/>
      <c r="N15" s="212"/>
      <c r="O15" s="42"/>
      <c r="R15" s="1"/>
      <c r="S15" s="1"/>
      <c r="T15" s="1"/>
      <c r="U15" s="65"/>
      <c r="V15" s="65"/>
      <c r="W15" s="65"/>
      <c r="X15" s="24"/>
      <c r="Y15" s="24"/>
      <c r="Z15" s="23"/>
      <c r="AA15" s="24"/>
    </row>
    <row r="16" spans="1:29" ht="20.100000000000001" customHeight="1" thickBot="1">
      <c r="A16" s="27" t="s">
        <v>239</v>
      </c>
      <c r="B16" s="428">
        <v>7.03</v>
      </c>
      <c r="C16" s="428">
        <v>7.62</v>
      </c>
      <c r="D16" s="428">
        <v>2.6</v>
      </c>
      <c r="E16" s="91">
        <v>1300</v>
      </c>
      <c r="F16" s="94">
        <v>37.5</v>
      </c>
      <c r="G16" s="94" t="s">
        <v>238</v>
      </c>
      <c r="H16" s="53">
        <v>22.2</v>
      </c>
      <c r="I16" s="355" t="s">
        <v>29</v>
      </c>
      <c r="J16" s="619">
        <v>34400</v>
      </c>
      <c r="K16" s="620">
        <f>J16+J17+J18</f>
        <v>117900</v>
      </c>
      <c r="L16" s="253">
        <f>IF(Начало!$B$8=0,0,J16*(1-Начало!$B$8))</f>
        <v>0</v>
      </c>
      <c r="M16" s="469">
        <f>L16+L17+L18</f>
        <v>0</v>
      </c>
      <c r="N16" s="622">
        <v>98600</v>
      </c>
      <c r="O16" s="43"/>
      <c r="R16" s="468" t="e">
        <f>M16*#REF!</f>
        <v>#REF!</v>
      </c>
      <c r="S16" s="468" t="e">
        <f>#REF!*Y16</f>
        <v>#REF!</v>
      </c>
      <c r="T16" s="468" t="e">
        <f>#REF!*AA16</f>
        <v>#REF!</v>
      </c>
      <c r="U16" s="65">
        <v>900</v>
      </c>
      <c r="V16" s="65">
        <v>217</v>
      </c>
      <c r="W16" s="65">
        <v>900</v>
      </c>
      <c r="X16" s="181">
        <f t="shared" ref="X16:X27" si="1">(U16/1000)*(V16/1000)*(W16/1000)</f>
        <v>0.17577000000000001</v>
      </c>
      <c r="Y16" s="473">
        <f>X16+X17+X18</f>
        <v>0.56522764999999997</v>
      </c>
      <c r="Z16" s="66">
        <v>26.6</v>
      </c>
      <c r="AA16" s="473">
        <f>Z16+Z17+Z18</f>
        <v>91.5</v>
      </c>
    </row>
    <row r="17" spans="1:28" s="7" customFormat="1" ht="20.100000000000001" customHeight="1" thickBot="1">
      <c r="A17" s="29" t="s">
        <v>232</v>
      </c>
      <c r="B17" s="486"/>
      <c r="C17" s="486"/>
      <c r="D17" s="486"/>
      <c r="E17" s="26"/>
      <c r="F17" s="192"/>
      <c r="G17" s="182" t="s">
        <v>57</v>
      </c>
      <c r="H17" s="183">
        <v>6</v>
      </c>
      <c r="I17" s="356"/>
      <c r="J17" s="619">
        <v>10700</v>
      </c>
      <c r="K17" s="620"/>
      <c r="L17" s="253">
        <f>IF(Начало!$B$8=0,0,J17*(1-Начало!$B$8))</f>
        <v>0</v>
      </c>
      <c r="M17" s="491"/>
      <c r="N17" s="622"/>
      <c r="O17" s="145"/>
      <c r="P17" s="23"/>
      <c r="Q17" s="23"/>
      <c r="R17" s="394"/>
      <c r="S17" s="394"/>
      <c r="T17" s="394"/>
      <c r="U17" s="65">
        <v>1035</v>
      </c>
      <c r="V17" s="65">
        <v>90</v>
      </c>
      <c r="W17" s="65">
        <v>1035</v>
      </c>
      <c r="X17" s="181">
        <f t="shared" si="1"/>
        <v>9.6410249999999975E-2</v>
      </c>
      <c r="Y17" s="473"/>
      <c r="Z17" s="23">
        <v>9</v>
      </c>
      <c r="AA17" s="473"/>
      <c r="AB17" s="23"/>
    </row>
    <row r="18" spans="1:28" ht="20.100000000000001" customHeight="1" thickBot="1">
      <c r="A18" s="138" t="s">
        <v>228</v>
      </c>
      <c r="B18" s="373"/>
      <c r="C18" s="373"/>
      <c r="D18" s="373"/>
      <c r="E18" s="92"/>
      <c r="F18" s="90">
        <v>60</v>
      </c>
      <c r="G18" s="90" t="s">
        <v>125</v>
      </c>
      <c r="H18" s="54">
        <v>52.9</v>
      </c>
      <c r="I18" s="356"/>
      <c r="J18" s="619">
        <v>72800</v>
      </c>
      <c r="K18" s="621"/>
      <c r="L18" s="253">
        <f>IF(Начало!$B$8=0,0,J18*(1-Начало!$B$8))</f>
        <v>0</v>
      </c>
      <c r="M18" s="470"/>
      <c r="N18" s="622"/>
      <c r="O18" s="43"/>
      <c r="R18" s="464"/>
      <c r="S18" s="464"/>
      <c r="T18" s="464"/>
      <c r="U18" s="65">
        <v>995</v>
      </c>
      <c r="V18" s="65">
        <v>740</v>
      </c>
      <c r="W18" s="65">
        <v>398</v>
      </c>
      <c r="X18" s="181">
        <f t="shared" si="1"/>
        <v>0.29304740000000001</v>
      </c>
      <c r="Y18" s="473"/>
      <c r="Z18" s="23">
        <v>55.9</v>
      </c>
      <c r="AA18" s="473"/>
    </row>
    <row r="19" spans="1:28" ht="19.5" customHeight="1" thickBot="1">
      <c r="A19" s="740" t="s">
        <v>237</v>
      </c>
      <c r="B19" s="725">
        <v>10.55</v>
      </c>
      <c r="C19" s="725">
        <v>11.14</v>
      </c>
      <c r="D19" s="726">
        <v>3.6</v>
      </c>
      <c r="E19" s="741">
        <v>1960</v>
      </c>
      <c r="F19" s="742">
        <v>45</v>
      </c>
      <c r="G19" s="742" t="s">
        <v>235</v>
      </c>
      <c r="H19" s="743">
        <v>26.1</v>
      </c>
      <c r="I19" s="356"/>
      <c r="J19" s="763">
        <v>41900</v>
      </c>
      <c r="K19" s="764">
        <f>J19+J20+J21</f>
        <v>165000</v>
      </c>
      <c r="L19" s="253">
        <f>IF(Начало!$B$8=0,0,J19*(1-Начало!$B$8))</f>
        <v>0</v>
      </c>
      <c r="M19" s="766">
        <f>L19+L20+L21</f>
        <v>0</v>
      </c>
      <c r="N19" s="739">
        <v>138500</v>
      </c>
      <c r="O19" s="43"/>
      <c r="R19" s="468" t="e">
        <f>M19*#REF!</f>
        <v>#REF!</v>
      </c>
      <c r="S19" s="468" t="e">
        <f>#REF!*Y19</f>
        <v>#REF!</v>
      </c>
      <c r="T19" s="468" t="e">
        <f>#REF!*AA19</f>
        <v>#REF!</v>
      </c>
      <c r="U19" s="65">
        <v>900</v>
      </c>
      <c r="V19" s="65">
        <v>257</v>
      </c>
      <c r="W19" s="65">
        <v>900</v>
      </c>
      <c r="X19" s="181">
        <f t="shared" si="1"/>
        <v>0.20817000000000002</v>
      </c>
      <c r="Y19" s="473">
        <f>X19+X20+X21</f>
        <v>0.78145525000000005</v>
      </c>
      <c r="Z19" s="66">
        <v>30.4</v>
      </c>
      <c r="AA19" s="473">
        <f>Z19+Z20+Z21</f>
        <v>118.30000000000001</v>
      </c>
    </row>
    <row r="20" spans="1:28" s="7" customFormat="1" ht="19.5" customHeight="1" thickBot="1">
      <c r="A20" s="724" t="s">
        <v>232</v>
      </c>
      <c r="B20" s="732"/>
      <c r="C20" s="732"/>
      <c r="D20" s="669"/>
      <c r="E20" s="733"/>
      <c r="F20" s="744"/>
      <c r="G20" s="681" t="s">
        <v>57</v>
      </c>
      <c r="H20" s="734">
        <v>6</v>
      </c>
      <c r="I20" s="356"/>
      <c r="J20" s="763">
        <v>10700</v>
      </c>
      <c r="K20" s="764"/>
      <c r="L20" s="253">
        <f>IF(Начало!$B$8=0,0,J20*(1-Начало!$B$8))</f>
        <v>0</v>
      </c>
      <c r="M20" s="767"/>
      <c r="N20" s="739"/>
      <c r="O20" s="145"/>
      <c r="P20" s="23"/>
      <c r="Q20" s="23"/>
      <c r="R20" s="394"/>
      <c r="S20" s="394"/>
      <c r="T20" s="394"/>
      <c r="U20" s="65">
        <v>1035</v>
      </c>
      <c r="V20" s="65">
        <v>90</v>
      </c>
      <c r="W20" s="65">
        <v>1035</v>
      </c>
      <c r="X20" s="181">
        <f t="shared" si="1"/>
        <v>9.6410249999999975E-2</v>
      </c>
      <c r="Y20" s="473"/>
      <c r="Z20" s="66">
        <v>9</v>
      </c>
      <c r="AA20" s="473"/>
      <c r="AB20" s="23"/>
    </row>
    <row r="21" spans="1:28" ht="19.5" customHeight="1" thickBot="1">
      <c r="A21" s="745" t="s">
        <v>0</v>
      </c>
      <c r="B21" s="672"/>
      <c r="C21" s="672"/>
      <c r="D21" s="673"/>
      <c r="E21" s="746"/>
      <c r="F21" s="737">
        <v>62.5</v>
      </c>
      <c r="G21" s="737" t="s">
        <v>55</v>
      </c>
      <c r="H21" s="738">
        <v>74.400000000000006</v>
      </c>
      <c r="I21" s="356"/>
      <c r="J21" s="763">
        <v>112400</v>
      </c>
      <c r="K21" s="765"/>
      <c r="L21" s="253">
        <f>IF(Начало!$B$8=0,0,J21*(1-Начало!$B$8))</f>
        <v>0</v>
      </c>
      <c r="M21" s="768"/>
      <c r="N21" s="739"/>
      <c r="O21" s="43"/>
      <c r="R21" s="464"/>
      <c r="S21" s="464"/>
      <c r="T21" s="464"/>
      <c r="U21" s="65">
        <v>1090</v>
      </c>
      <c r="V21" s="65">
        <v>875</v>
      </c>
      <c r="W21" s="65">
        <v>500</v>
      </c>
      <c r="X21" s="181">
        <f t="shared" si="1"/>
        <v>0.47687500000000005</v>
      </c>
      <c r="Y21" s="473"/>
      <c r="Z21" s="66">
        <v>78.900000000000006</v>
      </c>
      <c r="AA21" s="473"/>
    </row>
    <row r="22" spans="1:28" ht="20.100000000000001" customHeight="1" thickBot="1">
      <c r="A22" s="27" t="s">
        <v>236</v>
      </c>
      <c r="B22" s="428">
        <v>14.07</v>
      </c>
      <c r="C22" s="428">
        <v>15.24</v>
      </c>
      <c r="D22" s="415">
        <v>5.1909999999999998</v>
      </c>
      <c r="E22" s="91">
        <v>1916</v>
      </c>
      <c r="F22" s="94">
        <v>50</v>
      </c>
      <c r="G22" s="94" t="s">
        <v>235</v>
      </c>
      <c r="H22" s="53">
        <v>28.3</v>
      </c>
      <c r="I22" s="356"/>
      <c r="J22" s="619">
        <v>42000</v>
      </c>
      <c r="K22" s="620">
        <f>J22+J23+J24</f>
        <v>183100</v>
      </c>
      <c r="L22" s="253">
        <f>IF(Начало!$B$8=0,0,J22*(1-Начало!$B$8))</f>
        <v>0</v>
      </c>
      <c r="M22" s="469">
        <f>L22+L23+L24</f>
        <v>0</v>
      </c>
      <c r="N22" s="622">
        <v>153200</v>
      </c>
      <c r="O22" s="43"/>
      <c r="R22" s="468" t="e">
        <f>M22*#REF!</f>
        <v>#REF!</v>
      </c>
      <c r="S22" s="468" t="e">
        <f>#REF!*Y22</f>
        <v>#REF!</v>
      </c>
      <c r="T22" s="468" t="e">
        <f>#REF!*AA22</f>
        <v>#REF!</v>
      </c>
      <c r="U22" s="65">
        <v>900</v>
      </c>
      <c r="V22" s="65">
        <v>257</v>
      </c>
      <c r="W22" s="65">
        <v>900</v>
      </c>
      <c r="X22" s="181">
        <f t="shared" si="1"/>
        <v>0.20817000000000002</v>
      </c>
      <c r="Y22" s="473">
        <f>X22+X23+X24</f>
        <v>0.90210928200000007</v>
      </c>
      <c r="Z22" s="66">
        <v>32.700000000000003</v>
      </c>
      <c r="AA22" s="473">
        <f>Z22+Z23+Z24</f>
        <v>151</v>
      </c>
    </row>
    <row r="23" spans="1:28" s="7" customFormat="1" ht="20.100000000000001" customHeight="1" thickBot="1">
      <c r="A23" s="29" t="s">
        <v>232</v>
      </c>
      <c r="B23" s="486"/>
      <c r="C23" s="486"/>
      <c r="D23" s="374"/>
      <c r="E23" s="26"/>
      <c r="F23" s="192"/>
      <c r="G23" s="182" t="s">
        <v>57</v>
      </c>
      <c r="H23" s="183">
        <v>6</v>
      </c>
      <c r="I23" s="356"/>
      <c r="J23" s="619">
        <v>10700</v>
      </c>
      <c r="K23" s="620"/>
      <c r="L23" s="253">
        <f>IF(Начало!$B$8=0,0,J23*(1-Начало!$B$8))</f>
        <v>0</v>
      </c>
      <c r="M23" s="491"/>
      <c r="N23" s="622"/>
      <c r="O23" s="145"/>
      <c r="P23" s="23"/>
      <c r="Q23" s="23"/>
      <c r="R23" s="394"/>
      <c r="S23" s="394"/>
      <c r="T23" s="394"/>
      <c r="U23" s="65">
        <v>1035</v>
      </c>
      <c r="V23" s="65">
        <v>90</v>
      </c>
      <c r="W23" s="65">
        <v>1035</v>
      </c>
      <c r="X23" s="181">
        <f t="shared" si="1"/>
        <v>9.6410249999999975E-2</v>
      </c>
      <c r="Y23" s="473"/>
      <c r="Z23" s="66">
        <v>9</v>
      </c>
      <c r="AA23" s="473"/>
      <c r="AB23" s="23"/>
    </row>
    <row r="24" spans="1:28" ht="19.5" customHeight="1" thickBot="1">
      <c r="A24" s="138" t="s">
        <v>1</v>
      </c>
      <c r="B24" s="373"/>
      <c r="C24" s="373"/>
      <c r="D24" s="375"/>
      <c r="E24" s="92"/>
      <c r="F24" s="90">
        <v>62</v>
      </c>
      <c r="G24" s="90" t="s">
        <v>41</v>
      </c>
      <c r="H24" s="54">
        <v>98.6</v>
      </c>
      <c r="I24" s="356"/>
      <c r="J24" s="619">
        <v>130400</v>
      </c>
      <c r="K24" s="621"/>
      <c r="L24" s="253">
        <f>IF(Начало!$B$8=0,0,J24*(1-Начало!$B$8))</f>
        <v>0</v>
      </c>
      <c r="M24" s="470"/>
      <c r="N24" s="622"/>
      <c r="O24" s="43"/>
      <c r="R24" s="464"/>
      <c r="S24" s="464"/>
      <c r="T24" s="464"/>
      <c r="U24" s="65">
        <v>1032</v>
      </c>
      <c r="V24" s="65">
        <v>1307</v>
      </c>
      <c r="W24" s="65">
        <v>443</v>
      </c>
      <c r="X24" s="181">
        <f t="shared" si="1"/>
        <v>0.59752903200000007</v>
      </c>
      <c r="Y24" s="473"/>
      <c r="Z24" s="66">
        <v>109.3</v>
      </c>
      <c r="AA24" s="473"/>
    </row>
    <row r="25" spans="1:28" ht="20.100000000000001" customHeight="1" thickBot="1">
      <c r="A25" s="740" t="s">
        <v>234</v>
      </c>
      <c r="B25" s="725">
        <v>16.12</v>
      </c>
      <c r="C25" s="725">
        <v>17.88</v>
      </c>
      <c r="D25" s="726">
        <v>6.27</v>
      </c>
      <c r="E25" s="741">
        <v>2100</v>
      </c>
      <c r="F25" s="742">
        <v>48</v>
      </c>
      <c r="G25" s="742" t="s">
        <v>233</v>
      </c>
      <c r="H25" s="743">
        <v>30.5</v>
      </c>
      <c r="I25" s="356"/>
      <c r="J25" s="763">
        <v>62000</v>
      </c>
      <c r="K25" s="764">
        <f>J25+J26+J27</f>
        <v>225300</v>
      </c>
      <c r="L25" s="253">
        <f>IF(Начало!$B$8=0,0,J25*(1-Начало!$B$8))</f>
        <v>0</v>
      </c>
      <c r="M25" s="766">
        <f>L25+L26+L27</f>
        <v>0</v>
      </c>
      <c r="N25" s="739">
        <v>188900</v>
      </c>
      <c r="O25" s="43"/>
      <c r="R25" s="468" t="e">
        <f>M25*#REF!</f>
        <v>#REF!</v>
      </c>
      <c r="S25" s="468" t="e">
        <f>#REF!*Y25</f>
        <v>#REF!</v>
      </c>
      <c r="T25" s="468" t="e">
        <f>#REF!*AA25</f>
        <v>#REF!</v>
      </c>
      <c r="U25" s="65">
        <v>900</v>
      </c>
      <c r="V25" s="65">
        <v>292</v>
      </c>
      <c r="W25" s="65">
        <v>900</v>
      </c>
      <c r="X25" s="181">
        <f t="shared" si="1"/>
        <v>0.23651999999999998</v>
      </c>
      <c r="Y25" s="473">
        <f>X25+X26+X27</f>
        <v>0.93045928200000005</v>
      </c>
      <c r="Z25" s="66">
        <v>34.9</v>
      </c>
      <c r="AA25" s="473">
        <f>Z25+Z26+Z27</f>
        <v>155.1</v>
      </c>
    </row>
    <row r="26" spans="1:28" s="7" customFormat="1" ht="20.100000000000001" customHeight="1" thickBot="1">
      <c r="A26" s="724" t="s">
        <v>232</v>
      </c>
      <c r="B26" s="732"/>
      <c r="C26" s="732"/>
      <c r="D26" s="669"/>
      <c r="E26" s="733"/>
      <c r="F26" s="744"/>
      <c r="G26" s="681" t="s">
        <v>57</v>
      </c>
      <c r="H26" s="734">
        <v>6</v>
      </c>
      <c r="I26" s="356"/>
      <c r="J26" s="763">
        <v>10700</v>
      </c>
      <c r="K26" s="764"/>
      <c r="L26" s="253">
        <f>IF(Начало!$B$8=0,0,J26*(1-Начало!$B$8))</f>
        <v>0</v>
      </c>
      <c r="M26" s="767"/>
      <c r="N26" s="739"/>
      <c r="O26" s="145"/>
      <c r="P26" s="23"/>
      <c r="Q26" s="23"/>
      <c r="R26" s="394"/>
      <c r="S26" s="394"/>
      <c r="T26" s="394"/>
      <c r="U26" s="65">
        <v>1035</v>
      </c>
      <c r="V26" s="65">
        <v>90</v>
      </c>
      <c r="W26" s="65">
        <v>1035</v>
      </c>
      <c r="X26" s="181">
        <f t="shared" si="1"/>
        <v>9.6410249999999975E-2</v>
      </c>
      <c r="Y26" s="473"/>
      <c r="Z26" s="66">
        <v>9</v>
      </c>
      <c r="AA26" s="473"/>
      <c r="AB26" s="23"/>
    </row>
    <row r="27" spans="1:28" ht="19.5" customHeight="1" thickBot="1">
      <c r="A27" s="745" t="s">
        <v>2</v>
      </c>
      <c r="B27" s="672"/>
      <c r="C27" s="672"/>
      <c r="D27" s="673"/>
      <c r="E27" s="746"/>
      <c r="F27" s="737">
        <v>61.5</v>
      </c>
      <c r="G27" s="737" t="s">
        <v>41</v>
      </c>
      <c r="H27" s="738">
        <v>99.7</v>
      </c>
      <c r="I27" s="356"/>
      <c r="J27" s="763">
        <v>152600</v>
      </c>
      <c r="K27" s="765"/>
      <c r="L27" s="253">
        <f>IF(Начало!$B$8=0,0,J27*(1-Начало!$B$8))</f>
        <v>0</v>
      </c>
      <c r="M27" s="768"/>
      <c r="N27" s="739"/>
      <c r="O27" s="43"/>
      <c r="R27" s="464"/>
      <c r="S27" s="464"/>
      <c r="T27" s="464"/>
      <c r="U27" s="65">
        <v>1032</v>
      </c>
      <c r="V27" s="65">
        <v>1307</v>
      </c>
      <c r="W27" s="65">
        <v>443</v>
      </c>
      <c r="X27" s="181">
        <f t="shared" si="1"/>
        <v>0.59752903200000007</v>
      </c>
      <c r="Y27" s="473"/>
      <c r="Z27" s="66">
        <v>111.2</v>
      </c>
      <c r="AA27" s="473"/>
    </row>
    <row r="28" spans="1:28" ht="78" customHeight="1" thickBot="1">
      <c r="A28" s="347" t="s">
        <v>412</v>
      </c>
      <c r="B28" s="348"/>
      <c r="C28" s="348"/>
      <c r="D28" s="348"/>
      <c r="E28" s="348"/>
      <c r="F28" s="348"/>
      <c r="G28" s="348"/>
      <c r="H28" s="348"/>
      <c r="I28" s="348"/>
      <c r="J28" s="384"/>
      <c r="K28" s="484" t="s">
        <v>7</v>
      </c>
      <c r="L28" s="484"/>
      <c r="M28" s="485"/>
      <c r="N28" s="212"/>
      <c r="O28" s="147"/>
      <c r="R28" s="1"/>
      <c r="S28" s="1"/>
      <c r="T28" s="1"/>
      <c r="U28" s="65"/>
      <c r="V28" s="65"/>
      <c r="W28" s="65"/>
      <c r="X28" s="24"/>
      <c r="Y28" s="24"/>
      <c r="Z28" s="23"/>
      <c r="AA28" s="24"/>
    </row>
    <row r="29" spans="1:28" ht="19.5" customHeight="1" thickBot="1">
      <c r="A29" s="27" t="s">
        <v>39</v>
      </c>
      <c r="B29" s="428">
        <v>10.55</v>
      </c>
      <c r="C29" s="428">
        <v>11.14</v>
      </c>
      <c r="D29" s="415">
        <v>3.51</v>
      </c>
      <c r="E29" s="91">
        <v>1731</v>
      </c>
      <c r="F29" s="94">
        <v>45.5</v>
      </c>
      <c r="G29" s="94" t="s">
        <v>58</v>
      </c>
      <c r="H29" s="53">
        <v>24.9</v>
      </c>
      <c r="I29" s="356"/>
      <c r="J29" s="175">
        <v>39800</v>
      </c>
      <c r="K29" s="623">
        <f>J29+J30+J31</f>
        <v>161400</v>
      </c>
      <c r="L29" s="253">
        <f>IF(Начало!$B$8=0,0,J29*(1-Начало!$B$8))</f>
        <v>0</v>
      </c>
      <c r="M29" s="469">
        <f>L29+L30+L31</f>
        <v>0</v>
      </c>
      <c r="N29" s="626">
        <v>135400</v>
      </c>
      <c r="O29" s="43"/>
      <c r="R29" s="468" t="e">
        <f>M29*#REF!</f>
        <v>#REF!</v>
      </c>
      <c r="S29" s="468" t="e">
        <f>#REF!*Y29</f>
        <v>#REF!</v>
      </c>
      <c r="T29" s="468" t="e">
        <f>#REF!*AA29</f>
        <v>#REF!</v>
      </c>
      <c r="U29" s="65">
        <v>900</v>
      </c>
      <c r="V29" s="65">
        <v>257</v>
      </c>
      <c r="W29" s="65">
        <v>900</v>
      </c>
      <c r="X29" s="181">
        <f t="shared" ref="X29:X34" si="2">(U29/1000)*(V29/1000)*(W29/1000)</f>
        <v>0.20817000000000002</v>
      </c>
      <c r="Y29" s="473">
        <f>X29+X30+X31</f>
        <v>0.78145525000000005</v>
      </c>
      <c r="Z29" s="66">
        <v>28.8</v>
      </c>
      <c r="AA29" s="473">
        <f>Z29+Z30+Z31</f>
        <v>118.2</v>
      </c>
    </row>
    <row r="30" spans="1:28" s="7" customFormat="1" ht="19.5" customHeight="1" thickBot="1">
      <c r="A30" s="29" t="s">
        <v>103</v>
      </c>
      <c r="B30" s="486"/>
      <c r="C30" s="486"/>
      <c r="D30" s="374"/>
      <c r="E30" s="26"/>
      <c r="F30" s="26"/>
      <c r="G30" s="182" t="s">
        <v>57</v>
      </c>
      <c r="H30" s="183">
        <v>7</v>
      </c>
      <c r="I30" s="356"/>
      <c r="J30" s="175">
        <v>9200</v>
      </c>
      <c r="K30" s="624"/>
      <c r="L30" s="253">
        <f>IF(Начало!$B$8=0,0,J30*(1-Начало!$B$8))</f>
        <v>0</v>
      </c>
      <c r="M30" s="491"/>
      <c r="N30" s="626"/>
      <c r="O30" s="145"/>
      <c r="P30" s="23"/>
      <c r="Q30" s="23"/>
      <c r="R30" s="394"/>
      <c r="S30" s="394"/>
      <c r="T30" s="394"/>
      <c r="U30" s="65">
        <v>1035</v>
      </c>
      <c r="V30" s="65">
        <v>90</v>
      </c>
      <c r="W30" s="65">
        <v>1035</v>
      </c>
      <c r="X30" s="181">
        <f t="shared" si="2"/>
        <v>9.6410249999999975E-2</v>
      </c>
      <c r="Y30" s="473"/>
      <c r="Z30" s="66">
        <v>10.5</v>
      </c>
      <c r="AA30" s="473"/>
      <c r="AB30" s="23"/>
    </row>
    <row r="31" spans="1:28" ht="19.5" customHeight="1" thickBot="1">
      <c r="A31" s="138" t="s">
        <v>0</v>
      </c>
      <c r="B31" s="373"/>
      <c r="C31" s="373"/>
      <c r="D31" s="375"/>
      <c r="E31" s="92"/>
      <c r="F31" s="92">
        <v>63</v>
      </c>
      <c r="G31" s="90" t="s">
        <v>55</v>
      </c>
      <c r="H31" s="54">
        <v>74.400000000000006</v>
      </c>
      <c r="I31" s="356"/>
      <c r="J31" s="175">
        <v>112400</v>
      </c>
      <c r="K31" s="625"/>
      <c r="L31" s="253">
        <f>IF(Начало!$B$8=0,0,J31*(1-Начало!$B$8))</f>
        <v>0</v>
      </c>
      <c r="M31" s="470"/>
      <c r="N31" s="626"/>
      <c r="O31" s="43"/>
      <c r="R31" s="464"/>
      <c r="S31" s="464"/>
      <c r="T31" s="464"/>
      <c r="U31" s="65">
        <v>1090</v>
      </c>
      <c r="V31" s="65">
        <v>875</v>
      </c>
      <c r="W31" s="65">
        <v>500</v>
      </c>
      <c r="X31" s="181">
        <f t="shared" si="2"/>
        <v>0.47687500000000005</v>
      </c>
      <c r="Y31" s="473"/>
      <c r="Z31" s="66">
        <v>78.900000000000006</v>
      </c>
      <c r="AA31" s="473"/>
    </row>
    <row r="32" spans="1:28" ht="20.100000000000001" customHeight="1" thickBot="1">
      <c r="A32" s="740" t="s">
        <v>40</v>
      </c>
      <c r="B32" s="725">
        <v>14.07</v>
      </c>
      <c r="C32" s="725">
        <v>15.24</v>
      </c>
      <c r="D32" s="726">
        <v>5.19</v>
      </c>
      <c r="E32" s="741">
        <v>1990</v>
      </c>
      <c r="F32" s="741">
        <v>45</v>
      </c>
      <c r="G32" s="742" t="s">
        <v>58</v>
      </c>
      <c r="H32" s="743">
        <v>27</v>
      </c>
      <c r="I32" s="356"/>
      <c r="J32" s="772">
        <v>33900</v>
      </c>
      <c r="K32" s="773">
        <f>J32+J33+J34</f>
        <v>173500</v>
      </c>
      <c r="L32" s="253">
        <f>IF(Начало!$B$8=0,0,J32*(1-Начало!$B$8))</f>
        <v>0</v>
      </c>
      <c r="M32" s="766">
        <f>L32+L33+L34</f>
        <v>0</v>
      </c>
      <c r="N32" s="747">
        <v>145900</v>
      </c>
      <c r="O32" s="43"/>
      <c r="R32" s="468" t="e">
        <f>M32*#REF!</f>
        <v>#REF!</v>
      </c>
      <c r="S32" s="468" t="e">
        <f>#REF!*Y32</f>
        <v>#REF!</v>
      </c>
      <c r="T32" s="468" t="e">
        <f>#REF!*AA32</f>
        <v>#REF!</v>
      </c>
      <c r="U32" s="65">
        <v>900</v>
      </c>
      <c r="V32" s="65">
        <v>257</v>
      </c>
      <c r="W32" s="65">
        <v>900</v>
      </c>
      <c r="X32" s="181">
        <f t="shared" si="2"/>
        <v>0.20817000000000002</v>
      </c>
      <c r="Y32" s="473">
        <f>X32+X33+X34</f>
        <v>0.90210928200000007</v>
      </c>
      <c r="Z32" s="66">
        <v>32</v>
      </c>
      <c r="AA32" s="473">
        <f>Z32+Z33+Z34</f>
        <v>151.80000000000001</v>
      </c>
    </row>
    <row r="33" spans="1:28" s="7" customFormat="1" ht="20.100000000000001" customHeight="1" thickBot="1">
      <c r="A33" s="724" t="s">
        <v>103</v>
      </c>
      <c r="B33" s="732"/>
      <c r="C33" s="732"/>
      <c r="D33" s="669"/>
      <c r="E33" s="733"/>
      <c r="F33" s="733"/>
      <c r="G33" s="681" t="s">
        <v>57</v>
      </c>
      <c r="H33" s="734">
        <v>7</v>
      </c>
      <c r="I33" s="356"/>
      <c r="J33" s="763">
        <v>9200</v>
      </c>
      <c r="K33" s="764"/>
      <c r="L33" s="253">
        <f>IF(Начало!$B$8=0,0,J33*(1-Начало!$B$8))</f>
        <v>0</v>
      </c>
      <c r="M33" s="767"/>
      <c r="N33" s="747"/>
      <c r="O33" s="145"/>
      <c r="P33" s="23"/>
      <c r="Q33" s="23"/>
      <c r="R33" s="394"/>
      <c r="S33" s="394"/>
      <c r="T33" s="394"/>
      <c r="U33" s="65">
        <v>1035</v>
      </c>
      <c r="V33" s="65">
        <v>90</v>
      </c>
      <c r="W33" s="65">
        <v>1035</v>
      </c>
      <c r="X33" s="181">
        <f t="shared" si="2"/>
        <v>9.6410249999999975E-2</v>
      </c>
      <c r="Y33" s="473"/>
      <c r="Z33" s="66">
        <v>10.5</v>
      </c>
      <c r="AA33" s="473"/>
      <c r="AB33" s="23"/>
    </row>
    <row r="34" spans="1:28" ht="19.5" customHeight="1" thickBot="1">
      <c r="A34" s="745" t="s">
        <v>1</v>
      </c>
      <c r="B34" s="672"/>
      <c r="C34" s="672"/>
      <c r="D34" s="673"/>
      <c r="E34" s="746"/>
      <c r="F34" s="746">
        <v>63</v>
      </c>
      <c r="G34" s="737" t="s">
        <v>41</v>
      </c>
      <c r="H34" s="738">
        <v>98.6</v>
      </c>
      <c r="I34" s="356"/>
      <c r="J34" s="763">
        <v>130400</v>
      </c>
      <c r="K34" s="774"/>
      <c r="L34" s="253">
        <f>IF(Начало!$B$8=0,0,J34*(1-Начало!$B$8))</f>
        <v>0</v>
      </c>
      <c r="M34" s="768"/>
      <c r="N34" s="747"/>
      <c r="O34" s="43"/>
      <c r="R34" s="464"/>
      <c r="S34" s="464"/>
      <c r="T34" s="464"/>
      <c r="U34" s="65">
        <v>1032</v>
      </c>
      <c r="V34" s="65">
        <v>1307</v>
      </c>
      <c r="W34" s="65">
        <v>443</v>
      </c>
      <c r="X34" s="181">
        <f t="shared" si="2"/>
        <v>0.59752903200000007</v>
      </c>
      <c r="Y34" s="473"/>
      <c r="Z34" s="66">
        <v>109.3</v>
      </c>
      <c r="AA34" s="473"/>
    </row>
    <row r="35" spans="1:28" thickBot="1">
      <c r="A35" s="129" t="s">
        <v>59</v>
      </c>
      <c r="B35" s="130"/>
      <c r="C35" s="130"/>
      <c r="D35" s="130"/>
      <c r="E35" s="130"/>
      <c r="F35" s="130"/>
      <c r="G35" s="130"/>
      <c r="H35" s="130"/>
      <c r="I35" s="130"/>
      <c r="J35" s="131"/>
      <c r="K35" s="471"/>
      <c r="L35" s="471"/>
      <c r="M35" s="472"/>
      <c r="N35" s="213"/>
      <c r="O35" s="42"/>
      <c r="R35" s="134"/>
    </row>
    <row r="36" spans="1:28" ht="27" customHeight="1" thickBot="1">
      <c r="A36" s="132" t="s">
        <v>72</v>
      </c>
      <c r="B36" s="496" t="s">
        <v>60</v>
      </c>
      <c r="C36" s="497"/>
      <c r="D36" s="497"/>
      <c r="E36" s="497"/>
      <c r="F36" s="497"/>
      <c r="G36" s="497"/>
      <c r="H36" s="497"/>
      <c r="I36" s="497"/>
      <c r="J36" s="619">
        <v>8100</v>
      </c>
      <c r="K36" s="254"/>
      <c r="L36" s="255">
        <f>IF(Начало!$B$8=0,0,J36*(1-Начало!$B$8))</f>
        <v>0</v>
      </c>
      <c r="M36" s="256">
        <f>L36</f>
        <v>0</v>
      </c>
      <c r="N36" s="605">
        <v>6900</v>
      </c>
      <c r="O36" s="20"/>
      <c r="R36" s="172" t="e">
        <f>M36*#REF!</f>
        <v>#REF!</v>
      </c>
      <c r="S36" s="173" t="e">
        <f>IF(OR(X36="",#REF!=""),0,(#REF!*X36))</f>
        <v>#REF!</v>
      </c>
      <c r="T36" s="172" t="e">
        <f>IF(OR(Z36="",#REF!=""),0,(#REF!*Z36))</f>
        <v>#REF!</v>
      </c>
      <c r="U36" s="166">
        <v>152</v>
      </c>
      <c r="V36" s="166">
        <v>152</v>
      </c>
      <c r="W36" s="166">
        <v>55</v>
      </c>
      <c r="X36" s="46">
        <f>(U36/1000)*(V36/1000)*(W36/1000)</f>
        <v>1.2707199999999999E-3</v>
      </c>
      <c r="Y36" s="6"/>
      <c r="Z36" s="174">
        <v>0.3</v>
      </c>
      <c r="AA36" s="6"/>
    </row>
    <row r="37" spans="1:28" ht="83.25" customHeight="1" thickBot="1">
      <c r="A37" s="347" t="s">
        <v>413</v>
      </c>
      <c r="B37" s="348"/>
      <c r="C37" s="348"/>
      <c r="D37" s="348"/>
      <c r="E37" s="348"/>
      <c r="F37" s="348"/>
      <c r="G37" s="348"/>
      <c r="H37" s="348"/>
      <c r="I37" s="348"/>
      <c r="J37" s="384"/>
      <c r="K37" s="479" t="s">
        <v>8</v>
      </c>
      <c r="L37" s="479"/>
      <c r="M37" s="480"/>
      <c r="N37" s="214"/>
      <c r="O37" s="42"/>
      <c r="R37" s="1"/>
      <c r="S37" s="1"/>
      <c r="T37" s="1"/>
      <c r="U37" s="1"/>
      <c r="V37" s="1"/>
      <c r="W37" s="1"/>
      <c r="X37" s="24"/>
      <c r="Y37" s="24"/>
      <c r="Z37" s="23"/>
      <c r="AA37" s="24"/>
    </row>
    <row r="38" spans="1:28" ht="20.100000000000001" customHeight="1" thickBot="1">
      <c r="A38" s="27" t="s">
        <v>231</v>
      </c>
      <c r="B38" s="428">
        <v>5.28</v>
      </c>
      <c r="C38" s="428">
        <v>5.57</v>
      </c>
      <c r="D38" s="415">
        <v>1.95</v>
      </c>
      <c r="E38" s="117">
        <v>1020</v>
      </c>
      <c r="F38" s="87">
        <v>38</v>
      </c>
      <c r="G38" s="117" t="s">
        <v>76</v>
      </c>
      <c r="H38" s="152">
        <v>23.4</v>
      </c>
      <c r="I38" s="355" t="s">
        <v>31</v>
      </c>
      <c r="J38" s="619">
        <v>30700</v>
      </c>
      <c r="K38" s="627">
        <f>J38+J39</f>
        <v>87200</v>
      </c>
      <c r="L38" s="253">
        <f>IF(Начало!$B$8=0,0,J38*(1-Начало!$B$8))</f>
        <v>0</v>
      </c>
      <c r="M38" s="469">
        <f>L38+L39</f>
        <v>0</v>
      </c>
      <c r="N38" s="628">
        <v>73400</v>
      </c>
      <c r="O38" s="44"/>
      <c r="R38" s="468" t="e">
        <f>M38*#REF!</f>
        <v>#REF!</v>
      </c>
      <c r="S38" s="468" t="e">
        <f>#REF!*Y38</f>
        <v>#REF!</v>
      </c>
      <c r="T38" s="468" t="e">
        <f>#REF!*AA38</f>
        <v>#REF!</v>
      </c>
      <c r="U38" s="65">
        <v>1070</v>
      </c>
      <c r="V38" s="65">
        <v>270</v>
      </c>
      <c r="W38" s="65">
        <v>725</v>
      </c>
      <c r="X38" s="181">
        <f t="shared" ref="X38:X47" si="3">(U38/1000)*(V38/1000)*(W38/1000)</f>
        <v>0.20945250000000001</v>
      </c>
      <c r="Y38" s="473">
        <f>X38+X39</f>
        <v>0.41766075000000003</v>
      </c>
      <c r="Z38" s="66">
        <v>29.6</v>
      </c>
      <c r="AA38" s="473">
        <f>Z38+Z39</f>
        <v>70</v>
      </c>
    </row>
    <row r="39" spans="1:28" ht="20.100000000000001" customHeight="1" thickBot="1">
      <c r="A39" s="133" t="s">
        <v>230</v>
      </c>
      <c r="B39" s="373"/>
      <c r="C39" s="373"/>
      <c r="D39" s="375"/>
      <c r="E39" s="139"/>
      <c r="F39" s="188">
        <v>58.5</v>
      </c>
      <c r="G39" s="139" t="s">
        <v>127</v>
      </c>
      <c r="H39" s="90">
        <v>37.799999999999997</v>
      </c>
      <c r="I39" s="368"/>
      <c r="J39" s="619">
        <v>56500</v>
      </c>
      <c r="K39" s="627"/>
      <c r="L39" s="253">
        <f>IF(Начало!$B$8=0,0,J39*(1-Начало!$B$8))</f>
        <v>0</v>
      </c>
      <c r="M39" s="470"/>
      <c r="N39" s="628"/>
      <c r="O39" s="44"/>
      <c r="R39" s="464"/>
      <c r="S39" s="464"/>
      <c r="T39" s="464"/>
      <c r="U39" s="65">
        <v>915</v>
      </c>
      <c r="V39" s="65">
        <v>615</v>
      </c>
      <c r="W39" s="65">
        <v>370</v>
      </c>
      <c r="X39" s="181">
        <f t="shared" si="3"/>
        <v>0.20820825000000001</v>
      </c>
      <c r="Y39" s="473"/>
      <c r="Z39" s="23">
        <v>40.4</v>
      </c>
      <c r="AA39" s="473"/>
    </row>
    <row r="40" spans="1:28" ht="20.100000000000001" customHeight="1" thickBot="1">
      <c r="A40" s="740" t="s">
        <v>229</v>
      </c>
      <c r="B40" s="725">
        <v>7.03</v>
      </c>
      <c r="C40" s="725">
        <v>7.62</v>
      </c>
      <c r="D40" s="726">
        <v>2.7</v>
      </c>
      <c r="E40" s="748">
        <v>1350</v>
      </c>
      <c r="F40" s="749">
        <v>34.5</v>
      </c>
      <c r="G40" s="748" t="s">
        <v>77</v>
      </c>
      <c r="H40" s="750">
        <v>32.6</v>
      </c>
      <c r="I40" s="428" t="s">
        <v>29</v>
      </c>
      <c r="J40" s="763">
        <v>43800</v>
      </c>
      <c r="K40" s="775">
        <f>J40+J41</f>
        <v>116600</v>
      </c>
      <c r="L40" s="253">
        <f>IF(Начало!$B$8=0,0,J40*(1-Начало!$B$8))</f>
        <v>0</v>
      </c>
      <c r="M40" s="776">
        <f>L40+L41</f>
        <v>0</v>
      </c>
      <c r="N40" s="753">
        <v>98200</v>
      </c>
      <c r="O40" s="44"/>
      <c r="R40" s="194" t="e">
        <f>M40*#REF!</f>
        <v>#REF!</v>
      </c>
      <c r="S40" s="194" t="e">
        <f>#REF!*Y40</f>
        <v>#REF!</v>
      </c>
      <c r="T40" s="194" t="e">
        <f>#REF!*AA40</f>
        <v>#REF!</v>
      </c>
      <c r="U40" s="65">
        <v>1305</v>
      </c>
      <c r="V40" s="65">
        <v>305</v>
      </c>
      <c r="W40" s="65">
        <v>805</v>
      </c>
      <c r="X40" s="197">
        <f t="shared" si="3"/>
        <v>0.32041012499999999</v>
      </c>
      <c r="Y40" s="197">
        <f>X40+X41</f>
        <v>0.61345752500000006</v>
      </c>
      <c r="Z40" s="66">
        <v>39.6</v>
      </c>
      <c r="AA40" s="197">
        <f>Z40+Z41</f>
        <v>95.5</v>
      </c>
    </row>
    <row r="41" spans="1:28" ht="20.100000000000001" customHeight="1" thickBot="1">
      <c r="A41" s="745" t="s">
        <v>228</v>
      </c>
      <c r="B41" s="672"/>
      <c r="C41" s="672"/>
      <c r="D41" s="673"/>
      <c r="E41" s="751"/>
      <c r="F41" s="752">
        <v>60</v>
      </c>
      <c r="G41" s="751" t="s">
        <v>125</v>
      </c>
      <c r="H41" s="737">
        <v>52.9</v>
      </c>
      <c r="I41" s="373"/>
      <c r="J41" s="763">
        <v>72800</v>
      </c>
      <c r="K41" s="775"/>
      <c r="L41" s="253">
        <f>IF(Начало!$B$8=0,0,J41*(1-Начало!$B$8))</f>
        <v>0</v>
      </c>
      <c r="M41" s="777"/>
      <c r="N41" s="753"/>
      <c r="O41" s="44"/>
      <c r="R41" s="195"/>
      <c r="S41" s="195"/>
      <c r="T41" s="195"/>
      <c r="U41" s="65">
        <v>995</v>
      </c>
      <c r="V41" s="65">
        <v>740</v>
      </c>
      <c r="W41" s="65">
        <v>398</v>
      </c>
      <c r="X41" s="197">
        <f t="shared" si="3"/>
        <v>0.29304740000000001</v>
      </c>
      <c r="Y41" s="197"/>
      <c r="Z41" s="23">
        <v>55.9</v>
      </c>
      <c r="AA41" s="197"/>
    </row>
    <row r="42" spans="1:28" s="6" customFormat="1" ht="19.5" customHeight="1" thickBot="1">
      <c r="A42" s="27" t="s">
        <v>73</v>
      </c>
      <c r="B42" s="428">
        <v>10.55</v>
      </c>
      <c r="C42" s="428">
        <v>11.72</v>
      </c>
      <c r="D42" s="428">
        <v>3.51</v>
      </c>
      <c r="E42" s="117">
        <v>1804</v>
      </c>
      <c r="F42" s="87">
        <v>38</v>
      </c>
      <c r="G42" s="117" t="s">
        <v>77</v>
      </c>
      <c r="H42" s="152">
        <v>32.200000000000003</v>
      </c>
      <c r="I42" s="356"/>
      <c r="J42" s="619">
        <v>57400</v>
      </c>
      <c r="K42" s="627">
        <f>J42+J43</f>
        <v>169800</v>
      </c>
      <c r="L42" s="253">
        <f>IF(Начало!$B$8=0,0,J42*(1-Начало!$B$8))</f>
        <v>0</v>
      </c>
      <c r="M42" s="469">
        <f>L42+L43</f>
        <v>0</v>
      </c>
      <c r="N42" s="628">
        <v>142700</v>
      </c>
      <c r="O42" s="44"/>
      <c r="P42" s="24"/>
      <c r="Q42" s="23"/>
      <c r="R42" s="205" t="e">
        <f>M42*#REF!</f>
        <v>#REF!</v>
      </c>
      <c r="S42" s="205" t="e">
        <f>#REF!*Y42</f>
        <v>#REF!</v>
      </c>
      <c r="T42" s="205" t="e">
        <f>#REF!*AA42</f>
        <v>#REF!</v>
      </c>
      <c r="U42" s="166">
        <v>1305</v>
      </c>
      <c r="V42" s="166">
        <v>305</v>
      </c>
      <c r="W42" s="166">
        <v>805</v>
      </c>
      <c r="X42" s="46">
        <f t="shared" si="3"/>
        <v>0.32041012499999999</v>
      </c>
      <c r="Y42" s="46">
        <f>X42+X43</f>
        <v>0.79728512500000004</v>
      </c>
      <c r="Z42" s="24">
        <v>39.4</v>
      </c>
      <c r="AA42" s="46">
        <f>Z42+Z43</f>
        <v>118.30000000000001</v>
      </c>
      <c r="AB42" s="23"/>
    </row>
    <row r="43" spans="1:28" s="6" customFormat="1" ht="20.100000000000001" customHeight="1" thickBot="1">
      <c r="A43" s="138" t="s">
        <v>0</v>
      </c>
      <c r="B43" s="373">
        <v>10.55</v>
      </c>
      <c r="C43" s="373">
        <v>11.72</v>
      </c>
      <c r="D43" s="373">
        <v>3.82</v>
      </c>
      <c r="E43" s="139"/>
      <c r="F43" s="188">
        <v>62.5</v>
      </c>
      <c r="G43" s="90" t="s">
        <v>55</v>
      </c>
      <c r="H43" s="90">
        <v>74.400000000000006</v>
      </c>
      <c r="I43" s="356"/>
      <c r="J43" s="619">
        <v>112400</v>
      </c>
      <c r="K43" s="627"/>
      <c r="L43" s="253">
        <f>IF(Начало!$B$8=0,0,J43*(1-Начало!$B$8))</f>
        <v>0</v>
      </c>
      <c r="M43" s="470"/>
      <c r="N43" s="628"/>
      <c r="O43" s="44"/>
      <c r="P43" s="24"/>
      <c r="Q43" s="23"/>
      <c r="R43" s="206"/>
      <c r="S43" s="206"/>
      <c r="T43" s="206"/>
      <c r="U43" s="166">
        <v>1090</v>
      </c>
      <c r="V43" s="166">
        <v>875</v>
      </c>
      <c r="W43" s="166">
        <v>500</v>
      </c>
      <c r="X43" s="46">
        <f t="shared" si="3"/>
        <v>0.47687500000000005</v>
      </c>
      <c r="Y43" s="46"/>
      <c r="Z43" s="24">
        <v>78.900000000000006</v>
      </c>
      <c r="AA43" s="46"/>
      <c r="AB43" s="23"/>
    </row>
    <row r="44" spans="1:28" s="6" customFormat="1" ht="20.100000000000001" customHeight="1" thickBot="1">
      <c r="A44" s="740" t="s">
        <v>74</v>
      </c>
      <c r="B44" s="725">
        <v>14.07</v>
      </c>
      <c r="C44" s="725">
        <v>16.12</v>
      </c>
      <c r="D44" s="725">
        <v>5.35</v>
      </c>
      <c r="E44" s="748">
        <v>2150</v>
      </c>
      <c r="F44" s="749">
        <v>42</v>
      </c>
      <c r="G44" s="748" t="s">
        <v>79</v>
      </c>
      <c r="H44" s="750">
        <v>46</v>
      </c>
      <c r="I44" s="356"/>
      <c r="J44" s="763">
        <v>77000</v>
      </c>
      <c r="K44" s="775">
        <f>J44+J45</f>
        <v>207400</v>
      </c>
      <c r="L44" s="253">
        <f>IF(Начало!$B$8=0,0,J44*(1-Начало!$B$8))</f>
        <v>0</v>
      </c>
      <c r="M44" s="766">
        <f>L44+L45</f>
        <v>0</v>
      </c>
      <c r="N44" s="753">
        <v>174200</v>
      </c>
      <c r="O44" s="44"/>
      <c r="P44" s="24"/>
      <c r="Q44" s="23"/>
      <c r="R44" s="205" t="e">
        <f>M44*#REF!</f>
        <v>#REF!</v>
      </c>
      <c r="S44" s="205" t="e">
        <f>#REF!*Y44</f>
        <v>#REF!</v>
      </c>
      <c r="T44" s="205" t="e">
        <f>#REF!*AA44</f>
        <v>#REF!</v>
      </c>
      <c r="U44" s="166">
        <v>1405</v>
      </c>
      <c r="V44" s="166">
        <v>355</v>
      </c>
      <c r="W44" s="166">
        <v>915</v>
      </c>
      <c r="X44" s="46">
        <f t="shared" si="3"/>
        <v>0.456379125</v>
      </c>
      <c r="Y44" s="46">
        <f>X44+X45</f>
        <v>1.053908157</v>
      </c>
      <c r="Z44" s="24">
        <v>54.5</v>
      </c>
      <c r="AA44" s="46">
        <f>Z44+Z45</f>
        <v>163.80000000000001</v>
      </c>
      <c r="AB44" s="23"/>
    </row>
    <row r="45" spans="1:28" s="6" customFormat="1" ht="20.100000000000001" customHeight="1" thickBot="1">
      <c r="A45" s="745" t="s">
        <v>1</v>
      </c>
      <c r="B45" s="672">
        <v>14.07</v>
      </c>
      <c r="C45" s="672">
        <v>16.12</v>
      </c>
      <c r="D45" s="672">
        <v>5.19</v>
      </c>
      <c r="E45" s="751"/>
      <c r="F45" s="737">
        <v>62</v>
      </c>
      <c r="G45" s="737" t="s">
        <v>41</v>
      </c>
      <c r="H45" s="737">
        <v>98.6</v>
      </c>
      <c r="I45" s="356"/>
      <c r="J45" s="763">
        <v>130400</v>
      </c>
      <c r="K45" s="775"/>
      <c r="L45" s="253">
        <f>IF(Начало!$B$8=0,0,J45*(1-Начало!$B$8))</f>
        <v>0</v>
      </c>
      <c r="M45" s="768"/>
      <c r="N45" s="753"/>
      <c r="O45" s="44"/>
      <c r="P45" s="24"/>
      <c r="Q45" s="23"/>
      <c r="R45" s="206"/>
      <c r="S45" s="206"/>
      <c r="T45" s="206"/>
      <c r="U45" s="166">
        <v>1032</v>
      </c>
      <c r="V45" s="166">
        <v>1307</v>
      </c>
      <c r="W45" s="166">
        <v>443</v>
      </c>
      <c r="X45" s="46">
        <f t="shared" si="3"/>
        <v>0.59752903200000007</v>
      </c>
      <c r="Y45" s="46"/>
      <c r="Z45" s="24">
        <v>109.3</v>
      </c>
      <c r="AA45" s="46"/>
      <c r="AB45" s="23"/>
    </row>
    <row r="46" spans="1:28" s="6" customFormat="1" ht="20.100000000000001" customHeight="1" thickBot="1">
      <c r="A46" s="29" t="s">
        <v>75</v>
      </c>
      <c r="B46" s="428">
        <v>16.12</v>
      </c>
      <c r="C46" s="428">
        <v>17.579999999999998</v>
      </c>
      <c r="D46" s="428">
        <v>6.36</v>
      </c>
      <c r="E46" s="108">
        <v>2400</v>
      </c>
      <c r="F46" s="156">
        <v>44.4</v>
      </c>
      <c r="G46" s="108" t="s">
        <v>79</v>
      </c>
      <c r="H46" s="153">
        <v>46</v>
      </c>
      <c r="I46" s="356"/>
      <c r="J46" s="619">
        <v>65600</v>
      </c>
      <c r="K46" s="627">
        <f>J46+J47</f>
        <v>218200</v>
      </c>
      <c r="L46" s="253">
        <f>IF(Начало!$B$8=0,0,J46*(1-Начало!$B$8))</f>
        <v>0</v>
      </c>
      <c r="M46" s="469">
        <f>L46+L47</f>
        <v>0</v>
      </c>
      <c r="N46" s="628">
        <v>182600</v>
      </c>
      <c r="O46" s="44"/>
      <c r="P46" s="24"/>
      <c r="Q46" s="23"/>
      <c r="R46" s="205" t="e">
        <f>M46*#REF!</f>
        <v>#REF!</v>
      </c>
      <c r="S46" s="205" t="e">
        <f>#REF!*Y46</f>
        <v>#REF!</v>
      </c>
      <c r="T46" s="205" t="e">
        <f>#REF!*AA46</f>
        <v>#REF!</v>
      </c>
      <c r="U46" s="166">
        <v>1405</v>
      </c>
      <c r="V46" s="166">
        <v>355</v>
      </c>
      <c r="W46" s="166">
        <v>915</v>
      </c>
      <c r="X46" s="46">
        <f t="shared" si="3"/>
        <v>0.456379125</v>
      </c>
      <c r="Y46" s="46">
        <f>X46+X47</f>
        <v>1.053908157</v>
      </c>
      <c r="Z46" s="24">
        <v>54.5</v>
      </c>
      <c r="AA46" s="46">
        <f>Z46+Z47</f>
        <v>165.7</v>
      </c>
      <c r="AB46" s="23"/>
    </row>
    <row r="47" spans="1:28" s="6" customFormat="1" ht="20.100000000000001" customHeight="1" thickBot="1">
      <c r="A47" s="140" t="s">
        <v>2</v>
      </c>
      <c r="B47" s="373">
        <v>16.12</v>
      </c>
      <c r="C47" s="373">
        <v>17.579999999999998</v>
      </c>
      <c r="D47" s="373">
        <v>6.23</v>
      </c>
      <c r="E47" s="139"/>
      <c r="F47" s="90">
        <v>61.5</v>
      </c>
      <c r="G47" s="90" t="s">
        <v>41</v>
      </c>
      <c r="H47" s="90">
        <v>99.7</v>
      </c>
      <c r="I47" s="368"/>
      <c r="J47" s="619">
        <v>152600</v>
      </c>
      <c r="K47" s="627"/>
      <c r="L47" s="253">
        <f>IF(Начало!$B$8=0,0,J47*(1-Начало!$B$8))</f>
        <v>0</v>
      </c>
      <c r="M47" s="470"/>
      <c r="N47" s="628"/>
      <c r="O47" s="44"/>
      <c r="P47" s="24"/>
      <c r="Q47" s="23"/>
      <c r="R47" s="206"/>
      <c r="S47" s="206"/>
      <c r="T47" s="206"/>
      <c r="U47" s="166">
        <v>1032</v>
      </c>
      <c r="V47" s="166">
        <v>1307</v>
      </c>
      <c r="W47" s="166">
        <v>443</v>
      </c>
      <c r="X47" s="46">
        <f t="shared" si="3"/>
        <v>0.59752903200000007</v>
      </c>
      <c r="Y47" s="46"/>
      <c r="Z47" s="24">
        <v>111.2</v>
      </c>
      <c r="AA47" s="46"/>
      <c r="AB47" s="23"/>
    </row>
    <row r="48" spans="1:28" ht="72" customHeight="1" thickBot="1">
      <c r="A48" s="347" t="s">
        <v>414</v>
      </c>
      <c r="B48" s="348"/>
      <c r="C48" s="348"/>
      <c r="D48" s="348"/>
      <c r="E48" s="348"/>
      <c r="F48" s="348"/>
      <c r="G48" s="348"/>
      <c r="H48" s="348"/>
      <c r="I48" s="348"/>
      <c r="J48" s="384"/>
      <c r="K48" s="479" t="s">
        <v>7</v>
      </c>
      <c r="L48" s="479"/>
      <c r="M48" s="480"/>
      <c r="N48" s="214"/>
      <c r="O48" s="42"/>
      <c r="P48" s="24"/>
      <c r="R48" s="1"/>
      <c r="S48" s="1"/>
      <c r="T48" s="1"/>
      <c r="U48" s="1"/>
      <c r="V48" s="1"/>
      <c r="W48" s="1"/>
      <c r="X48" s="24"/>
      <c r="Y48" s="24"/>
      <c r="Z48" s="23"/>
      <c r="AA48" s="24"/>
    </row>
    <row r="49" spans="1:28" ht="19.5" customHeight="1" thickBot="1">
      <c r="A49" s="629" t="s">
        <v>386</v>
      </c>
      <c r="B49" s="365" t="s">
        <v>387</v>
      </c>
      <c r="C49" s="365" t="s">
        <v>388</v>
      </c>
      <c r="D49" s="365" t="s">
        <v>389</v>
      </c>
      <c r="E49" s="630" t="s">
        <v>390</v>
      </c>
      <c r="F49" s="631" t="s">
        <v>391</v>
      </c>
      <c r="G49" s="631" t="s">
        <v>392</v>
      </c>
      <c r="H49" s="585" t="s">
        <v>393</v>
      </c>
      <c r="I49" s="355" t="s">
        <v>29</v>
      </c>
      <c r="J49" s="619">
        <v>33600</v>
      </c>
      <c r="K49" s="627">
        <f>J49+J50</f>
        <v>92300</v>
      </c>
      <c r="L49" s="253">
        <f>IF(Начало!$B$8=0,0,J49*(1-Начало!$B$8))</f>
        <v>0</v>
      </c>
      <c r="M49" s="469">
        <f>L49+L50</f>
        <v>0</v>
      </c>
      <c r="N49" s="628">
        <v>79400</v>
      </c>
      <c r="O49" s="44"/>
      <c r="P49" s="24"/>
      <c r="R49" s="475" t="e">
        <f>M49*#REF!</f>
        <v>#REF!</v>
      </c>
      <c r="S49" s="475" t="e">
        <f>#REF!*Y49</f>
        <v>#REF!</v>
      </c>
      <c r="T49" s="475" t="e">
        <f>#REF!*AA49</f>
        <v>#REF!</v>
      </c>
      <c r="U49" s="191">
        <v>1145</v>
      </c>
      <c r="V49" s="191">
        <v>313</v>
      </c>
      <c r="W49" s="191">
        <v>755</v>
      </c>
      <c r="X49" s="322">
        <f t="shared" ref="X49:X50" si="4">(U49/1000)*(V49/1000)*(W49/1000)</f>
        <v>0.27058067499999999</v>
      </c>
      <c r="Y49" s="481">
        <f>X49+X50</f>
        <v>0.56217954999999997</v>
      </c>
      <c r="Z49" s="189">
        <v>29.8</v>
      </c>
      <c r="AA49" s="481">
        <f>Z49+Z50</f>
        <v>85.9</v>
      </c>
    </row>
    <row r="50" spans="1:28" ht="19.5" customHeight="1" thickBot="1">
      <c r="A50" s="629" t="s">
        <v>230</v>
      </c>
      <c r="B50" s="365"/>
      <c r="C50" s="365"/>
      <c r="D50" s="365"/>
      <c r="E50" s="630" t="s">
        <v>394</v>
      </c>
      <c r="F50" s="631" t="s">
        <v>395</v>
      </c>
      <c r="G50" s="631" t="s">
        <v>396</v>
      </c>
      <c r="H50" s="631" t="s">
        <v>397</v>
      </c>
      <c r="I50" s="632"/>
      <c r="J50" s="619">
        <v>58700</v>
      </c>
      <c r="K50" s="627"/>
      <c r="L50" s="253">
        <f>IF(Начало!$B$8=0,0,J50*(1-Начало!$B$8))</f>
        <v>0</v>
      </c>
      <c r="M50" s="470"/>
      <c r="N50" s="628"/>
      <c r="O50" s="44"/>
      <c r="R50" s="476"/>
      <c r="S50" s="476"/>
      <c r="T50" s="476"/>
      <c r="U50" s="191">
        <v>965</v>
      </c>
      <c r="V50" s="191">
        <v>765</v>
      </c>
      <c r="W50" s="191">
        <v>395</v>
      </c>
      <c r="X50" s="322">
        <f t="shared" si="4"/>
        <v>0.29159887500000004</v>
      </c>
      <c r="Y50" s="481"/>
      <c r="Z50" s="189">
        <v>56.1</v>
      </c>
      <c r="AA50" s="481"/>
    </row>
    <row r="51" spans="1:28" ht="19.5" customHeight="1" thickBot="1">
      <c r="A51" s="740" t="s">
        <v>24</v>
      </c>
      <c r="B51" s="725">
        <v>7.03</v>
      </c>
      <c r="C51" s="725">
        <v>7.62</v>
      </c>
      <c r="D51" s="725">
        <v>2.63</v>
      </c>
      <c r="E51" s="741">
        <v>1250</v>
      </c>
      <c r="F51" s="742">
        <v>44</v>
      </c>
      <c r="G51" s="742" t="s">
        <v>134</v>
      </c>
      <c r="H51" s="754">
        <v>24.6</v>
      </c>
      <c r="I51" s="632"/>
      <c r="J51" s="763">
        <v>42200</v>
      </c>
      <c r="K51" s="775">
        <f>J51+J52</f>
        <v>115000</v>
      </c>
      <c r="L51" s="253">
        <f>IF(Начало!$B$8=0,0,J51*(1-Начало!$B$8))</f>
        <v>0</v>
      </c>
      <c r="M51" s="766">
        <f>L51+L52</f>
        <v>0</v>
      </c>
      <c r="N51" s="753">
        <v>96500</v>
      </c>
      <c r="O51" s="44"/>
      <c r="R51" s="475" t="e">
        <f>M51*#REF!</f>
        <v>#REF!</v>
      </c>
      <c r="S51" s="475" t="e">
        <f>#REF!*Y51</f>
        <v>#REF!</v>
      </c>
      <c r="T51" s="475" t="e">
        <f>#REF!*AA51</f>
        <v>#REF!</v>
      </c>
      <c r="U51" s="191">
        <v>1145</v>
      </c>
      <c r="V51" s="191">
        <v>313</v>
      </c>
      <c r="W51" s="191">
        <v>755</v>
      </c>
      <c r="X51" s="190">
        <f t="shared" ref="X51:X58" si="5">(U51/1000)*(V51/1000)*(W51/1000)</f>
        <v>0.27058067499999999</v>
      </c>
      <c r="Y51" s="481">
        <f>X51+X52</f>
        <v>0.56217954999999997</v>
      </c>
      <c r="Z51" s="189">
        <v>29.8</v>
      </c>
      <c r="AA51" s="481">
        <f>Z51+Z52</f>
        <v>85.9</v>
      </c>
    </row>
    <row r="52" spans="1:28" ht="19.5" customHeight="1" thickBot="1">
      <c r="A52" s="745" t="s">
        <v>228</v>
      </c>
      <c r="B52" s="672">
        <v>7.03</v>
      </c>
      <c r="C52" s="672">
        <v>7.62</v>
      </c>
      <c r="D52" s="672">
        <v>2.48</v>
      </c>
      <c r="E52" s="746"/>
      <c r="F52" s="737">
        <v>62</v>
      </c>
      <c r="G52" s="737" t="s">
        <v>51</v>
      </c>
      <c r="H52" s="737">
        <v>52.7</v>
      </c>
      <c r="I52" s="632"/>
      <c r="J52" s="763">
        <v>72800</v>
      </c>
      <c r="K52" s="775"/>
      <c r="L52" s="253">
        <f>IF(Начало!$B$8=0,0,J52*(1-Начало!$B$8))</f>
        <v>0</v>
      </c>
      <c r="M52" s="768"/>
      <c r="N52" s="753"/>
      <c r="O52" s="44"/>
      <c r="R52" s="476"/>
      <c r="S52" s="476"/>
      <c r="T52" s="476"/>
      <c r="U52" s="191">
        <v>965</v>
      </c>
      <c r="V52" s="191">
        <v>765</v>
      </c>
      <c r="W52" s="191">
        <v>395</v>
      </c>
      <c r="X52" s="190">
        <f t="shared" si="5"/>
        <v>0.29159887500000004</v>
      </c>
      <c r="Y52" s="481"/>
      <c r="Z52" s="189">
        <v>56.1</v>
      </c>
      <c r="AA52" s="481"/>
    </row>
    <row r="53" spans="1:28" ht="19.5" customHeight="1" thickBot="1">
      <c r="A53" s="27" t="s">
        <v>25</v>
      </c>
      <c r="B53" s="428">
        <v>10.55</v>
      </c>
      <c r="C53" s="428">
        <v>11.14</v>
      </c>
      <c r="D53" s="415">
        <v>3.5049999999999999</v>
      </c>
      <c r="E53" s="91">
        <v>1819</v>
      </c>
      <c r="F53" s="94">
        <v>45</v>
      </c>
      <c r="G53" s="94" t="s">
        <v>135</v>
      </c>
      <c r="H53" s="101">
        <v>29.9</v>
      </c>
      <c r="I53" s="632"/>
      <c r="J53" s="619">
        <v>55500</v>
      </c>
      <c r="K53" s="627">
        <f>J53+J54</f>
        <v>167900</v>
      </c>
      <c r="L53" s="253">
        <f>IF(Начало!$B$8=0,0,J53*(1-Начало!$B$8))</f>
        <v>0</v>
      </c>
      <c r="M53" s="469">
        <f>L53+L54</f>
        <v>0</v>
      </c>
      <c r="N53" s="628">
        <v>141200</v>
      </c>
      <c r="O53" s="44"/>
      <c r="R53" s="468" t="e">
        <f>M53*#REF!</f>
        <v>#REF!</v>
      </c>
      <c r="S53" s="468" t="e">
        <f>#REF!*Y53</f>
        <v>#REF!</v>
      </c>
      <c r="T53" s="468" t="e">
        <f>#REF!*AA53</f>
        <v>#REF!</v>
      </c>
      <c r="U53" s="65">
        <v>1360</v>
      </c>
      <c r="V53" s="65">
        <v>755</v>
      </c>
      <c r="W53" s="65">
        <v>313</v>
      </c>
      <c r="X53" s="181">
        <f t="shared" si="5"/>
        <v>0.32138840000000007</v>
      </c>
      <c r="Y53" s="473">
        <f>X53+X54</f>
        <v>0.79826340000000018</v>
      </c>
      <c r="Z53" s="187">
        <v>35.5</v>
      </c>
      <c r="AA53" s="473">
        <f>Z53+Z54</f>
        <v>114.4</v>
      </c>
    </row>
    <row r="54" spans="1:28" ht="19.5" customHeight="1" thickBot="1">
      <c r="A54" s="138" t="s">
        <v>0</v>
      </c>
      <c r="B54" s="373">
        <v>10.55</v>
      </c>
      <c r="C54" s="373">
        <v>11.14</v>
      </c>
      <c r="D54" s="375">
        <v>3.82</v>
      </c>
      <c r="E54" s="139"/>
      <c r="F54" s="188">
        <v>62.5</v>
      </c>
      <c r="G54" s="90" t="s">
        <v>55</v>
      </c>
      <c r="H54" s="90">
        <v>74.400000000000006</v>
      </c>
      <c r="I54" s="632"/>
      <c r="J54" s="619">
        <v>112400</v>
      </c>
      <c r="K54" s="627"/>
      <c r="L54" s="253">
        <f>IF(Начало!$B$8=0,0,J54*(1-Начало!$B$8))</f>
        <v>0</v>
      </c>
      <c r="M54" s="470"/>
      <c r="N54" s="628"/>
      <c r="O54" s="44"/>
      <c r="R54" s="464"/>
      <c r="S54" s="464"/>
      <c r="T54" s="464"/>
      <c r="U54" s="65">
        <v>1090</v>
      </c>
      <c r="V54" s="65">
        <v>875</v>
      </c>
      <c r="W54" s="65">
        <v>500</v>
      </c>
      <c r="X54" s="181">
        <f t="shared" si="5"/>
        <v>0.47687500000000005</v>
      </c>
      <c r="Y54" s="473"/>
      <c r="Z54" s="187">
        <v>78.900000000000006</v>
      </c>
      <c r="AA54" s="473"/>
      <c r="AB54" s="5"/>
    </row>
    <row r="55" spans="1:28" ht="19.5" customHeight="1" thickBot="1">
      <c r="A55" s="740" t="s">
        <v>26</v>
      </c>
      <c r="B55" s="725">
        <v>14.07</v>
      </c>
      <c r="C55" s="725">
        <v>16.12</v>
      </c>
      <c r="D55" s="726">
        <v>5.45</v>
      </c>
      <c r="E55" s="741">
        <v>2350</v>
      </c>
      <c r="F55" s="742">
        <v>48</v>
      </c>
      <c r="G55" s="742" t="s">
        <v>136</v>
      </c>
      <c r="H55" s="754">
        <v>39</v>
      </c>
      <c r="I55" s="632"/>
      <c r="J55" s="763">
        <v>71500</v>
      </c>
      <c r="K55" s="775">
        <f>J55+J56</f>
        <v>201900</v>
      </c>
      <c r="L55" s="253">
        <f>IF(Начало!$B$8=0,0,J55*(1-Начало!$B$8))</f>
        <v>0</v>
      </c>
      <c r="M55" s="766">
        <f>L55+L56</f>
        <v>0</v>
      </c>
      <c r="N55" s="753">
        <v>169600</v>
      </c>
      <c r="O55" s="44"/>
      <c r="R55" s="468" t="e">
        <f>M55*#REF!</f>
        <v>#REF!</v>
      </c>
      <c r="S55" s="468" t="e">
        <f>#REF!*Y55</f>
        <v>#REF!</v>
      </c>
      <c r="T55" s="468" t="e">
        <f>#REF!*AA55</f>
        <v>#REF!</v>
      </c>
      <c r="U55" s="65">
        <v>1725</v>
      </c>
      <c r="V55" s="65">
        <v>755</v>
      </c>
      <c r="W55" s="65">
        <v>313</v>
      </c>
      <c r="X55" s="181">
        <f t="shared" si="5"/>
        <v>0.40764337500000003</v>
      </c>
      <c r="Y55" s="473">
        <f>X55+X56</f>
        <v>1.0051724070000001</v>
      </c>
      <c r="Z55" s="187">
        <v>45</v>
      </c>
      <c r="AA55" s="473">
        <f>Z55+Z56</f>
        <v>154.30000000000001</v>
      </c>
      <c r="AB55" s="5"/>
    </row>
    <row r="56" spans="1:28" ht="19.5" customHeight="1" thickBot="1">
      <c r="A56" s="755" t="s">
        <v>1</v>
      </c>
      <c r="B56" s="672">
        <v>14.1</v>
      </c>
      <c r="C56" s="672">
        <v>15.2</v>
      </c>
      <c r="D56" s="673">
        <v>5.19</v>
      </c>
      <c r="E56" s="751"/>
      <c r="F56" s="737">
        <v>62</v>
      </c>
      <c r="G56" s="737" t="s">
        <v>41</v>
      </c>
      <c r="H56" s="737">
        <v>98.6</v>
      </c>
      <c r="I56" s="632"/>
      <c r="J56" s="763">
        <v>130400</v>
      </c>
      <c r="K56" s="775"/>
      <c r="L56" s="253">
        <f>IF(Начало!$B$8=0,0,J56*(1-Начало!$B$8))</f>
        <v>0</v>
      </c>
      <c r="M56" s="768"/>
      <c r="N56" s="753"/>
      <c r="O56" s="44"/>
      <c r="R56" s="464"/>
      <c r="S56" s="464"/>
      <c r="T56" s="464"/>
      <c r="U56" s="65">
        <v>1032</v>
      </c>
      <c r="V56" s="65">
        <v>1307</v>
      </c>
      <c r="W56" s="65">
        <v>443</v>
      </c>
      <c r="X56" s="181">
        <f t="shared" si="5"/>
        <v>0.59752903200000007</v>
      </c>
      <c r="Y56" s="473"/>
      <c r="Z56" s="187">
        <v>109.3</v>
      </c>
      <c r="AA56" s="473"/>
      <c r="AB56" s="5"/>
    </row>
    <row r="57" spans="1:28" ht="19.5" customHeight="1" thickBot="1">
      <c r="A57" s="29" t="s">
        <v>27</v>
      </c>
      <c r="B57" s="428">
        <v>16.12</v>
      </c>
      <c r="C57" s="428">
        <v>17.579999999999998</v>
      </c>
      <c r="D57" s="415">
        <v>6.4</v>
      </c>
      <c r="E57" s="16">
        <v>2267</v>
      </c>
      <c r="F57" s="184">
        <v>48</v>
      </c>
      <c r="G57" s="184" t="s">
        <v>136</v>
      </c>
      <c r="H57" s="96">
        <v>39</v>
      </c>
      <c r="I57" s="632"/>
      <c r="J57" s="619">
        <v>65200</v>
      </c>
      <c r="K57" s="627">
        <f>J57+J58</f>
        <v>217800</v>
      </c>
      <c r="L57" s="253">
        <f>IF(Начало!$B$8=0,0,J57*(1-Начало!$B$8))</f>
        <v>0</v>
      </c>
      <c r="M57" s="477">
        <f>L57+L58</f>
        <v>0</v>
      </c>
      <c r="N57" s="628">
        <v>182600</v>
      </c>
      <c r="O57" s="44"/>
      <c r="R57" s="468" t="e">
        <f>M57*#REF!</f>
        <v>#REF!</v>
      </c>
      <c r="S57" s="468" t="e">
        <f>#REF!*Y57</f>
        <v>#REF!</v>
      </c>
      <c r="T57" s="468" t="e">
        <f>#REF!*AA57</f>
        <v>#REF!</v>
      </c>
      <c r="U57" s="65">
        <v>1725</v>
      </c>
      <c r="V57" s="65">
        <v>755</v>
      </c>
      <c r="W57" s="65">
        <v>313</v>
      </c>
      <c r="X57" s="181">
        <f t="shared" si="5"/>
        <v>0.40764337500000003</v>
      </c>
      <c r="Y57" s="473">
        <f>X57+X58</f>
        <v>1.0051724070000001</v>
      </c>
      <c r="Z57" s="187">
        <v>45</v>
      </c>
      <c r="AA57" s="473">
        <f>Z57+Z58</f>
        <v>156.19999999999999</v>
      </c>
      <c r="AB57" s="5"/>
    </row>
    <row r="58" spans="1:28" ht="19.5" customHeight="1" thickBot="1">
      <c r="A58" s="30" t="s">
        <v>2</v>
      </c>
      <c r="B58" s="373">
        <v>16.2</v>
      </c>
      <c r="C58" s="373">
        <v>18.2</v>
      </c>
      <c r="D58" s="375">
        <v>6.23</v>
      </c>
      <c r="E58" s="106"/>
      <c r="F58" s="185">
        <v>61.5</v>
      </c>
      <c r="G58" s="185" t="s">
        <v>41</v>
      </c>
      <c r="H58" s="185">
        <v>99.7</v>
      </c>
      <c r="I58" s="633"/>
      <c r="J58" s="619">
        <v>152600</v>
      </c>
      <c r="K58" s="627"/>
      <c r="L58" s="253">
        <f>IF(Начало!$B$8=0,0,J58*(1-Начало!$B$8))</f>
        <v>0</v>
      </c>
      <c r="M58" s="478"/>
      <c r="N58" s="628"/>
      <c r="O58" s="44"/>
      <c r="R58" s="464"/>
      <c r="S58" s="464"/>
      <c r="T58" s="464"/>
      <c r="U58" s="65">
        <v>1032</v>
      </c>
      <c r="V58" s="65">
        <v>1307</v>
      </c>
      <c r="W58" s="65">
        <v>443</v>
      </c>
      <c r="X58" s="181">
        <f t="shared" si="5"/>
        <v>0.59752903200000007</v>
      </c>
      <c r="Y58" s="473"/>
      <c r="Z58" s="187">
        <v>111.2</v>
      </c>
      <c r="AA58" s="473"/>
      <c r="AB58" s="5"/>
    </row>
    <row r="59" spans="1:28" ht="42" customHeight="1" thickBot="1">
      <c r="A59" s="347" t="s">
        <v>415</v>
      </c>
      <c r="B59" s="348"/>
      <c r="C59" s="348"/>
      <c r="D59" s="348"/>
      <c r="E59" s="348"/>
      <c r="F59" s="348"/>
      <c r="G59" s="348"/>
      <c r="H59" s="348"/>
      <c r="I59" s="348"/>
      <c r="J59" s="384"/>
      <c r="K59" s="479" t="s">
        <v>8</v>
      </c>
      <c r="L59" s="479"/>
      <c r="M59" s="480"/>
      <c r="N59" s="214"/>
      <c r="O59" s="157"/>
      <c r="X59" s="24"/>
      <c r="Y59" s="24"/>
      <c r="Z59" s="23"/>
      <c r="AA59" s="24"/>
      <c r="AB59" s="5"/>
    </row>
    <row r="60" spans="1:28" ht="20.100000000000001" customHeight="1" thickBot="1">
      <c r="A60" s="45" t="s">
        <v>227</v>
      </c>
      <c r="B60" s="387">
        <v>7.03</v>
      </c>
      <c r="C60" s="387" t="s">
        <v>226</v>
      </c>
      <c r="D60" s="415">
        <v>2.4249999999999998</v>
      </c>
      <c r="E60" s="421">
        <v>910</v>
      </c>
      <c r="F60" s="154">
        <v>40</v>
      </c>
      <c r="G60" s="100" t="s">
        <v>99</v>
      </c>
      <c r="H60" s="53">
        <v>38.4</v>
      </c>
      <c r="I60" s="517" t="s">
        <v>29</v>
      </c>
      <c r="J60" s="619">
        <v>35200</v>
      </c>
      <c r="K60" s="627">
        <f>J60+J61</f>
        <v>141700</v>
      </c>
      <c r="L60" s="253">
        <f>IF(Начало!$B$8=0,0,J60*(1-Начало!$B$8))</f>
        <v>0</v>
      </c>
      <c r="M60" s="469">
        <f>L60+L61</f>
        <v>0</v>
      </c>
      <c r="N60" s="628">
        <v>119200</v>
      </c>
      <c r="O60" s="157"/>
      <c r="R60" s="468" t="e">
        <f>M60*#REF!</f>
        <v>#REF!</v>
      </c>
      <c r="S60" s="468" t="e">
        <f>#REF!*Y60</f>
        <v>#REF!</v>
      </c>
      <c r="T60" s="468" t="e">
        <f>#REF!*AA60</f>
        <v>#REF!</v>
      </c>
      <c r="U60" s="65">
        <v>665</v>
      </c>
      <c r="V60" s="65">
        <v>1910</v>
      </c>
      <c r="W60" s="65">
        <v>405</v>
      </c>
      <c r="X60" s="181">
        <f t="shared" ref="X60:X65" si="6">(U60/1000)*(V60/1000)*(W60/1000)</f>
        <v>0.51441075000000003</v>
      </c>
      <c r="Y60" s="473">
        <f>X60+X61</f>
        <v>0.80745814999999999</v>
      </c>
      <c r="Z60" s="66">
        <v>49</v>
      </c>
      <c r="AA60" s="473">
        <f>Z60+Z61</f>
        <v>107.7</v>
      </c>
      <c r="AB60" s="5"/>
    </row>
    <row r="61" spans="1:28" ht="20.100000000000001" customHeight="1" thickBot="1">
      <c r="A61" s="31" t="s">
        <v>225</v>
      </c>
      <c r="B61" s="385"/>
      <c r="C61" s="385"/>
      <c r="D61" s="375"/>
      <c r="E61" s="377"/>
      <c r="F61" s="155">
        <v>59</v>
      </c>
      <c r="G61" s="102" t="s">
        <v>125</v>
      </c>
      <c r="H61" s="54">
        <v>55.5</v>
      </c>
      <c r="I61" s="518"/>
      <c r="J61" s="619">
        <v>106500</v>
      </c>
      <c r="K61" s="627"/>
      <c r="L61" s="253">
        <f>IF(Начало!$B$8=0,0,J61*(1-Начало!$B$8))</f>
        <v>0</v>
      </c>
      <c r="M61" s="470"/>
      <c r="N61" s="628"/>
      <c r="O61" s="44"/>
      <c r="R61" s="464"/>
      <c r="S61" s="464"/>
      <c r="T61" s="464"/>
      <c r="U61" s="65">
        <v>995</v>
      </c>
      <c r="V61" s="65">
        <v>740</v>
      </c>
      <c r="W61" s="65">
        <v>398</v>
      </c>
      <c r="X61" s="181">
        <f t="shared" si="6"/>
        <v>0.29304740000000001</v>
      </c>
      <c r="Y61" s="473"/>
      <c r="Z61" s="66">
        <v>58.7</v>
      </c>
      <c r="AA61" s="473"/>
      <c r="AB61" s="5"/>
    </row>
    <row r="62" spans="1:28" ht="20.100000000000001" customHeight="1" thickBot="1">
      <c r="A62" s="756" t="s">
        <v>98</v>
      </c>
      <c r="B62" s="757">
        <v>14.07</v>
      </c>
      <c r="C62" s="757" t="s">
        <v>137</v>
      </c>
      <c r="D62" s="726">
        <v>5.3</v>
      </c>
      <c r="E62" s="758">
        <v>1490</v>
      </c>
      <c r="F62" s="759">
        <v>46</v>
      </c>
      <c r="G62" s="760" t="s">
        <v>100</v>
      </c>
      <c r="H62" s="743">
        <v>52.9</v>
      </c>
      <c r="I62" s="518"/>
      <c r="J62" s="763">
        <v>86000</v>
      </c>
      <c r="K62" s="775">
        <f>J62+J63</f>
        <v>216400</v>
      </c>
      <c r="L62" s="253">
        <f>IF(Начало!$B$8=0,0,J62*(1-Начало!$B$8))</f>
        <v>0</v>
      </c>
      <c r="M62" s="766">
        <f>L62+L63</f>
        <v>0</v>
      </c>
      <c r="N62" s="753">
        <v>181600</v>
      </c>
      <c r="O62" s="157"/>
      <c r="R62" s="468" t="e">
        <f>M62*#REF!</f>
        <v>#REF!</v>
      </c>
      <c r="S62" s="468" t="e">
        <f>#REF!*Y62</f>
        <v>#REF!</v>
      </c>
      <c r="T62" s="468" t="e">
        <f>#REF!*AA62</f>
        <v>#REF!</v>
      </c>
      <c r="U62" s="65">
        <v>690</v>
      </c>
      <c r="V62" s="65">
        <v>1965</v>
      </c>
      <c r="W62" s="65">
        <v>540</v>
      </c>
      <c r="X62" s="181">
        <f t="shared" si="6"/>
        <v>0.732159</v>
      </c>
      <c r="Y62" s="473">
        <f>X62+X63</f>
        <v>1.329688032</v>
      </c>
      <c r="Z62" s="66">
        <v>69.400000000000006</v>
      </c>
      <c r="AA62" s="473">
        <f>Z62+Z63</f>
        <v>178.7</v>
      </c>
      <c r="AB62" s="5"/>
    </row>
    <row r="63" spans="1:28" ht="20.100000000000001" customHeight="1" thickBot="1">
      <c r="A63" s="761" t="s">
        <v>1</v>
      </c>
      <c r="B63" s="762"/>
      <c r="C63" s="762"/>
      <c r="D63" s="673"/>
      <c r="E63" s="674"/>
      <c r="F63" s="736">
        <v>63</v>
      </c>
      <c r="G63" s="736" t="s">
        <v>41</v>
      </c>
      <c r="H63" s="738">
        <v>98.6</v>
      </c>
      <c r="I63" s="518"/>
      <c r="J63" s="763">
        <v>130400</v>
      </c>
      <c r="K63" s="775"/>
      <c r="L63" s="253">
        <f>IF(Начало!$B$8=0,0,J63*(1-Начало!$B$8))</f>
        <v>0</v>
      </c>
      <c r="M63" s="768"/>
      <c r="N63" s="753"/>
      <c r="O63" s="44"/>
      <c r="R63" s="464"/>
      <c r="S63" s="464"/>
      <c r="T63" s="464"/>
      <c r="U63" s="65">
        <v>1032</v>
      </c>
      <c r="V63" s="65">
        <v>1307</v>
      </c>
      <c r="W63" s="65">
        <v>443</v>
      </c>
      <c r="X63" s="181">
        <f t="shared" si="6"/>
        <v>0.59752903200000007</v>
      </c>
      <c r="Y63" s="473"/>
      <c r="Z63" s="66">
        <v>109.3</v>
      </c>
      <c r="AA63" s="473"/>
      <c r="AB63" s="5"/>
    </row>
    <row r="64" spans="1:28" ht="20.100000000000001" customHeight="1" thickBot="1">
      <c r="A64" s="33" t="s">
        <v>42</v>
      </c>
      <c r="B64" s="387">
        <v>17.149999999999999</v>
      </c>
      <c r="C64" s="387" t="s">
        <v>224</v>
      </c>
      <c r="D64" s="415">
        <v>6.7</v>
      </c>
      <c r="E64" s="520">
        <v>2325</v>
      </c>
      <c r="F64" s="231">
        <v>50</v>
      </c>
      <c r="G64" s="231" t="s">
        <v>54</v>
      </c>
      <c r="H64" s="109">
        <v>67</v>
      </c>
      <c r="I64" s="518"/>
      <c r="J64" s="619">
        <v>115900</v>
      </c>
      <c r="K64" s="627">
        <f>J64+J65</f>
        <v>268500</v>
      </c>
      <c r="L64" s="253">
        <f>IF(Начало!$B$8=0,0,J64*(1-Начало!$B$8))</f>
        <v>0</v>
      </c>
      <c r="M64" s="477">
        <f>L64+L65</f>
        <v>0</v>
      </c>
      <c r="N64" s="628">
        <v>225700</v>
      </c>
      <c r="O64" s="44"/>
      <c r="R64" s="468" t="e">
        <f>M64*#REF!</f>
        <v>#REF!</v>
      </c>
      <c r="S64" s="468" t="e">
        <f>#REF!*Y64</f>
        <v>#REF!</v>
      </c>
      <c r="T64" s="468" t="e">
        <f>#REF!*AA64</f>
        <v>#REF!</v>
      </c>
      <c r="U64" s="65">
        <v>755</v>
      </c>
      <c r="V64" s="65">
        <v>2080</v>
      </c>
      <c r="W64" s="65">
        <v>585</v>
      </c>
      <c r="X64" s="181">
        <f t="shared" si="6"/>
        <v>0.91868399999999995</v>
      </c>
      <c r="Y64" s="473">
        <f>X64+X65</f>
        <v>1.516213032</v>
      </c>
      <c r="Z64" s="66">
        <v>85.6</v>
      </c>
      <c r="AA64" s="473">
        <f>Z64+Z65</f>
        <v>196.8</v>
      </c>
      <c r="AB64" s="5"/>
    </row>
    <row r="65" spans="1:28" ht="20.100000000000001" customHeight="1" thickBot="1">
      <c r="A65" s="110" t="s">
        <v>2</v>
      </c>
      <c r="B65" s="385">
        <v>17</v>
      </c>
      <c r="C65" s="385"/>
      <c r="D65" s="375">
        <v>6.5</v>
      </c>
      <c r="E65" s="521"/>
      <c r="F65" s="112">
        <v>64</v>
      </c>
      <c r="G65" s="112" t="s">
        <v>41</v>
      </c>
      <c r="H65" s="111">
        <v>99.7</v>
      </c>
      <c r="I65" s="519"/>
      <c r="J65" s="619">
        <v>152600</v>
      </c>
      <c r="K65" s="627"/>
      <c r="L65" s="253">
        <f>IF(Начало!$B$8=0,0,J65*(1-Начало!$B$8))</f>
        <v>0</v>
      </c>
      <c r="M65" s="470"/>
      <c r="N65" s="628"/>
      <c r="O65" s="44"/>
      <c r="R65" s="464"/>
      <c r="S65" s="464"/>
      <c r="T65" s="464"/>
      <c r="U65" s="65">
        <v>1032</v>
      </c>
      <c r="V65" s="65">
        <v>1307</v>
      </c>
      <c r="W65" s="65">
        <v>443</v>
      </c>
      <c r="X65" s="181">
        <f t="shared" si="6"/>
        <v>0.59752903200000007</v>
      </c>
      <c r="Y65" s="473"/>
      <c r="Z65" s="66">
        <v>111.2</v>
      </c>
      <c r="AA65" s="473"/>
      <c r="AB65" s="5"/>
    </row>
    <row r="66" spans="1:28" thickBot="1">
      <c r="A66" s="129" t="s">
        <v>82</v>
      </c>
      <c r="B66" s="130"/>
      <c r="C66" s="130"/>
      <c r="D66" s="130"/>
      <c r="E66" s="130"/>
      <c r="F66" s="130"/>
      <c r="G66" s="130"/>
      <c r="H66" s="130"/>
      <c r="I66" s="130"/>
      <c r="J66" s="131"/>
      <c r="K66" s="471"/>
      <c r="L66" s="471"/>
      <c r="M66" s="472"/>
      <c r="N66" s="211"/>
      <c r="O66" s="42"/>
      <c r="R66" s="134"/>
      <c r="AB66" s="5"/>
    </row>
    <row r="67" spans="1:28" ht="16.5" customHeight="1" thickBot="1">
      <c r="A67" s="200" t="s">
        <v>34</v>
      </c>
      <c r="B67" s="541" t="s">
        <v>35</v>
      </c>
      <c r="C67" s="541"/>
      <c r="D67" s="541"/>
      <c r="E67" s="541"/>
      <c r="F67" s="541"/>
      <c r="G67" s="541"/>
      <c r="H67" s="541"/>
      <c r="I67" s="541"/>
      <c r="J67" s="619">
        <v>7200</v>
      </c>
      <c r="K67" s="257"/>
      <c r="L67" s="258">
        <f>IF(Начало!$B$8=0,0,J67*(1-Начало!$B$8))</f>
        <v>0</v>
      </c>
      <c r="M67" s="259">
        <f>L67</f>
        <v>0</v>
      </c>
      <c r="N67" s="634">
        <v>6200</v>
      </c>
      <c r="O67" s="20"/>
      <c r="R67" s="172" t="e">
        <f>M67*#REF!</f>
        <v>#REF!</v>
      </c>
      <c r="S67" s="173" t="e">
        <f>IF(OR(X67="",#REF!=""),0,(#REF!*X67))</f>
        <v>#REF!</v>
      </c>
      <c r="T67" s="172" t="e">
        <f>IF(OR(Z67="",#REF!=""),0,(#REF!*Z67))</f>
        <v>#REF!</v>
      </c>
      <c r="U67" s="6"/>
      <c r="V67" s="6"/>
      <c r="W67" s="6"/>
      <c r="X67" s="6"/>
      <c r="Y67" s="6"/>
      <c r="Z67" s="6"/>
      <c r="AA67" s="6"/>
      <c r="AB67" s="5"/>
    </row>
    <row r="68" spans="1:28" ht="16.5" customHeight="1" thickBot="1">
      <c r="A68" s="201" t="s">
        <v>61</v>
      </c>
      <c r="B68" s="516" t="s">
        <v>92</v>
      </c>
      <c r="C68" s="516"/>
      <c r="D68" s="516"/>
      <c r="E68" s="516"/>
      <c r="F68" s="516"/>
      <c r="G68" s="516"/>
      <c r="H68" s="516"/>
      <c r="I68" s="516"/>
      <c r="J68" s="619">
        <v>16600</v>
      </c>
      <c r="K68" s="260"/>
      <c r="L68" s="258">
        <f>IF(Начало!$B$8=0,0,J68*(1-Начало!$B$8))</f>
        <v>0</v>
      </c>
      <c r="M68" s="261">
        <f>L68</f>
        <v>0</v>
      </c>
      <c r="N68" s="634">
        <v>14500</v>
      </c>
      <c r="O68" s="20"/>
      <c r="R68" s="172" t="e">
        <f>M68*#REF!</f>
        <v>#REF!</v>
      </c>
      <c r="S68" s="173" t="e">
        <f>IF(OR(X68="",#REF!=""),0,(#REF!*X68))</f>
        <v>#REF!</v>
      </c>
      <c r="T68" s="172" t="e">
        <f>IF(OR(Z68="",#REF!=""),0,(#REF!*Z68))</f>
        <v>#REF!</v>
      </c>
      <c r="U68" s="166">
        <v>47</v>
      </c>
      <c r="V68" s="166">
        <v>190</v>
      </c>
      <c r="W68" s="166">
        <v>150</v>
      </c>
      <c r="X68" s="46">
        <f>(U68/1000)*(V68/1000)*(W68/1000)</f>
        <v>1.3395E-3</v>
      </c>
      <c r="Y68" s="6"/>
      <c r="Z68" s="46">
        <v>0.25</v>
      </c>
      <c r="AA68" s="6"/>
      <c r="AB68" s="5"/>
    </row>
    <row r="69" spans="1:28" s="1" customFormat="1" ht="21" customHeight="1" thickBot="1">
      <c r="A69" s="51" t="s">
        <v>140</v>
      </c>
      <c r="B69" s="59"/>
      <c r="C69" s="59"/>
      <c r="D69" s="59"/>
      <c r="E69" s="59"/>
      <c r="F69" s="59"/>
      <c r="G69" s="59"/>
      <c r="H69" s="59"/>
      <c r="I69" s="59"/>
      <c r="J69" s="59"/>
      <c r="K69" s="262"/>
      <c r="L69" s="262"/>
      <c r="M69" s="263"/>
      <c r="N69" s="217"/>
      <c r="O69" s="219"/>
      <c r="P69" s="219"/>
      <c r="Q69" s="219"/>
      <c r="R69" s="219"/>
      <c r="S69" s="71"/>
      <c r="T69" s="71"/>
      <c r="U69" s="71"/>
      <c r="V69" s="80"/>
      <c r="W69" s="219"/>
      <c r="X69" s="207"/>
    </row>
    <row r="70" spans="1:28" s="1" customFormat="1" ht="29.25" customHeight="1" thickBot="1">
      <c r="A70" s="162" t="s">
        <v>321</v>
      </c>
      <c r="B70" s="522" t="s">
        <v>326</v>
      </c>
      <c r="C70" s="523"/>
      <c r="D70" s="523"/>
      <c r="E70" s="523"/>
      <c r="F70" s="523"/>
      <c r="G70" s="523"/>
      <c r="H70" s="523"/>
      <c r="I70" s="523"/>
      <c r="J70" s="619">
        <v>6800</v>
      </c>
      <c r="K70" s="264"/>
      <c r="L70" s="258">
        <f>IF(Начало!$B$8=0,0,J70*(1-Начало!$B$8))</f>
        <v>0</v>
      </c>
      <c r="M70" s="259">
        <f t="shared" ref="M70:M71" si="7">L70</f>
        <v>0</v>
      </c>
      <c r="N70" s="634">
        <v>5900</v>
      </c>
      <c r="O70" s="219"/>
      <c r="P70" s="219"/>
      <c r="Q70" s="219"/>
      <c r="R70" s="219" t="e">
        <f>#REF!*W70</f>
        <v>#REF!</v>
      </c>
      <c r="S70" s="73"/>
      <c r="T70" s="73"/>
      <c r="U70" s="73"/>
      <c r="V70" s="80"/>
      <c r="W70" s="219"/>
      <c r="X70" s="207"/>
      <c r="AB70" s="23"/>
    </row>
    <row r="71" spans="1:28" s="1" customFormat="1" thickBot="1">
      <c r="A71" s="58" t="s">
        <v>322</v>
      </c>
      <c r="B71" s="524" t="s">
        <v>323</v>
      </c>
      <c r="C71" s="525"/>
      <c r="D71" s="525"/>
      <c r="E71" s="525"/>
      <c r="F71" s="525"/>
      <c r="G71" s="525"/>
      <c r="H71" s="525"/>
      <c r="I71" s="525"/>
      <c r="J71" s="635">
        <v>4100</v>
      </c>
      <c r="K71" s="265"/>
      <c r="L71" s="258">
        <f>IF(Начало!$B$8=0,0,J71*(1-Начало!$B$8))</f>
        <v>0</v>
      </c>
      <c r="M71" s="266">
        <f t="shared" si="7"/>
        <v>0</v>
      </c>
      <c r="N71" s="636">
        <v>3700</v>
      </c>
      <c r="O71" s="171"/>
      <c r="P71" s="219"/>
      <c r="Q71" s="219"/>
      <c r="R71" s="219" t="e">
        <f>#REF!*W71</f>
        <v>#REF!</v>
      </c>
      <c r="S71" s="73"/>
      <c r="T71" s="73"/>
      <c r="U71" s="73"/>
      <c r="V71" s="80"/>
      <c r="W71" s="219"/>
      <c r="X71" s="207"/>
      <c r="AB71" s="23"/>
    </row>
  </sheetData>
  <mergeCells count="261">
    <mergeCell ref="D49:D50"/>
    <mergeCell ref="K49:K50"/>
    <mergeCell ref="M49:M50"/>
    <mergeCell ref="N49:N50"/>
    <mergeCell ref="R49:R50"/>
    <mergeCell ref="S49:S50"/>
    <mergeCell ref="T49:T50"/>
    <mergeCell ref="Y49:Y50"/>
    <mergeCell ref="AA49:AA50"/>
    <mergeCell ref="I49:I58"/>
    <mergeCell ref="P2:AC2"/>
    <mergeCell ref="P3:AC3"/>
    <mergeCell ref="P4:AC4"/>
    <mergeCell ref="P5:AC5"/>
    <mergeCell ref="P6:AC6"/>
    <mergeCell ref="AA64:AA65"/>
    <mergeCell ref="B67:I67"/>
    <mergeCell ref="T62:T63"/>
    <mergeCell ref="K55:K56"/>
    <mergeCell ref="M55:M56"/>
    <mergeCell ref="S57:S58"/>
    <mergeCell ref="T57:T58"/>
    <mergeCell ref="N60:N61"/>
    <mergeCell ref="R60:R61"/>
    <mergeCell ref="B57:B58"/>
    <mergeCell ref="C57:C58"/>
    <mergeCell ref="D57:D58"/>
    <mergeCell ref="K57:K58"/>
    <mergeCell ref="AA62:AA63"/>
    <mergeCell ref="C60:C61"/>
    <mergeCell ref="B62:B63"/>
    <mergeCell ref="E62:E63"/>
    <mergeCell ref="D60:D61"/>
    <mergeCell ref="AA60:AA61"/>
    <mergeCell ref="Y64:Y65"/>
    <mergeCell ref="T64:T65"/>
    <mergeCell ref="R64:R65"/>
    <mergeCell ref="S64:S65"/>
    <mergeCell ref="B70:I70"/>
    <mergeCell ref="B71:I71"/>
    <mergeCell ref="B51:B52"/>
    <mergeCell ref="D51:D52"/>
    <mergeCell ref="K29:K31"/>
    <mergeCell ref="Y60:Y61"/>
    <mergeCell ref="S60:S61"/>
    <mergeCell ref="S53:S54"/>
    <mergeCell ref="N32:N34"/>
    <mergeCell ref="N38:N39"/>
    <mergeCell ref="Y53:Y54"/>
    <mergeCell ref="S55:S56"/>
    <mergeCell ref="T55:T56"/>
    <mergeCell ref="Y55:Y56"/>
    <mergeCell ref="K51:K52"/>
    <mergeCell ref="K53:K54"/>
    <mergeCell ref="M53:M54"/>
    <mergeCell ref="M44:M45"/>
    <mergeCell ref="K59:M59"/>
    <mergeCell ref="C51:C52"/>
    <mergeCell ref="B68:I68"/>
    <mergeCell ref="B60:B61"/>
    <mergeCell ref="M64:M65"/>
    <mergeCell ref="K64:K65"/>
    <mergeCell ref="A59:J59"/>
    <mergeCell ref="I60:I65"/>
    <mergeCell ref="E64:E65"/>
    <mergeCell ref="B64:B65"/>
    <mergeCell ref="C64:C65"/>
    <mergeCell ref="D64:D65"/>
    <mergeCell ref="D44:D45"/>
    <mergeCell ref="C62:C63"/>
    <mergeCell ref="D62:D63"/>
    <mergeCell ref="B44:B45"/>
    <mergeCell ref="C44:C45"/>
    <mergeCell ref="B46:B47"/>
    <mergeCell ref="C46:C47"/>
    <mergeCell ref="D46:D47"/>
    <mergeCell ref="D53:D54"/>
    <mergeCell ref="B49:B50"/>
    <mergeCell ref="C49:C50"/>
    <mergeCell ref="I40:I41"/>
    <mergeCell ref="I42:I47"/>
    <mergeCell ref="B42:B43"/>
    <mergeCell ref="C42:C43"/>
    <mergeCell ref="D42:D43"/>
    <mergeCell ref="A48:J48"/>
    <mergeCell ref="T60:T61"/>
    <mergeCell ref="B55:B56"/>
    <mergeCell ref="C55:C56"/>
    <mergeCell ref="D55:D56"/>
    <mergeCell ref="E60:E61"/>
    <mergeCell ref="K60:K61"/>
    <mergeCell ref="M60:M61"/>
    <mergeCell ref="B53:B54"/>
    <mergeCell ref="C53:C54"/>
    <mergeCell ref="K9:K11"/>
    <mergeCell ref="D16:D18"/>
    <mergeCell ref="K19:K21"/>
    <mergeCell ref="A7:M7"/>
    <mergeCell ref="M5:M6"/>
    <mergeCell ref="D29:D31"/>
    <mergeCell ref="M32:M34"/>
    <mergeCell ref="I16:I27"/>
    <mergeCell ref="K32:K34"/>
    <mergeCell ref="B38:B39"/>
    <mergeCell ref="C38:C39"/>
    <mergeCell ref="K40:K41"/>
    <mergeCell ref="B40:B41"/>
    <mergeCell ref="C40:C41"/>
    <mergeCell ref="M16:M18"/>
    <mergeCell ref="B16:B18"/>
    <mergeCell ref="K16:K18"/>
    <mergeCell ref="K28:M28"/>
    <mergeCell ref="C16:C18"/>
    <mergeCell ref="M40:M41"/>
    <mergeCell ref="D40:D41"/>
    <mergeCell ref="F5:F6"/>
    <mergeCell ref="G5:G6"/>
    <mergeCell ref="H5:H6"/>
    <mergeCell ref="I5:I6"/>
    <mergeCell ref="A8:J8"/>
    <mergeCell ref="B9:B11"/>
    <mergeCell ref="C9:C11"/>
    <mergeCell ref="D9:D11"/>
    <mergeCell ref="I9:I14"/>
    <mergeCell ref="S32:S34"/>
    <mergeCell ref="T32:T34"/>
    <mergeCell ref="K35:M35"/>
    <mergeCell ref="D38:D39"/>
    <mergeCell ref="I38:I39"/>
    <mergeCell ref="K38:K39"/>
    <mergeCell ref="M38:M39"/>
    <mergeCell ref="R38:R39"/>
    <mergeCell ref="S38:S39"/>
    <mergeCell ref="T38:T39"/>
    <mergeCell ref="A37:J37"/>
    <mergeCell ref="B36:I36"/>
    <mergeCell ref="B32:B34"/>
    <mergeCell ref="C32:C34"/>
    <mergeCell ref="D32:D34"/>
    <mergeCell ref="N40:N41"/>
    <mergeCell ref="AA38:AA39"/>
    <mergeCell ref="AA29:AA31"/>
    <mergeCell ref="S19:S21"/>
    <mergeCell ref="T19:T21"/>
    <mergeCell ref="AA16:AA18"/>
    <mergeCell ref="Y9:Y11"/>
    <mergeCell ref="AA32:AA34"/>
    <mergeCell ref="R32:R34"/>
    <mergeCell ref="AA12:AA14"/>
    <mergeCell ref="Y38:Y39"/>
    <mergeCell ref="M19:M21"/>
    <mergeCell ref="N16:N18"/>
    <mergeCell ref="N19:N21"/>
    <mergeCell ref="R9:R11"/>
    <mergeCell ref="S9:S11"/>
    <mergeCell ref="T9:T11"/>
    <mergeCell ref="Y19:Y21"/>
    <mergeCell ref="Y29:Y31"/>
    <mergeCell ref="Y32:Y34"/>
    <mergeCell ref="Y12:Y14"/>
    <mergeCell ref="Y16:Y18"/>
    <mergeCell ref="Y22:Y24"/>
    <mergeCell ref="M9:M11"/>
    <mergeCell ref="AA22:AA24"/>
    <mergeCell ref="Y25:Y27"/>
    <mergeCell ref="AA25:AA27"/>
    <mergeCell ref="K37:M37"/>
    <mergeCell ref="AA9:AA11"/>
    <mergeCell ref="AA19:AA21"/>
    <mergeCell ref="N5:N6"/>
    <mergeCell ref="N29:N31"/>
    <mergeCell ref="N12:N14"/>
    <mergeCell ref="N9:N11"/>
    <mergeCell ref="R12:R14"/>
    <mergeCell ref="S12:S14"/>
    <mergeCell ref="T12:T14"/>
    <mergeCell ref="R29:R31"/>
    <mergeCell ref="S29:S31"/>
    <mergeCell ref="T29:T31"/>
    <mergeCell ref="R22:R24"/>
    <mergeCell ref="S22:S24"/>
    <mergeCell ref="T22:T24"/>
    <mergeCell ref="T25:T27"/>
    <mergeCell ref="N22:N24"/>
    <mergeCell ref="R25:R27"/>
    <mergeCell ref="S25:S27"/>
    <mergeCell ref="N25:N27"/>
    <mergeCell ref="R16:R18"/>
    <mergeCell ref="S16:S18"/>
    <mergeCell ref="T16:T18"/>
    <mergeCell ref="R19:R21"/>
    <mergeCell ref="M29:M31"/>
    <mergeCell ref="A15:J15"/>
    <mergeCell ref="D19:D21"/>
    <mergeCell ref="D22:D24"/>
    <mergeCell ref="M22:M24"/>
    <mergeCell ref="B19:B21"/>
    <mergeCell ref="C19:C21"/>
    <mergeCell ref="B25:B27"/>
    <mergeCell ref="C25:C27"/>
    <mergeCell ref="D25:D27"/>
    <mergeCell ref="B29:B31"/>
    <mergeCell ref="C29:C31"/>
    <mergeCell ref="K25:K27"/>
    <mergeCell ref="M25:M27"/>
    <mergeCell ref="I29:I34"/>
    <mergeCell ref="A28:J28"/>
    <mergeCell ref="K8:M8"/>
    <mergeCell ref="K15:M15"/>
    <mergeCell ref="K22:K24"/>
    <mergeCell ref="L5:L6"/>
    <mergeCell ref="B22:B24"/>
    <mergeCell ref="C22:C24"/>
    <mergeCell ref="B12:B14"/>
    <mergeCell ref="C12:C14"/>
    <mergeCell ref="D12:D14"/>
    <mergeCell ref="K12:K14"/>
    <mergeCell ref="M12:M14"/>
    <mergeCell ref="K5:K6"/>
    <mergeCell ref="J5:J6"/>
    <mergeCell ref="A5:A6"/>
    <mergeCell ref="B5:C5"/>
    <mergeCell ref="D5:D6"/>
    <mergeCell ref="E5:E6"/>
    <mergeCell ref="AA53:AA54"/>
    <mergeCell ref="AA55:AA56"/>
    <mergeCell ref="S51:S52"/>
    <mergeCell ref="T51:T52"/>
    <mergeCell ref="Y57:Y58"/>
    <mergeCell ref="AA57:AA58"/>
    <mergeCell ref="N55:N56"/>
    <mergeCell ref="R55:R56"/>
    <mergeCell ref="N57:N58"/>
    <mergeCell ref="R57:R58"/>
    <mergeCell ref="Y51:Y52"/>
    <mergeCell ref="AA51:AA52"/>
    <mergeCell ref="T53:T54"/>
    <mergeCell ref="N62:N63"/>
    <mergeCell ref="R62:R63"/>
    <mergeCell ref="S62:S63"/>
    <mergeCell ref="K62:K63"/>
    <mergeCell ref="M62:M63"/>
    <mergeCell ref="K66:M66"/>
    <mergeCell ref="N64:N65"/>
    <mergeCell ref="Y62:Y63"/>
    <mergeCell ref="A1:N4"/>
    <mergeCell ref="M51:M52"/>
    <mergeCell ref="N51:N52"/>
    <mergeCell ref="R51:R52"/>
    <mergeCell ref="N53:N54"/>
    <mergeCell ref="R53:R54"/>
    <mergeCell ref="M57:M58"/>
    <mergeCell ref="N46:N47"/>
    <mergeCell ref="K48:M48"/>
    <mergeCell ref="K46:K47"/>
    <mergeCell ref="M46:M47"/>
    <mergeCell ref="K42:K43"/>
    <mergeCell ref="K44:K45"/>
    <mergeCell ref="M42:M43"/>
    <mergeCell ref="N42:N43"/>
    <mergeCell ref="N44:N45"/>
  </mergeCells>
  <hyperlinks>
    <hyperlink ref="P4" location="RAC_multi!A37" display="сплит-системы inverter"/>
    <hyperlink ref="P3" location="RAC_multi!A9" display="сплит-системы on-off"/>
    <hyperlink ref="P5:AC5" location="PAC!A48" display="Cплит-системы напольно-потолочного типа"/>
    <hyperlink ref="P6:AC6" location="PAC!A59" display="Cплит-системы колонного типа"/>
    <hyperlink ref="P4:AC4" location="PAC!A37" display="Cплит-системы канального типа"/>
    <hyperlink ref="P3:AC3" location="PAC!A8" display="Cплит-системы кассетного типа"/>
  </hyperlinks>
  <printOptions horizontalCentered="1"/>
  <pageMargins left="0.25" right="0.25" top="0.75" bottom="0.75" header="0.3" footer="0.3"/>
  <pageSetup paperSize="9" scale="41" orientation="portrait" r:id="rId1"/>
  <headerFooter alignWithMargins="0"/>
  <ignoredErrors>
    <ignoredError sqref="L9:L14 L16:L27 L29:L34 L38:L41 L51:L58 L60:L65 L42:L47 L49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AE54"/>
  <sheetViews>
    <sheetView tabSelected="1" zoomScale="85" zoomScaleNormal="85" zoomScaleSheetLayoutView="100" workbookViewId="0">
      <pane ySplit="6" topLeftCell="A7" activePane="bottomLeft" state="frozen"/>
      <selection pane="bottomLeft" activeCell="H45" sqref="H45"/>
    </sheetView>
  </sheetViews>
  <sheetFormatPr defaultColWidth="9.109375" defaultRowHeight="21"/>
  <cols>
    <col min="1" max="1" width="32.44140625" style="8" customWidth="1"/>
    <col min="2" max="3" width="13.5546875" style="9" customWidth="1"/>
    <col min="4" max="4" width="14.33203125" style="10" customWidth="1"/>
    <col min="5" max="5" width="8.109375" style="9" customWidth="1"/>
    <col min="6" max="6" width="8.88671875" style="9" customWidth="1"/>
    <col min="7" max="7" width="12.5546875" style="9" customWidth="1"/>
    <col min="8" max="8" width="7.33203125" style="10" customWidth="1"/>
    <col min="9" max="9" width="12" style="10" customWidth="1"/>
    <col min="10" max="10" width="9.44140625" style="9" customWidth="1"/>
    <col min="11" max="11" width="9.44140625" style="47" customWidth="1"/>
    <col min="12" max="12" width="9.44140625" style="11" customWidth="1"/>
    <col min="13" max="13" width="9.44140625" style="105" customWidth="1"/>
    <col min="14" max="14" width="13.44140625" style="105" customWidth="1"/>
    <col min="15" max="16" width="6.6640625" style="5" customWidth="1"/>
    <col min="17" max="17" width="9.109375" style="5"/>
    <col min="18" max="18" width="9.109375" style="209"/>
    <col min="19" max="19" width="9.44140625" style="5" customWidth="1"/>
    <col min="20" max="27" width="6.6640625" style="5" hidden="1" customWidth="1"/>
    <col min="28" max="28" width="8.88671875" style="5" hidden="1" customWidth="1"/>
    <col min="29" max="29" width="8.5546875" style="5" hidden="1" customWidth="1"/>
    <col min="30" max="16384" width="9.109375" style="5"/>
  </cols>
  <sheetData>
    <row r="1" spans="1:31" ht="26.1" customHeight="1" thickBot="1">
      <c r="A1" s="309"/>
      <c r="B1" s="310"/>
      <c r="C1" s="310"/>
      <c r="D1" s="311"/>
      <c r="E1" s="310"/>
      <c r="F1" s="310"/>
      <c r="G1" s="310"/>
      <c r="H1" s="311"/>
      <c r="I1" s="311"/>
      <c r="J1" s="310"/>
      <c r="K1" s="312"/>
      <c r="L1" s="313"/>
      <c r="M1" s="314"/>
      <c r="N1" s="314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1" ht="15.75" customHeight="1">
      <c r="A2" s="553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249"/>
      <c r="N2" s="250"/>
      <c r="P2" s="526" t="s">
        <v>336</v>
      </c>
      <c r="Q2" s="527"/>
      <c r="R2" s="527"/>
      <c r="S2" s="527"/>
      <c r="T2" s="527"/>
      <c r="U2" s="527"/>
      <c r="V2" s="527"/>
      <c r="W2" s="527"/>
      <c r="X2" s="527"/>
      <c r="Y2" s="527"/>
      <c r="Z2" s="527"/>
      <c r="AA2" s="527"/>
      <c r="AB2" s="527"/>
      <c r="AC2" s="528"/>
    </row>
    <row r="3" spans="1:31" ht="15.75" customHeight="1">
      <c r="A3" s="553"/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249"/>
      <c r="N3" s="251"/>
      <c r="P3" s="532" t="s">
        <v>382</v>
      </c>
      <c r="Q3" s="533"/>
      <c r="R3" s="533"/>
      <c r="S3" s="533"/>
      <c r="T3" s="533"/>
      <c r="U3" s="533"/>
      <c r="V3" s="533"/>
      <c r="W3" s="533"/>
      <c r="X3" s="533"/>
      <c r="Y3" s="533"/>
      <c r="Z3" s="533"/>
      <c r="AA3" s="533"/>
      <c r="AB3" s="533"/>
      <c r="AC3" s="534"/>
    </row>
    <row r="4" spans="1:31" ht="15.75" customHeight="1">
      <c r="A4" s="553"/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250"/>
      <c r="N4" s="250"/>
      <c r="P4" s="532" t="s">
        <v>385</v>
      </c>
      <c r="Q4" s="533"/>
      <c r="R4" s="533"/>
      <c r="S4" s="533"/>
      <c r="T4" s="533"/>
      <c r="U4" s="533"/>
      <c r="V4" s="533"/>
      <c r="W4" s="533"/>
      <c r="X4" s="533"/>
      <c r="Y4" s="533"/>
      <c r="Z4" s="533"/>
      <c r="AA4" s="533"/>
      <c r="AB4" s="533"/>
      <c r="AC4" s="534"/>
    </row>
    <row r="5" spans="1:31" s="6" customFormat="1" ht="27.6" customHeight="1" thickBot="1">
      <c r="A5" s="502" t="s">
        <v>19</v>
      </c>
      <c r="B5" s="504" t="s">
        <v>88</v>
      </c>
      <c r="C5" s="505"/>
      <c r="D5" s="506" t="s">
        <v>89</v>
      </c>
      <c r="E5" s="510" t="s">
        <v>20</v>
      </c>
      <c r="F5" s="510" t="s">
        <v>90</v>
      </c>
      <c r="G5" s="510" t="s">
        <v>10</v>
      </c>
      <c r="H5" s="558" t="s">
        <v>3</v>
      </c>
      <c r="I5" s="510" t="s">
        <v>32</v>
      </c>
      <c r="J5" s="560" t="s">
        <v>327</v>
      </c>
      <c r="K5" s="561"/>
      <c r="L5" s="560" t="s">
        <v>328</v>
      </c>
      <c r="M5" s="561"/>
      <c r="N5" s="492" t="s">
        <v>81</v>
      </c>
      <c r="P5" s="572" t="s">
        <v>384</v>
      </c>
      <c r="Q5" s="573"/>
      <c r="R5" s="573"/>
      <c r="S5" s="573"/>
      <c r="T5" s="315"/>
      <c r="U5" s="315"/>
      <c r="V5" s="315"/>
      <c r="W5" s="315"/>
      <c r="X5" s="315"/>
      <c r="Y5" s="315"/>
      <c r="Z5" s="315"/>
      <c r="AA5" s="315"/>
      <c r="AB5" s="315"/>
      <c r="AC5" s="316"/>
    </row>
    <row r="6" spans="1:31" s="6" customFormat="1" ht="23.25" customHeight="1" thickBot="1">
      <c r="A6" s="503"/>
      <c r="B6" s="50" t="s">
        <v>21</v>
      </c>
      <c r="C6" s="50" t="s">
        <v>22</v>
      </c>
      <c r="D6" s="507"/>
      <c r="E6" s="563"/>
      <c r="F6" s="563"/>
      <c r="G6" s="563"/>
      <c r="H6" s="559"/>
      <c r="I6" s="562"/>
      <c r="J6" s="52" t="s">
        <v>14</v>
      </c>
      <c r="K6" s="222" t="s">
        <v>15</v>
      </c>
      <c r="L6" s="52" t="s">
        <v>14</v>
      </c>
      <c r="M6" s="223" t="s">
        <v>15</v>
      </c>
      <c r="N6" s="493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1" s="6" customFormat="1" ht="26.25" customHeight="1" thickBot="1">
      <c r="A7" s="565" t="s">
        <v>6</v>
      </c>
      <c r="B7" s="566"/>
      <c r="C7" s="566"/>
      <c r="D7" s="566"/>
      <c r="E7" s="566"/>
      <c r="F7" s="566"/>
      <c r="G7" s="566"/>
      <c r="H7" s="566"/>
      <c r="I7" s="566"/>
      <c r="J7" s="566"/>
      <c r="K7" s="566"/>
      <c r="L7" s="566"/>
      <c r="M7" s="566"/>
      <c r="N7" s="123"/>
      <c r="R7" s="210"/>
      <c r="T7" s="22" t="e">
        <f>SUM(T15:T40)</f>
        <v>#REF!</v>
      </c>
      <c r="U7" s="22" t="e">
        <f>SUM(U15:U40)</f>
        <v>#REF!</v>
      </c>
      <c r="V7" s="22" t="e">
        <f>SUM(V15:V40)</f>
        <v>#REF!</v>
      </c>
      <c r="W7" s="22"/>
      <c r="X7" s="22"/>
      <c r="Y7" s="22"/>
      <c r="Z7" s="22"/>
      <c r="AA7" s="22"/>
      <c r="AB7" s="22"/>
      <c r="AC7" s="22"/>
    </row>
    <row r="8" spans="1:31" s="6" customFormat="1" ht="67.5" customHeight="1" thickBot="1">
      <c r="A8" s="548" t="s">
        <v>416</v>
      </c>
      <c r="B8" s="567"/>
      <c r="C8" s="567"/>
      <c r="D8" s="567"/>
      <c r="E8" s="567"/>
      <c r="F8" s="567"/>
      <c r="G8" s="549"/>
      <c r="H8" s="549"/>
      <c r="I8" s="549"/>
      <c r="J8" s="349" t="s">
        <v>296</v>
      </c>
      <c r="K8" s="350"/>
      <c r="L8" s="350"/>
      <c r="M8" s="351"/>
      <c r="N8" s="125"/>
      <c r="R8" s="210"/>
    </row>
    <row r="9" spans="1:31" ht="19.5" customHeight="1" thickBot="1">
      <c r="A9" s="27" t="s">
        <v>297</v>
      </c>
      <c r="B9" s="428" t="s">
        <v>295</v>
      </c>
      <c r="C9" s="428" t="s">
        <v>294</v>
      </c>
      <c r="D9" s="427" t="s">
        <v>293</v>
      </c>
      <c r="E9" s="100">
        <v>620</v>
      </c>
      <c r="F9" s="94">
        <v>34.5</v>
      </c>
      <c r="G9" s="94" t="s">
        <v>44</v>
      </c>
      <c r="H9" s="113">
        <v>16.3</v>
      </c>
      <c r="I9" s="517" t="s">
        <v>87</v>
      </c>
      <c r="J9" s="619">
        <v>40500</v>
      </c>
      <c r="K9" s="637">
        <f>J9+J10+J11</f>
        <v>122200</v>
      </c>
      <c r="L9" s="49">
        <f>IF(Начало!$B$8=0,0,J9*(1-Начало!$B$8))</f>
        <v>0</v>
      </c>
      <c r="M9" s="542">
        <f>L9+L10+L11</f>
        <v>0</v>
      </c>
      <c r="N9" s="622">
        <v>107000</v>
      </c>
      <c r="O9" s="145"/>
      <c r="P9" s="178"/>
      <c r="Q9" s="23"/>
      <c r="T9" s="468" t="e">
        <f>#REF!*M9</f>
        <v>#REF!</v>
      </c>
      <c r="U9" s="555" t="e">
        <f>#REF!*AA9</f>
        <v>#REF!</v>
      </c>
      <c r="V9" s="555" t="e">
        <f>#REF!*AC9</f>
        <v>#REF!</v>
      </c>
      <c r="W9" s="65">
        <v>662</v>
      </c>
      <c r="X9" s="65">
        <v>317</v>
      </c>
      <c r="Y9" s="65">
        <v>662</v>
      </c>
      <c r="Z9" s="86">
        <f t="shared" ref="Z9:Z14" si="0">(W9/1000)*(X9/1000)*(Y9/1000)</f>
        <v>0.138923348</v>
      </c>
      <c r="AA9" s="564">
        <f>Z9+Z10+Z11</f>
        <v>0.38414461300000002</v>
      </c>
      <c r="AB9" s="66">
        <v>20.399999999999999</v>
      </c>
      <c r="AC9" s="568">
        <f>AB9+AB10+AB11</f>
        <v>53.9</v>
      </c>
      <c r="AE9" s="239"/>
    </row>
    <row r="10" spans="1:31" s="7" customFormat="1" ht="19.5" customHeight="1" thickBot="1">
      <c r="A10" s="29" t="s">
        <v>71</v>
      </c>
      <c r="B10" s="486"/>
      <c r="C10" s="486"/>
      <c r="D10" s="544"/>
      <c r="E10" s="15"/>
      <c r="F10" s="89"/>
      <c r="G10" s="182" t="s">
        <v>45</v>
      </c>
      <c r="H10" s="114">
        <v>2.5</v>
      </c>
      <c r="I10" s="518"/>
      <c r="J10" s="619">
        <v>9600</v>
      </c>
      <c r="K10" s="638"/>
      <c r="L10" s="49">
        <f>IF(Начало!$B$8=0,0,J10*(1-Начало!$B$8))</f>
        <v>0</v>
      </c>
      <c r="M10" s="554"/>
      <c r="N10" s="622"/>
      <c r="O10" s="145"/>
      <c r="P10" s="318"/>
      <c r="Q10" s="23"/>
      <c r="R10" s="209"/>
      <c r="T10" s="394"/>
      <c r="U10" s="556"/>
      <c r="V10" s="556"/>
      <c r="W10" s="65">
        <v>715</v>
      </c>
      <c r="X10" s="65">
        <v>123</v>
      </c>
      <c r="Y10" s="65">
        <v>715</v>
      </c>
      <c r="Z10" s="86">
        <f t="shared" si="0"/>
        <v>6.2880674999999997E-2</v>
      </c>
      <c r="AA10" s="564"/>
      <c r="AB10" s="66">
        <v>4.5</v>
      </c>
      <c r="AC10" s="568"/>
      <c r="AE10" s="239"/>
    </row>
    <row r="11" spans="1:31" ht="19.5" customHeight="1" thickBot="1">
      <c r="A11" s="64" t="s">
        <v>298</v>
      </c>
      <c r="B11" s="373"/>
      <c r="C11" s="373"/>
      <c r="D11" s="371"/>
      <c r="E11" s="102"/>
      <c r="F11" s="89">
        <v>53.6</v>
      </c>
      <c r="G11" s="182" t="s">
        <v>160</v>
      </c>
      <c r="H11" s="114">
        <v>26.6</v>
      </c>
      <c r="I11" s="518"/>
      <c r="J11" s="619">
        <v>72100</v>
      </c>
      <c r="K11" s="639"/>
      <c r="L11" s="49">
        <f>IF(Начало!$B$8=0,0,J11*(1-Начало!$B$8))</f>
        <v>0</v>
      </c>
      <c r="M11" s="543"/>
      <c r="N11" s="622"/>
      <c r="O11" s="21"/>
      <c r="P11" s="318"/>
      <c r="Q11" s="23"/>
      <c r="T11" s="464"/>
      <c r="U11" s="557"/>
      <c r="V11" s="557"/>
      <c r="W11" s="65">
        <v>887</v>
      </c>
      <c r="X11" s="65">
        <v>610</v>
      </c>
      <c r="Y11" s="65">
        <v>337</v>
      </c>
      <c r="Z11" s="86">
        <f t="shared" si="0"/>
        <v>0.18234059</v>
      </c>
      <c r="AA11" s="564"/>
      <c r="AB11" s="66">
        <v>29</v>
      </c>
      <c r="AC11" s="568"/>
      <c r="AE11" s="239"/>
    </row>
    <row r="12" spans="1:31" ht="19.5" customHeight="1" thickBot="1">
      <c r="A12" s="740" t="s">
        <v>299</v>
      </c>
      <c r="B12" s="725" t="s">
        <v>292</v>
      </c>
      <c r="C12" s="725" t="s">
        <v>291</v>
      </c>
      <c r="D12" s="792" t="s">
        <v>290</v>
      </c>
      <c r="E12" s="760">
        <v>720</v>
      </c>
      <c r="F12" s="742">
        <v>39</v>
      </c>
      <c r="G12" s="742" t="s">
        <v>289</v>
      </c>
      <c r="H12" s="793">
        <v>16</v>
      </c>
      <c r="I12" s="518"/>
      <c r="J12" s="763">
        <v>42100</v>
      </c>
      <c r="K12" s="799">
        <f>J12+J13+J14</f>
        <v>138600</v>
      </c>
      <c r="L12" s="49">
        <f>IF(Начало!$B$8=0,0,J12*(1-Начало!$B$8))</f>
        <v>0</v>
      </c>
      <c r="M12" s="801">
        <f>L12+L13+L14</f>
        <v>0</v>
      </c>
      <c r="N12" s="739">
        <v>121200</v>
      </c>
      <c r="O12" s="145"/>
      <c r="P12" s="318"/>
      <c r="Q12" s="23"/>
      <c r="T12" s="468" t="e">
        <f>#REF!*M12</f>
        <v>#REF!</v>
      </c>
      <c r="U12" s="555" t="e">
        <f>#REF!*AA12</f>
        <v>#REF!</v>
      </c>
      <c r="V12" s="555" t="e">
        <f>#REF!*AC12</f>
        <v>#REF!</v>
      </c>
      <c r="W12" s="65">
        <v>662</v>
      </c>
      <c r="X12" s="65">
        <v>317</v>
      </c>
      <c r="Y12" s="65">
        <v>662</v>
      </c>
      <c r="Z12" s="86">
        <f t="shared" si="0"/>
        <v>0.138923348</v>
      </c>
      <c r="AA12" s="564">
        <f>Z12+Z13+Z14</f>
        <v>0.41001227299999998</v>
      </c>
      <c r="AB12" s="66">
        <v>20.6</v>
      </c>
      <c r="AC12" s="568">
        <f>AB12+AB13+AB14</f>
        <v>60.300000000000004</v>
      </c>
      <c r="AE12" s="239"/>
    </row>
    <row r="13" spans="1:31" s="7" customFormat="1" ht="19.5" customHeight="1" thickBot="1">
      <c r="A13" s="724" t="s">
        <v>71</v>
      </c>
      <c r="B13" s="732"/>
      <c r="C13" s="732"/>
      <c r="D13" s="794"/>
      <c r="E13" s="795"/>
      <c r="F13" s="796"/>
      <c r="G13" s="681" t="s">
        <v>45</v>
      </c>
      <c r="H13" s="797">
        <v>2.5</v>
      </c>
      <c r="I13" s="518"/>
      <c r="J13" s="763">
        <v>9600</v>
      </c>
      <c r="K13" s="800"/>
      <c r="L13" s="49">
        <f>IF(Начало!$B$8=0,0,J13*(1-Начало!$B$8))</f>
        <v>0</v>
      </c>
      <c r="M13" s="802"/>
      <c r="N13" s="739"/>
      <c r="O13" s="145"/>
      <c r="P13" s="318"/>
      <c r="Q13" s="23"/>
      <c r="R13" s="209"/>
      <c r="T13" s="394"/>
      <c r="U13" s="556"/>
      <c r="V13" s="556"/>
      <c r="W13" s="65">
        <v>715</v>
      </c>
      <c r="X13" s="65">
        <v>123</v>
      </c>
      <c r="Y13" s="65">
        <v>715</v>
      </c>
      <c r="Z13" s="86">
        <f t="shared" si="0"/>
        <v>6.2880674999999997E-2</v>
      </c>
      <c r="AA13" s="564"/>
      <c r="AB13" s="66">
        <v>4.5</v>
      </c>
      <c r="AC13" s="568"/>
      <c r="AE13" s="239"/>
    </row>
    <row r="14" spans="1:31" ht="19.5" customHeight="1" thickBot="1">
      <c r="A14" s="798" t="s">
        <v>300</v>
      </c>
      <c r="B14" s="672"/>
      <c r="C14" s="672"/>
      <c r="D14" s="671"/>
      <c r="E14" s="736"/>
      <c r="F14" s="796">
        <v>56</v>
      </c>
      <c r="G14" s="681" t="s">
        <v>127</v>
      </c>
      <c r="H14" s="797">
        <v>32.5</v>
      </c>
      <c r="I14" s="519"/>
      <c r="J14" s="763">
        <v>86900</v>
      </c>
      <c r="K14" s="773"/>
      <c r="L14" s="49">
        <f>IF(Начало!$B$8=0,0,J14*(1-Начало!$B$8))</f>
        <v>0</v>
      </c>
      <c r="M14" s="803"/>
      <c r="N14" s="739"/>
      <c r="O14" s="21"/>
      <c r="P14" s="318"/>
      <c r="Q14" s="23"/>
      <c r="T14" s="464"/>
      <c r="U14" s="557"/>
      <c r="V14" s="557"/>
      <c r="W14" s="65">
        <v>915</v>
      </c>
      <c r="X14" s="65">
        <v>615</v>
      </c>
      <c r="Y14" s="65">
        <v>370</v>
      </c>
      <c r="Z14" s="86">
        <f t="shared" si="0"/>
        <v>0.20820825000000001</v>
      </c>
      <c r="AA14" s="564"/>
      <c r="AB14" s="66">
        <v>35.200000000000003</v>
      </c>
      <c r="AC14" s="568"/>
      <c r="AE14" s="239"/>
    </row>
    <row r="15" spans="1:31" s="6" customFormat="1" ht="81" customHeight="1" thickBot="1">
      <c r="A15" s="545" t="s">
        <v>417</v>
      </c>
      <c r="B15" s="546"/>
      <c r="C15" s="546"/>
      <c r="D15" s="546"/>
      <c r="E15" s="546"/>
      <c r="F15" s="546"/>
      <c r="G15" s="546"/>
      <c r="H15" s="546"/>
      <c r="I15" s="547"/>
      <c r="J15" s="569" t="s">
        <v>258</v>
      </c>
      <c r="K15" s="570"/>
      <c r="L15" s="570"/>
      <c r="M15" s="571"/>
      <c r="N15" s="135"/>
      <c r="P15" s="318"/>
      <c r="Q15" s="23"/>
      <c r="R15" s="209"/>
    </row>
    <row r="16" spans="1:31" ht="19.5" customHeight="1" thickBot="1">
      <c r="A16" s="41" t="s">
        <v>301</v>
      </c>
      <c r="B16" s="428" t="s">
        <v>288</v>
      </c>
      <c r="C16" s="428" t="s">
        <v>287</v>
      </c>
      <c r="D16" s="427" t="s">
        <v>286</v>
      </c>
      <c r="E16" s="91">
        <v>1300</v>
      </c>
      <c r="F16" s="94">
        <v>42</v>
      </c>
      <c r="G16" s="94" t="s">
        <v>238</v>
      </c>
      <c r="H16" s="53">
        <v>21.6</v>
      </c>
      <c r="I16" s="550" t="s">
        <v>29</v>
      </c>
      <c r="J16" s="619">
        <v>54500</v>
      </c>
      <c r="K16" s="620">
        <f>J16+J17+J18</f>
        <v>178500</v>
      </c>
      <c r="L16" s="49">
        <f>IF(Начало!$B$8=0,0,J16*(1-Начало!$B$8))</f>
        <v>0</v>
      </c>
      <c r="M16" s="542">
        <f>L16+L17+L18</f>
        <v>0</v>
      </c>
      <c r="N16" s="622">
        <v>157400</v>
      </c>
      <c r="O16" s="145"/>
      <c r="P16" s="318"/>
      <c r="Q16" s="23"/>
      <c r="T16" s="468" t="e">
        <f>#REF!*M16</f>
        <v>#REF!</v>
      </c>
      <c r="U16" s="468" t="e">
        <f>#REF!*AA16</f>
        <v>#REF!</v>
      </c>
      <c r="V16" s="468" t="e">
        <f>#REF!*AC16</f>
        <v>#REF!</v>
      </c>
      <c r="W16" s="65">
        <v>910</v>
      </c>
      <c r="X16" s="65">
        <v>250</v>
      </c>
      <c r="Y16" s="65">
        <v>910</v>
      </c>
      <c r="Z16" s="86">
        <f t="shared" ref="Z16:Z27" si="1">(W16/1000)*(X16/1000)*(Y16/1000)</f>
        <v>0.20702500000000001</v>
      </c>
      <c r="AA16" s="564">
        <f>Z16+Z17+Z18</f>
        <v>0.59648265</v>
      </c>
      <c r="AB16" s="66">
        <v>25.4</v>
      </c>
      <c r="AC16" s="568">
        <f>AB16+AB17+AB18</f>
        <v>81.3</v>
      </c>
      <c r="AE16" s="239"/>
    </row>
    <row r="17" spans="1:31" s="7" customFormat="1" ht="19.5" customHeight="1" thickBot="1">
      <c r="A17" s="158" t="s">
        <v>302</v>
      </c>
      <c r="B17" s="486"/>
      <c r="C17" s="486"/>
      <c r="D17" s="544"/>
      <c r="E17" s="15"/>
      <c r="F17" s="89"/>
      <c r="G17" s="198" t="s">
        <v>57</v>
      </c>
      <c r="H17" s="196">
        <v>6</v>
      </c>
      <c r="I17" s="551"/>
      <c r="J17" s="619">
        <v>11900</v>
      </c>
      <c r="K17" s="620"/>
      <c r="L17" s="49">
        <f>IF(Начало!$B$8=0,0,J17*(1-Начало!$B$8))</f>
        <v>0</v>
      </c>
      <c r="M17" s="554"/>
      <c r="N17" s="622"/>
      <c r="O17" s="145"/>
      <c r="P17" s="318"/>
      <c r="Q17" s="23"/>
      <c r="R17" s="209"/>
      <c r="T17" s="394"/>
      <c r="U17" s="394"/>
      <c r="V17" s="394"/>
      <c r="W17" s="65">
        <v>1035</v>
      </c>
      <c r="X17" s="65">
        <v>90</v>
      </c>
      <c r="Y17" s="65">
        <v>1035</v>
      </c>
      <c r="Z17" s="86">
        <f t="shared" si="1"/>
        <v>9.6410249999999975E-2</v>
      </c>
      <c r="AA17" s="564"/>
      <c r="AB17" s="66">
        <v>9</v>
      </c>
      <c r="AC17" s="568"/>
      <c r="AE17" s="239"/>
    </row>
    <row r="18" spans="1:31" ht="19.5" customHeight="1" thickBot="1">
      <c r="A18" s="202" t="s">
        <v>303</v>
      </c>
      <c r="B18" s="373"/>
      <c r="C18" s="373"/>
      <c r="D18" s="371"/>
      <c r="E18" s="90"/>
      <c r="F18" s="90">
        <v>60</v>
      </c>
      <c r="G18" s="90" t="s">
        <v>125</v>
      </c>
      <c r="H18" s="54">
        <v>43.9</v>
      </c>
      <c r="I18" s="551"/>
      <c r="J18" s="619">
        <v>112100</v>
      </c>
      <c r="K18" s="620"/>
      <c r="L18" s="49">
        <f>IF(Начало!$B$8=0,0,J18*(1-Начало!$B$8))</f>
        <v>0</v>
      </c>
      <c r="M18" s="543"/>
      <c r="N18" s="622"/>
      <c r="O18" s="21"/>
      <c r="P18" s="318"/>
      <c r="Q18" s="23"/>
      <c r="T18" s="464"/>
      <c r="U18" s="464"/>
      <c r="V18" s="464"/>
      <c r="W18" s="65">
        <v>995</v>
      </c>
      <c r="X18" s="65">
        <v>740</v>
      </c>
      <c r="Y18" s="65">
        <v>398</v>
      </c>
      <c r="Z18" s="86">
        <f t="shared" si="1"/>
        <v>0.29304740000000001</v>
      </c>
      <c r="AA18" s="564"/>
      <c r="AB18" s="66">
        <v>46.9</v>
      </c>
      <c r="AC18" s="568"/>
      <c r="AE18" s="239"/>
    </row>
    <row r="19" spans="1:31" ht="19.5" customHeight="1" thickBot="1">
      <c r="A19" s="731" t="s">
        <v>304</v>
      </c>
      <c r="B19" s="725" t="s">
        <v>285</v>
      </c>
      <c r="C19" s="725" t="s">
        <v>284</v>
      </c>
      <c r="D19" s="792" t="s">
        <v>283</v>
      </c>
      <c r="E19" s="741">
        <v>1800</v>
      </c>
      <c r="F19" s="742">
        <v>46</v>
      </c>
      <c r="G19" s="729" t="s">
        <v>235</v>
      </c>
      <c r="H19" s="743">
        <v>27.2</v>
      </c>
      <c r="I19" s="551"/>
      <c r="J19" s="763">
        <v>85400</v>
      </c>
      <c r="K19" s="764">
        <f>J19+J20+J21</f>
        <v>277700</v>
      </c>
      <c r="L19" s="49">
        <f>IF(Начало!$B$8=0,0,J19*(1-Начало!$B$8))</f>
        <v>0</v>
      </c>
      <c r="M19" s="801">
        <f>L19+L20+L21</f>
        <v>0</v>
      </c>
      <c r="N19" s="739">
        <v>244600</v>
      </c>
      <c r="O19" s="21"/>
      <c r="P19" s="318"/>
      <c r="Q19" s="23"/>
      <c r="T19" s="468" t="e">
        <f>#REF!*M19</f>
        <v>#REF!</v>
      </c>
      <c r="U19" s="468" t="e">
        <f>#REF!*AA19</f>
        <v>#REF!</v>
      </c>
      <c r="V19" s="468" t="e">
        <f>#REF!*AC19</f>
        <v>#REF!</v>
      </c>
      <c r="W19" s="65">
        <v>910</v>
      </c>
      <c r="X19" s="65">
        <v>290</v>
      </c>
      <c r="Y19" s="65">
        <v>910</v>
      </c>
      <c r="Z19" s="86">
        <f t="shared" si="1"/>
        <v>0.24014899999999997</v>
      </c>
      <c r="AA19" s="564">
        <f>Z19+Z20+Z21</f>
        <v>0.81888424999999998</v>
      </c>
      <c r="AB19" s="66">
        <v>31.2</v>
      </c>
      <c r="AC19" s="568">
        <f>AB19+AB20+AB21</f>
        <v>125.2</v>
      </c>
      <c r="AE19" s="239"/>
    </row>
    <row r="20" spans="1:31" ht="19.5" customHeight="1" thickBot="1">
      <c r="A20" s="804" t="s">
        <v>302</v>
      </c>
      <c r="B20" s="732"/>
      <c r="C20" s="732"/>
      <c r="D20" s="794"/>
      <c r="E20" s="795"/>
      <c r="F20" s="796"/>
      <c r="G20" s="681" t="s">
        <v>57</v>
      </c>
      <c r="H20" s="734">
        <v>6</v>
      </c>
      <c r="I20" s="551"/>
      <c r="J20" s="763">
        <v>11900</v>
      </c>
      <c r="K20" s="764"/>
      <c r="L20" s="49">
        <f>IF(Начало!$B$8=0,0,J20*(1-Начало!$B$8))</f>
        <v>0</v>
      </c>
      <c r="M20" s="802"/>
      <c r="N20" s="739"/>
      <c r="O20" s="145"/>
      <c r="P20" s="318"/>
      <c r="Q20" s="23"/>
      <c r="T20" s="394"/>
      <c r="U20" s="394"/>
      <c r="V20" s="394"/>
      <c r="W20" s="65">
        <v>1035</v>
      </c>
      <c r="X20" s="65">
        <v>90</v>
      </c>
      <c r="Y20" s="65">
        <v>1035</v>
      </c>
      <c r="Z20" s="86">
        <f t="shared" si="1"/>
        <v>9.6410249999999975E-2</v>
      </c>
      <c r="AA20" s="564"/>
      <c r="AB20" s="66">
        <v>9</v>
      </c>
      <c r="AC20" s="568"/>
      <c r="AE20" s="239"/>
    </row>
    <row r="21" spans="1:31" ht="19.5" customHeight="1" thickBot="1">
      <c r="A21" s="805" t="s">
        <v>305</v>
      </c>
      <c r="B21" s="672"/>
      <c r="C21" s="672"/>
      <c r="D21" s="671"/>
      <c r="E21" s="737"/>
      <c r="F21" s="737">
        <v>63</v>
      </c>
      <c r="G21" s="737" t="s">
        <v>55</v>
      </c>
      <c r="H21" s="738">
        <v>80.5</v>
      </c>
      <c r="I21" s="551"/>
      <c r="J21" s="763">
        <v>180400</v>
      </c>
      <c r="K21" s="764"/>
      <c r="L21" s="49">
        <f>IF(Начало!$B$8=0,0,J21*(1-Начало!$B$8))</f>
        <v>0</v>
      </c>
      <c r="M21" s="803"/>
      <c r="N21" s="739"/>
      <c r="O21" s="164"/>
      <c r="P21" s="318"/>
      <c r="Q21" s="23"/>
      <c r="T21" s="464"/>
      <c r="U21" s="464"/>
      <c r="V21" s="464"/>
      <c r="W21" s="65">
        <v>1090</v>
      </c>
      <c r="X21" s="65">
        <v>885</v>
      </c>
      <c r="Y21" s="65">
        <v>500</v>
      </c>
      <c r="Z21" s="86">
        <f t="shared" si="1"/>
        <v>0.48232500000000006</v>
      </c>
      <c r="AA21" s="564"/>
      <c r="AB21" s="66">
        <v>85</v>
      </c>
      <c r="AC21" s="568"/>
      <c r="AE21" s="239"/>
    </row>
    <row r="22" spans="1:31" ht="20.100000000000001" customHeight="1" thickBot="1">
      <c r="A22" s="61" t="s">
        <v>306</v>
      </c>
      <c r="B22" s="428" t="s">
        <v>282</v>
      </c>
      <c r="C22" s="428" t="s">
        <v>281</v>
      </c>
      <c r="D22" s="427" t="s">
        <v>280</v>
      </c>
      <c r="E22" s="91">
        <v>1970</v>
      </c>
      <c r="F22" s="94">
        <v>48</v>
      </c>
      <c r="G22" s="199" t="s">
        <v>233</v>
      </c>
      <c r="H22" s="53">
        <v>29.3</v>
      </c>
      <c r="I22" s="551"/>
      <c r="J22" s="619">
        <v>93800</v>
      </c>
      <c r="K22" s="620">
        <f>J22+J23+J24</f>
        <v>300500</v>
      </c>
      <c r="L22" s="49">
        <f>IF(Начало!$B$8=0,0,J22*(1-Начало!$B$8))</f>
        <v>0</v>
      </c>
      <c r="M22" s="542">
        <f>L22+L23+L24</f>
        <v>0</v>
      </c>
      <c r="N22" s="622">
        <v>264500</v>
      </c>
      <c r="O22" s="145"/>
      <c r="P22" s="318"/>
      <c r="Q22" s="23"/>
      <c r="T22" s="468" t="e">
        <f>#REF!*M22</f>
        <v>#REF!</v>
      </c>
      <c r="U22" s="555" t="e">
        <f>#REF!*AA22</f>
        <v>#REF!</v>
      </c>
      <c r="V22" s="555" t="e">
        <f>#REF!*AC22</f>
        <v>#REF!</v>
      </c>
      <c r="W22" s="65">
        <v>910</v>
      </c>
      <c r="X22" s="65">
        <v>330</v>
      </c>
      <c r="Y22" s="65">
        <v>910</v>
      </c>
      <c r="Z22" s="86">
        <f t="shared" si="1"/>
        <v>0.27327300000000004</v>
      </c>
      <c r="AA22" s="564">
        <f>Z22+Z23+Z24</f>
        <v>1.1718802500000001</v>
      </c>
      <c r="AB22" s="66">
        <v>33.5</v>
      </c>
      <c r="AC22" s="568">
        <f>AB22+AB23+AB24</f>
        <v>160.80000000000001</v>
      </c>
      <c r="AE22" s="239"/>
    </row>
    <row r="23" spans="1:31" ht="20.100000000000001" customHeight="1" thickBot="1">
      <c r="A23" s="158" t="s">
        <v>302</v>
      </c>
      <c r="B23" s="486"/>
      <c r="C23" s="486"/>
      <c r="D23" s="544"/>
      <c r="E23" s="15"/>
      <c r="F23" s="89"/>
      <c r="G23" s="198" t="s">
        <v>57</v>
      </c>
      <c r="H23" s="196">
        <v>6</v>
      </c>
      <c r="I23" s="551"/>
      <c r="J23" s="619">
        <v>11900</v>
      </c>
      <c r="K23" s="620"/>
      <c r="L23" s="49">
        <f>IF(Начало!$B$8=0,0,J23*(1-Начало!$B$8))</f>
        <v>0</v>
      </c>
      <c r="M23" s="554"/>
      <c r="N23" s="622"/>
      <c r="O23" s="145"/>
      <c r="P23" s="318"/>
      <c r="Q23" s="23"/>
      <c r="T23" s="394"/>
      <c r="U23" s="556"/>
      <c r="V23" s="556"/>
      <c r="W23" s="65">
        <v>1035</v>
      </c>
      <c r="X23" s="65">
        <v>90</v>
      </c>
      <c r="Y23" s="65">
        <v>1035</v>
      </c>
      <c r="Z23" s="86">
        <f t="shared" si="1"/>
        <v>9.6410249999999975E-2</v>
      </c>
      <c r="AA23" s="564"/>
      <c r="AB23" s="66">
        <v>9</v>
      </c>
      <c r="AC23" s="568"/>
      <c r="AE23" s="239"/>
    </row>
    <row r="24" spans="1:31" ht="20.100000000000001" customHeight="1" thickBot="1">
      <c r="A24" s="202" t="s">
        <v>307</v>
      </c>
      <c r="B24" s="373"/>
      <c r="C24" s="373"/>
      <c r="D24" s="371"/>
      <c r="E24" s="90"/>
      <c r="F24" s="90">
        <v>63.5</v>
      </c>
      <c r="G24" s="90" t="s">
        <v>102</v>
      </c>
      <c r="H24" s="54">
        <v>103.7</v>
      </c>
      <c r="I24" s="551"/>
      <c r="J24" s="619">
        <v>194800</v>
      </c>
      <c r="K24" s="621"/>
      <c r="L24" s="49">
        <f>IF(Начало!$B$8=0,0,J24*(1-Начало!$B$8))</f>
        <v>0</v>
      </c>
      <c r="M24" s="543"/>
      <c r="N24" s="622"/>
      <c r="O24" s="21"/>
      <c r="P24" s="318"/>
      <c r="Q24" s="23"/>
      <c r="T24" s="464"/>
      <c r="U24" s="557"/>
      <c r="V24" s="557"/>
      <c r="W24" s="65">
        <v>1095</v>
      </c>
      <c r="X24" s="65">
        <v>1480</v>
      </c>
      <c r="Y24" s="65">
        <v>495</v>
      </c>
      <c r="Z24" s="86">
        <f t="shared" si="1"/>
        <v>0.80219700000000005</v>
      </c>
      <c r="AA24" s="564"/>
      <c r="AB24" s="66">
        <v>118.3</v>
      </c>
      <c r="AC24" s="568"/>
      <c r="AE24" s="239"/>
    </row>
    <row r="25" spans="1:31" ht="20.100000000000001" customHeight="1" thickBot="1">
      <c r="A25" s="731" t="s">
        <v>308</v>
      </c>
      <c r="B25" s="725" t="s">
        <v>279</v>
      </c>
      <c r="C25" s="725" t="s">
        <v>278</v>
      </c>
      <c r="D25" s="792" t="s">
        <v>277</v>
      </c>
      <c r="E25" s="741">
        <v>2000</v>
      </c>
      <c r="F25" s="742">
        <v>49.5</v>
      </c>
      <c r="G25" s="729" t="s">
        <v>233</v>
      </c>
      <c r="H25" s="743">
        <v>29.3</v>
      </c>
      <c r="I25" s="551"/>
      <c r="J25" s="619">
        <v>108000</v>
      </c>
      <c r="K25" s="620">
        <f>J25+J26+J27</f>
        <v>372400</v>
      </c>
      <c r="L25" s="49">
        <f>IF(Начало!$B$8=0,0,J25*(1-Начало!$B$8))</f>
        <v>0</v>
      </c>
      <c r="M25" s="802">
        <f>L25+L26+L27</f>
        <v>0</v>
      </c>
      <c r="N25" s="739">
        <v>328100</v>
      </c>
      <c r="O25" s="21"/>
      <c r="P25" s="318"/>
      <c r="Q25" s="23"/>
      <c r="T25" s="468" t="e">
        <f>#REF!*M25</f>
        <v>#REF!</v>
      </c>
      <c r="U25" s="555" t="e">
        <f>#REF!*AA25</f>
        <v>#REF!</v>
      </c>
      <c r="V25" s="555" t="e">
        <f>#REF!*AC25</f>
        <v>#REF!</v>
      </c>
      <c r="W25" s="65">
        <v>910</v>
      </c>
      <c r="X25" s="65">
        <v>330</v>
      </c>
      <c r="Y25" s="65">
        <v>910</v>
      </c>
      <c r="Z25" s="86">
        <f t="shared" si="1"/>
        <v>0.27327300000000004</v>
      </c>
      <c r="AA25" s="564">
        <f>Z25+Z26+Z27</f>
        <v>1.1718802500000001</v>
      </c>
      <c r="AB25" s="66">
        <v>33.5</v>
      </c>
      <c r="AC25" s="568">
        <f>AB25+AB26+AB27</f>
        <v>163.69999999999999</v>
      </c>
      <c r="AE25" s="239"/>
    </row>
    <row r="26" spans="1:31" ht="20.100000000000001" customHeight="1" thickBot="1">
      <c r="A26" s="804" t="s">
        <v>302</v>
      </c>
      <c r="B26" s="732"/>
      <c r="C26" s="732"/>
      <c r="D26" s="794"/>
      <c r="E26" s="795"/>
      <c r="F26" s="796"/>
      <c r="G26" s="681" t="s">
        <v>57</v>
      </c>
      <c r="H26" s="734">
        <v>6</v>
      </c>
      <c r="I26" s="551"/>
      <c r="J26" s="619">
        <v>11900</v>
      </c>
      <c r="K26" s="620"/>
      <c r="L26" s="49">
        <f>IF(Начало!$B$8=0,0,J26*(1-Начало!$B$8))</f>
        <v>0</v>
      </c>
      <c r="M26" s="802"/>
      <c r="N26" s="739"/>
      <c r="O26" s="145"/>
      <c r="P26" s="318"/>
      <c r="Q26" s="23"/>
      <c r="T26" s="394"/>
      <c r="U26" s="556"/>
      <c r="V26" s="556"/>
      <c r="W26" s="65">
        <v>1035</v>
      </c>
      <c r="X26" s="65">
        <v>90</v>
      </c>
      <c r="Y26" s="65">
        <v>1035</v>
      </c>
      <c r="Z26" s="86">
        <f t="shared" si="1"/>
        <v>9.6410249999999975E-2</v>
      </c>
      <c r="AA26" s="564"/>
      <c r="AB26" s="66">
        <v>9</v>
      </c>
      <c r="AC26" s="568"/>
      <c r="AE26" s="239"/>
    </row>
    <row r="27" spans="1:31" ht="19.5" customHeight="1" thickBot="1">
      <c r="A27" s="805" t="s">
        <v>309</v>
      </c>
      <c r="B27" s="672"/>
      <c r="C27" s="672"/>
      <c r="D27" s="671"/>
      <c r="E27" s="737"/>
      <c r="F27" s="737">
        <v>64</v>
      </c>
      <c r="G27" s="806" t="s">
        <v>102</v>
      </c>
      <c r="H27" s="738">
        <v>107</v>
      </c>
      <c r="I27" s="552"/>
      <c r="J27" s="619">
        <v>252500</v>
      </c>
      <c r="K27" s="621"/>
      <c r="L27" s="49">
        <f>IF(Начало!$B$8=0,0,J27*(1-Начало!$B$8))</f>
        <v>0</v>
      </c>
      <c r="M27" s="803"/>
      <c r="N27" s="739"/>
      <c r="O27" s="21"/>
      <c r="P27" s="318"/>
      <c r="Q27" s="23"/>
      <c r="T27" s="464"/>
      <c r="U27" s="557"/>
      <c r="V27" s="557"/>
      <c r="W27" s="65">
        <v>1095</v>
      </c>
      <c r="X27" s="65">
        <v>1480</v>
      </c>
      <c r="Y27" s="65">
        <v>495</v>
      </c>
      <c r="Z27" s="86">
        <f t="shared" si="1"/>
        <v>0.80219700000000005</v>
      </c>
      <c r="AA27" s="564"/>
      <c r="AB27" s="66">
        <v>121.2</v>
      </c>
      <c r="AC27" s="568"/>
      <c r="AE27" s="239"/>
    </row>
    <row r="28" spans="1:31" ht="66.75" customHeight="1" thickBot="1">
      <c r="A28" s="548" t="s">
        <v>418</v>
      </c>
      <c r="B28" s="549"/>
      <c r="C28" s="549"/>
      <c r="D28" s="549"/>
      <c r="E28" s="549"/>
      <c r="F28" s="549"/>
      <c r="G28" s="549"/>
      <c r="H28" s="549"/>
      <c r="I28" s="549"/>
      <c r="J28" s="349" t="s">
        <v>258</v>
      </c>
      <c r="K28" s="350"/>
      <c r="L28" s="350"/>
      <c r="M28" s="351"/>
      <c r="N28" s="127"/>
      <c r="P28" s="318"/>
      <c r="Q28" s="23"/>
      <c r="Z28" s="23"/>
      <c r="AA28" s="23"/>
      <c r="AB28" s="23"/>
      <c r="AC28" s="23"/>
    </row>
    <row r="29" spans="1:31" ht="20.100000000000001" customHeight="1" thickBot="1">
      <c r="A29" s="29" t="s">
        <v>310</v>
      </c>
      <c r="B29" s="428" t="s">
        <v>276</v>
      </c>
      <c r="C29" s="428" t="s">
        <v>275</v>
      </c>
      <c r="D29" s="428" t="s">
        <v>274</v>
      </c>
      <c r="E29" s="136">
        <v>600</v>
      </c>
      <c r="F29" s="107">
        <v>30</v>
      </c>
      <c r="G29" s="108" t="s">
        <v>197</v>
      </c>
      <c r="H29" s="137">
        <v>17.8</v>
      </c>
      <c r="I29" s="428" t="s">
        <v>29</v>
      </c>
      <c r="J29" s="619">
        <v>47600</v>
      </c>
      <c r="K29" s="627">
        <f>J29+J30</f>
        <v>119700</v>
      </c>
      <c r="L29" s="160">
        <f>IF(Начало!$B$8=0,0,J29*(1-Начало!$B$8))</f>
        <v>0</v>
      </c>
      <c r="M29" s="542">
        <f>L29+L30</f>
        <v>0</v>
      </c>
      <c r="N29" s="640">
        <v>105500</v>
      </c>
      <c r="O29" s="145"/>
      <c r="P29" s="318"/>
      <c r="Q29" s="23"/>
      <c r="T29" s="468" t="e">
        <f>#REF!*M29</f>
        <v>#REF!</v>
      </c>
      <c r="U29" s="555" t="e">
        <f>#REF!*AA29</f>
        <v>#REF!</v>
      </c>
      <c r="V29" s="555" t="e">
        <f>#REF!*AC29</f>
        <v>#REF!</v>
      </c>
      <c r="W29" s="166">
        <v>860</v>
      </c>
      <c r="X29" s="166">
        <v>285</v>
      </c>
      <c r="Y29" s="166">
        <v>540</v>
      </c>
      <c r="Z29" s="86">
        <f t="shared" ref="Z29:Z40" si="2">(W29/1000)*(X29/1000)*(Y29/1000)</f>
        <v>0.132354</v>
      </c>
      <c r="AA29" s="564">
        <f>Z29+Z30</f>
        <v>0.31469459</v>
      </c>
      <c r="AB29" s="193">
        <v>21.5</v>
      </c>
      <c r="AC29" s="568">
        <f>AB29+AB30</f>
        <v>50.5</v>
      </c>
      <c r="AE29" s="239"/>
    </row>
    <row r="30" spans="1:31" ht="20.100000000000001" customHeight="1" thickBot="1">
      <c r="A30" s="28" t="s">
        <v>298</v>
      </c>
      <c r="B30" s="381"/>
      <c r="C30" s="381"/>
      <c r="D30" s="373"/>
      <c r="E30" s="119"/>
      <c r="F30" s="54">
        <v>53.6</v>
      </c>
      <c r="G30" s="90" t="s">
        <v>160</v>
      </c>
      <c r="H30" s="115">
        <v>26.6</v>
      </c>
      <c r="I30" s="486"/>
      <c r="J30" s="619">
        <v>72100</v>
      </c>
      <c r="K30" s="627"/>
      <c r="L30" s="160">
        <f>IF(Начало!$B$8=0,0,J30*(1-Начало!$B$8))</f>
        <v>0</v>
      </c>
      <c r="M30" s="543"/>
      <c r="N30" s="641"/>
      <c r="P30" s="318"/>
      <c r="Q30" s="23"/>
      <c r="T30" s="464"/>
      <c r="U30" s="557"/>
      <c r="V30" s="557"/>
      <c r="W30" s="166">
        <v>887</v>
      </c>
      <c r="X30" s="166">
        <v>610</v>
      </c>
      <c r="Y30" s="166">
        <v>337</v>
      </c>
      <c r="Z30" s="86">
        <f t="shared" si="2"/>
        <v>0.18234059</v>
      </c>
      <c r="AA30" s="564"/>
      <c r="AB30" s="193">
        <v>29</v>
      </c>
      <c r="AC30" s="568"/>
      <c r="AE30" s="239"/>
    </row>
    <row r="31" spans="1:31" ht="20.100000000000001" customHeight="1" thickBot="1">
      <c r="A31" s="724" t="s">
        <v>311</v>
      </c>
      <c r="B31" s="658" t="s">
        <v>273</v>
      </c>
      <c r="C31" s="658" t="s">
        <v>272</v>
      </c>
      <c r="D31" s="725" t="s">
        <v>271</v>
      </c>
      <c r="E31" s="807">
        <v>911</v>
      </c>
      <c r="F31" s="808">
        <v>35</v>
      </c>
      <c r="G31" s="809" t="s">
        <v>76</v>
      </c>
      <c r="H31" s="810">
        <v>24.4</v>
      </c>
      <c r="I31" s="486"/>
      <c r="J31" s="763">
        <v>51000</v>
      </c>
      <c r="K31" s="775">
        <f>J31+J32</f>
        <v>137900</v>
      </c>
      <c r="L31" s="160">
        <f>IF(Начало!$B$8=0,0,J31*(1-Начало!$B$8))</f>
        <v>0</v>
      </c>
      <c r="M31" s="801">
        <f>L31+L32</f>
        <v>0</v>
      </c>
      <c r="N31" s="814">
        <v>121700</v>
      </c>
      <c r="O31" s="145"/>
      <c r="P31" s="318"/>
      <c r="Q31" s="23"/>
      <c r="T31" s="468" t="e">
        <f>#REF!*M31</f>
        <v>#REF!</v>
      </c>
      <c r="U31" s="555" t="e">
        <f>#REF!*AA31</f>
        <v>#REF!</v>
      </c>
      <c r="V31" s="555" t="e">
        <f>#REF!*AC31</f>
        <v>#REF!</v>
      </c>
      <c r="W31" s="65">
        <v>1070</v>
      </c>
      <c r="X31" s="65">
        <v>280</v>
      </c>
      <c r="Y31" s="65">
        <v>725</v>
      </c>
      <c r="Z31" s="86">
        <f t="shared" si="2"/>
        <v>0.21721000000000001</v>
      </c>
      <c r="AA31" s="564">
        <f>Z31+Z32</f>
        <v>0.42541825</v>
      </c>
      <c r="AB31" s="193">
        <v>29.6</v>
      </c>
      <c r="AC31" s="568">
        <f>AB31+AB32</f>
        <v>64.800000000000011</v>
      </c>
      <c r="AE31" s="239"/>
    </row>
    <row r="32" spans="1:31" ht="20.100000000000001" customHeight="1" thickBot="1">
      <c r="A32" s="811" t="s">
        <v>300</v>
      </c>
      <c r="B32" s="672"/>
      <c r="C32" s="672"/>
      <c r="D32" s="672"/>
      <c r="E32" s="812"/>
      <c r="F32" s="738">
        <v>56</v>
      </c>
      <c r="G32" s="737" t="s">
        <v>127</v>
      </c>
      <c r="H32" s="813">
        <v>32.5</v>
      </c>
      <c r="I32" s="486"/>
      <c r="J32" s="763">
        <v>86900</v>
      </c>
      <c r="K32" s="775"/>
      <c r="L32" s="160">
        <f>IF(Начало!$B$8=0,0,J32*(1-Начало!$B$8))</f>
        <v>0</v>
      </c>
      <c r="M32" s="803"/>
      <c r="N32" s="815"/>
      <c r="P32" s="318"/>
      <c r="Q32" s="23"/>
      <c r="T32" s="464"/>
      <c r="U32" s="557"/>
      <c r="V32" s="557"/>
      <c r="W32" s="65">
        <v>915</v>
      </c>
      <c r="X32" s="65">
        <v>615</v>
      </c>
      <c r="Y32" s="65">
        <v>370</v>
      </c>
      <c r="Z32" s="86">
        <f t="shared" si="2"/>
        <v>0.20820825000000001</v>
      </c>
      <c r="AA32" s="564"/>
      <c r="AB32" s="193">
        <v>35.200000000000003</v>
      </c>
      <c r="AC32" s="568"/>
      <c r="AE32" s="239"/>
    </row>
    <row r="33" spans="1:31" ht="20.100000000000001" customHeight="1" thickBot="1">
      <c r="A33" s="27" t="s">
        <v>312</v>
      </c>
      <c r="B33" s="428" t="s">
        <v>270</v>
      </c>
      <c r="C33" s="428" t="s">
        <v>269</v>
      </c>
      <c r="D33" s="428" t="s">
        <v>268</v>
      </c>
      <c r="E33" s="116">
        <v>1229</v>
      </c>
      <c r="F33" s="88">
        <v>41</v>
      </c>
      <c r="G33" s="117" t="s">
        <v>267</v>
      </c>
      <c r="H33" s="118">
        <v>32.299999999999997</v>
      </c>
      <c r="I33" s="486"/>
      <c r="J33" s="619">
        <v>64300</v>
      </c>
      <c r="K33" s="627">
        <f>J33+J34</f>
        <v>176400</v>
      </c>
      <c r="L33" s="160">
        <f>IF(Начало!$B$8=0,0,J33*(1-Начало!$B$8))</f>
        <v>0</v>
      </c>
      <c r="M33" s="542">
        <f>L33+L34</f>
        <v>0</v>
      </c>
      <c r="N33" s="640">
        <v>155300</v>
      </c>
      <c r="O33" s="145"/>
      <c r="P33" s="318"/>
      <c r="Q33" s="23"/>
      <c r="T33" s="468" t="e">
        <f>#REF!*M33</f>
        <v>#REF!</v>
      </c>
      <c r="U33" s="555" t="e">
        <f>#REF!*AA33</f>
        <v>#REF!</v>
      </c>
      <c r="V33" s="555" t="e">
        <f>#REF!*AC33</f>
        <v>#REF!</v>
      </c>
      <c r="W33" s="65">
        <v>1305</v>
      </c>
      <c r="X33" s="65">
        <v>315</v>
      </c>
      <c r="Y33" s="65">
        <v>805</v>
      </c>
      <c r="Z33" s="86">
        <f t="shared" si="2"/>
        <v>0.33091537500000001</v>
      </c>
      <c r="AA33" s="564">
        <f>Z33+Z34</f>
        <v>0.62396277500000008</v>
      </c>
      <c r="AB33" s="193">
        <v>39.1</v>
      </c>
      <c r="AC33" s="568">
        <f>AB33+AB34</f>
        <v>86</v>
      </c>
      <c r="AE33" s="239"/>
    </row>
    <row r="34" spans="1:31" ht="20.100000000000001" customHeight="1" thickBot="1">
      <c r="A34" s="28" t="s">
        <v>303</v>
      </c>
      <c r="B34" s="373"/>
      <c r="C34" s="373"/>
      <c r="D34" s="373"/>
      <c r="E34" s="119"/>
      <c r="F34" s="54">
        <v>60</v>
      </c>
      <c r="G34" s="90" t="s">
        <v>125</v>
      </c>
      <c r="H34" s="115">
        <v>43.9</v>
      </c>
      <c r="I34" s="486"/>
      <c r="J34" s="619">
        <v>112100</v>
      </c>
      <c r="K34" s="627"/>
      <c r="L34" s="160">
        <f>IF(Начало!$B$8=0,0,J34*(1-Начало!$B$8))</f>
        <v>0</v>
      </c>
      <c r="M34" s="543"/>
      <c r="N34" s="641"/>
      <c r="P34" s="318"/>
      <c r="Q34" s="23"/>
      <c r="T34" s="464"/>
      <c r="U34" s="557"/>
      <c r="V34" s="557"/>
      <c r="W34" s="65">
        <v>995</v>
      </c>
      <c r="X34" s="65">
        <v>740</v>
      </c>
      <c r="Y34" s="65">
        <v>398</v>
      </c>
      <c r="Z34" s="86">
        <f t="shared" si="2"/>
        <v>0.29304740000000001</v>
      </c>
      <c r="AA34" s="564"/>
      <c r="AB34" s="193">
        <v>46.9</v>
      </c>
      <c r="AC34" s="568"/>
      <c r="AE34" s="239"/>
    </row>
    <row r="35" spans="1:31" ht="20.100000000000001" customHeight="1" thickBot="1">
      <c r="A35" s="740" t="s">
        <v>313</v>
      </c>
      <c r="B35" s="725" t="s">
        <v>251</v>
      </c>
      <c r="C35" s="725" t="s">
        <v>266</v>
      </c>
      <c r="D35" s="725" t="s">
        <v>265</v>
      </c>
      <c r="E35" s="816">
        <v>2100</v>
      </c>
      <c r="F35" s="817">
        <v>47</v>
      </c>
      <c r="G35" s="748" t="s">
        <v>78</v>
      </c>
      <c r="H35" s="818">
        <v>40.5</v>
      </c>
      <c r="I35" s="486"/>
      <c r="J35" s="763">
        <v>91400</v>
      </c>
      <c r="K35" s="775">
        <f>J35+J36</f>
        <v>271800</v>
      </c>
      <c r="L35" s="160">
        <f>IF(Начало!$B$8=0,0,J35*(1-Начало!$B$8))</f>
        <v>0</v>
      </c>
      <c r="M35" s="801">
        <f>L35+L36</f>
        <v>0</v>
      </c>
      <c r="N35" s="814">
        <v>239300</v>
      </c>
      <c r="O35" s="145"/>
      <c r="P35" s="318"/>
      <c r="Q35" s="23"/>
      <c r="T35" s="468" t="e">
        <f>#REF!*M35</f>
        <v>#REF!</v>
      </c>
      <c r="U35" s="555" t="e">
        <f>#REF!*AA35</f>
        <v>#REF!</v>
      </c>
      <c r="V35" s="555" t="e">
        <f>#REF!*AC35</f>
        <v>#REF!</v>
      </c>
      <c r="W35" s="65">
        <v>1570</v>
      </c>
      <c r="X35" s="65">
        <v>330</v>
      </c>
      <c r="Y35" s="65">
        <v>805</v>
      </c>
      <c r="Z35" s="86">
        <f t="shared" si="2"/>
        <v>0.41707050000000001</v>
      </c>
      <c r="AA35" s="564">
        <f>Z35+Z36</f>
        <v>0.89939550000000001</v>
      </c>
      <c r="AB35" s="193">
        <v>48.2</v>
      </c>
      <c r="AC35" s="568">
        <f>AB35+AB36</f>
        <v>133.19999999999999</v>
      </c>
      <c r="AE35" s="239"/>
    </row>
    <row r="36" spans="1:31" ht="20.100000000000001" customHeight="1" thickBot="1">
      <c r="A36" s="819" t="s">
        <v>305</v>
      </c>
      <c r="B36" s="672"/>
      <c r="C36" s="672"/>
      <c r="D36" s="672"/>
      <c r="E36" s="736"/>
      <c r="F36" s="738">
        <v>63</v>
      </c>
      <c r="G36" s="737" t="s">
        <v>55</v>
      </c>
      <c r="H36" s="738">
        <v>80.5</v>
      </c>
      <c r="I36" s="486"/>
      <c r="J36" s="763">
        <v>180400</v>
      </c>
      <c r="K36" s="775"/>
      <c r="L36" s="160">
        <f>IF(Начало!$B$8=0,0,J36*(1-Начало!$B$8))</f>
        <v>0</v>
      </c>
      <c r="M36" s="803"/>
      <c r="N36" s="815"/>
      <c r="O36" s="164"/>
      <c r="P36" s="318"/>
      <c r="Q36" s="23"/>
      <c r="T36" s="464"/>
      <c r="U36" s="557"/>
      <c r="V36" s="557"/>
      <c r="W36" s="65">
        <v>1090</v>
      </c>
      <c r="X36" s="65">
        <v>885</v>
      </c>
      <c r="Y36" s="65">
        <v>500</v>
      </c>
      <c r="Z36" s="86">
        <f t="shared" si="2"/>
        <v>0.48232500000000006</v>
      </c>
      <c r="AA36" s="564"/>
      <c r="AB36" s="193">
        <v>85</v>
      </c>
      <c r="AC36" s="568"/>
      <c r="AE36" s="239"/>
    </row>
    <row r="37" spans="1:31" ht="20.100000000000001" customHeight="1" thickBot="1">
      <c r="A37" s="27" t="s">
        <v>314</v>
      </c>
      <c r="B37" s="428" t="s">
        <v>264</v>
      </c>
      <c r="C37" s="428" t="s">
        <v>263</v>
      </c>
      <c r="D37" s="428" t="s">
        <v>262</v>
      </c>
      <c r="E37" s="116">
        <v>2400</v>
      </c>
      <c r="F37" s="88">
        <v>47</v>
      </c>
      <c r="G37" s="117" t="s">
        <v>79</v>
      </c>
      <c r="H37" s="118">
        <v>47.6</v>
      </c>
      <c r="I37" s="486"/>
      <c r="J37" s="619">
        <v>100800</v>
      </c>
      <c r="K37" s="627">
        <f>J37+J38</f>
        <v>295600</v>
      </c>
      <c r="L37" s="160">
        <f>IF(Начало!$B$8=0,0,J37*(1-Начало!$B$8))</f>
        <v>0</v>
      </c>
      <c r="M37" s="542">
        <f>L37+L38</f>
        <v>0</v>
      </c>
      <c r="N37" s="640">
        <v>260300</v>
      </c>
      <c r="O37" s="145"/>
      <c r="P37" s="318"/>
      <c r="Q37" s="23"/>
      <c r="T37" s="468" t="e">
        <f>#REF!*M37</f>
        <v>#REF!</v>
      </c>
      <c r="U37" s="555" t="e">
        <f>#REF!*AA37</f>
        <v>#REF!</v>
      </c>
      <c r="V37" s="555" t="e">
        <f>#REF!*AC37</f>
        <v>#REF!</v>
      </c>
      <c r="W37" s="65">
        <v>1405</v>
      </c>
      <c r="X37" s="65">
        <v>365</v>
      </c>
      <c r="Y37" s="65">
        <v>915</v>
      </c>
      <c r="Z37" s="86">
        <f t="shared" si="2"/>
        <v>0.469234875</v>
      </c>
      <c r="AA37" s="564">
        <f>Z37+Z38</f>
        <v>1.271431875</v>
      </c>
      <c r="AB37" s="193">
        <v>55.8</v>
      </c>
      <c r="AC37" s="568">
        <f>AB37+AB38</f>
        <v>174.1</v>
      </c>
      <c r="AE37" s="239"/>
    </row>
    <row r="38" spans="1:31" ht="20.100000000000001" customHeight="1" thickBot="1">
      <c r="A38" s="28" t="s">
        <v>307</v>
      </c>
      <c r="B38" s="373"/>
      <c r="C38" s="373"/>
      <c r="D38" s="373"/>
      <c r="E38" s="119"/>
      <c r="F38" s="54">
        <v>63.5</v>
      </c>
      <c r="G38" s="90" t="s">
        <v>102</v>
      </c>
      <c r="H38" s="115">
        <v>103.7</v>
      </c>
      <c r="I38" s="486"/>
      <c r="J38" s="619">
        <v>194800</v>
      </c>
      <c r="K38" s="627"/>
      <c r="L38" s="160">
        <f>IF(Начало!$B$8=0,0,J38*(1-Начало!$B$8))</f>
        <v>0</v>
      </c>
      <c r="M38" s="543"/>
      <c r="N38" s="641"/>
      <c r="O38" s="145"/>
      <c r="P38" s="318"/>
      <c r="Q38" s="23"/>
      <c r="T38" s="464"/>
      <c r="U38" s="557"/>
      <c r="V38" s="557"/>
      <c r="W38" s="65">
        <v>1095</v>
      </c>
      <c r="X38" s="65">
        <v>1480</v>
      </c>
      <c r="Y38" s="65">
        <v>495</v>
      </c>
      <c r="Z38" s="86">
        <f t="shared" si="2"/>
        <v>0.80219700000000005</v>
      </c>
      <c r="AA38" s="564"/>
      <c r="AB38" s="193">
        <v>118.3</v>
      </c>
      <c r="AC38" s="568"/>
      <c r="AE38" s="239"/>
    </row>
    <row r="39" spans="1:31" ht="20.100000000000001" customHeight="1" thickBot="1">
      <c r="A39" s="740" t="s">
        <v>315</v>
      </c>
      <c r="B39" s="725" t="s">
        <v>261</v>
      </c>
      <c r="C39" s="725" t="s">
        <v>260</v>
      </c>
      <c r="D39" s="725" t="s">
        <v>259</v>
      </c>
      <c r="E39" s="816">
        <v>2600</v>
      </c>
      <c r="F39" s="817">
        <v>47</v>
      </c>
      <c r="G39" s="748" t="s">
        <v>79</v>
      </c>
      <c r="H39" s="818">
        <v>47.4</v>
      </c>
      <c r="I39" s="486"/>
      <c r="J39" s="763">
        <v>115200</v>
      </c>
      <c r="K39" s="775">
        <f>J39+J40</f>
        <v>367700</v>
      </c>
      <c r="L39" s="160">
        <f>IF(Начало!$B$8=0,0,J39*(1-Начало!$B$8))</f>
        <v>0</v>
      </c>
      <c r="M39" s="801">
        <f>L39+L40</f>
        <v>0</v>
      </c>
      <c r="N39" s="814">
        <v>323900</v>
      </c>
      <c r="O39" s="145"/>
      <c r="P39" s="318"/>
      <c r="Q39" s="23"/>
      <c r="T39" s="468" t="e">
        <f>#REF!*M39</f>
        <v>#REF!</v>
      </c>
      <c r="U39" s="555" t="e">
        <f>#REF!*AA39</f>
        <v>#REF!</v>
      </c>
      <c r="V39" s="555" t="e">
        <f>#REF!*AC39</f>
        <v>#REF!</v>
      </c>
      <c r="W39" s="65">
        <v>1405</v>
      </c>
      <c r="X39" s="65">
        <v>365</v>
      </c>
      <c r="Y39" s="65">
        <v>915</v>
      </c>
      <c r="Z39" s="86">
        <f t="shared" si="2"/>
        <v>0.469234875</v>
      </c>
      <c r="AA39" s="564">
        <f>Z39+Z40</f>
        <v>1.271431875</v>
      </c>
      <c r="AB39" s="193">
        <v>56.1</v>
      </c>
      <c r="AC39" s="568">
        <f>AB39+AB40</f>
        <v>177.3</v>
      </c>
      <c r="AE39" s="239"/>
    </row>
    <row r="40" spans="1:31" ht="20.100000000000001" customHeight="1" thickBot="1">
      <c r="A40" s="811" t="s">
        <v>309</v>
      </c>
      <c r="B40" s="672"/>
      <c r="C40" s="672"/>
      <c r="D40" s="672"/>
      <c r="E40" s="812"/>
      <c r="F40" s="738">
        <v>64</v>
      </c>
      <c r="G40" s="737" t="s">
        <v>102</v>
      </c>
      <c r="H40" s="813">
        <v>107</v>
      </c>
      <c r="I40" s="373"/>
      <c r="J40" s="763">
        <v>252500</v>
      </c>
      <c r="K40" s="775"/>
      <c r="L40" s="160">
        <f>IF(Начало!$B$8=0,0,J40*(1-Начало!$B$8))</f>
        <v>0</v>
      </c>
      <c r="M40" s="803"/>
      <c r="N40" s="815"/>
      <c r="P40" s="318"/>
      <c r="Q40" s="23"/>
      <c r="T40" s="464"/>
      <c r="U40" s="557"/>
      <c r="V40" s="557"/>
      <c r="W40" s="65">
        <v>1095</v>
      </c>
      <c r="X40" s="65">
        <v>1480</v>
      </c>
      <c r="Y40" s="65">
        <v>495</v>
      </c>
      <c r="Z40" s="86">
        <f t="shared" si="2"/>
        <v>0.80219700000000005</v>
      </c>
      <c r="AA40" s="564"/>
      <c r="AB40" s="193">
        <v>121.2</v>
      </c>
      <c r="AC40" s="568"/>
      <c r="AE40" s="239"/>
    </row>
    <row r="41" spans="1:31" ht="75.75" customHeight="1" thickBot="1">
      <c r="A41" s="347" t="s">
        <v>419</v>
      </c>
      <c r="B41" s="348"/>
      <c r="C41" s="348"/>
      <c r="D41" s="348"/>
      <c r="E41" s="348"/>
      <c r="F41" s="348"/>
      <c r="G41" s="348"/>
      <c r="H41" s="348"/>
      <c r="I41" s="384"/>
      <c r="J41" s="349" t="s">
        <v>258</v>
      </c>
      <c r="K41" s="350"/>
      <c r="L41" s="350"/>
      <c r="M41" s="351"/>
      <c r="N41" s="126"/>
      <c r="O41" s="42"/>
      <c r="P41" s="318"/>
      <c r="Q41" s="23"/>
      <c r="T41" s="1"/>
      <c r="U41" s="1"/>
      <c r="V41" s="1"/>
      <c r="W41" s="1"/>
      <c r="X41" s="1"/>
      <c r="Y41" s="1"/>
      <c r="Z41" s="24"/>
      <c r="AA41" s="24"/>
      <c r="AB41" s="23"/>
      <c r="AC41" s="24"/>
    </row>
    <row r="42" spans="1:31" ht="20.100000000000001" customHeight="1" thickBot="1">
      <c r="A42" s="61" t="s">
        <v>316</v>
      </c>
      <c r="B42" s="428" t="s">
        <v>257</v>
      </c>
      <c r="C42" s="428" t="s">
        <v>256</v>
      </c>
      <c r="D42" s="428" t="s">
        <v>255</v>
      </c>
      <c r="E42" s="16">
        <v>958</v>
      </c>
      <c r="F42" s="107">
        <v>37</v>
      </c>
      <c r="G42" s="108" t="s">
        <v>52</v>
      </c>
      <c r="H42" s="137">
        <v>28</v>
      </c>
      <c r="I42" s="355" t="s">
        <v>29</v>
      </c>
      <c r="J42" s="619">
        <v>47500</v>
      </c>
      <c r="K42" s="627">
        <f>J42+J43</f>
        <v>134400</v>
      </c>
      <c r="L42" s="160">
        <f>IF(Начало!$B$8=0,0,J42*(1-Начало!$B$8))</f>
        <v>0</v>
      </c>
      <c r="M42" s="542">
        <f>L42+L43</f>
        <v>0</v>
      </c>
      <c r="N42" s="628">
        <v>118500</v>
      </c>
      <c r="O42" s="44"/>
      <c r="P42" s="318"/>
      <c r="Q42" s="23"/>
      <c r="T42" s="468" t="e">
        <f>#REF!*M42</f>
        <v>#REF!</v>
      </c>
      <c r="U42" s="555" t="e">
        <f>#REF!*AA42</f>
        <v>#REF!</v>
      </c>
      <c r="V42" s="555" t="e">
        <f>#REF!*AC42</f>
        <v>#REF!</v>
      </c>
      <c r="W42" s="65">
        <v>1145</v>
      </c>
      <c r="X42" s="65">
        <v>318</v>
      </c>
      <c r="Y42" s="65">
        <v>755</v>
      </c>
      <c r="Z42" s="86">
        <f t="shared" ref="Z42:Z51" si="3">(W42/1000)*(X42/1000)*(Y42/1000)</f>
        <v>0.27490304999999998</v>
      </c>
      <c r="AA42" s="564">
        <f>Z42+Z43</f>
        <v>0.48311130000000002</v>
      </c>
      <c r="AB42" s="193">
        <v>33.299999999999997</v>
      </c>
      <c r="AC42" s="568">
        <f>AB42+AB43</f>
        <v>68.5</v>
      </c>
      <c r="AE42" s="239"/>
    </row>
    <row r="43" spans="1:31" ht="20.100000000000001" customHeight="1" thickBot="1">
      <c r="A43" s="28" t="s">
        <v>300</v>
      </c>
      <c r="B43" s="373"/>
      <c r="C43" s="373"/>
      <c r="D43" s="373"/>
      <c r="E43" s="119"/>
      <c r="F43" s="54">
        <v>56</v>
      </c>
      <c r="G43" s="90" t="s">
        <v>127</v>
      </c>
      <c r="H43" s="115">
        <v>32.5</v>
      </c>
      <c r="I43" s="356"/>
      <c r="J43" s="619">
        <v>86900</v>
      </c>
      <c r="K43" s="627"/>
      <c r="L43" s="160">
        <f>IF(Начало!$B$8=0,0,J43*(1-Начало!$B$8))</f>
        <v>0</v>
      </c>
      <c r="M43" s="543"/>
      <c r="N43" s="628"/>
      <c r="O43" s="44"/>
      <c r="P43" s="318"/>
      <c r="Q43" s="23"/>
      <c r="T43" s="464"/>
      <c r="U43" s="557"/>
      <c r="V43" s="557"/>
      <c r="W43" s="65">
        <v>915</v>
      </c>
      <c r="X43" s="65">
        <v>615</v>
      </c>
      <c r="Y43" s="65">
        <v>370</v>
      </c>
      <c r="Z43" s="86">
        <f t="shared" si="3"/>
        <v>0.20820825000000001</v>
      </c>
      <c r="AA43" s="564"/>
      <c r="AB43" s="193">
        <v>35.200000000000003</v>
      </c>
      <c r="AC43" s="568"/>
      <c r="AE43" s="239"/>
    </row>
    <row r="44" spans="1:31" ht="19.5" customHeight="1" thickBot="1">
      <c r="A44" s="820" t="s">
        <v>317</v>
      </c>
      <c r="B44" s="725" t="s">
        <v>254</v>
      </c>
      <c r="C44" s="725" t="s">
        <v>253</v>
      </c>
      <c r="D44" s="725" t="s">
        <v>252</v>
      </c>
      <c r="E44" s="821">
        <v>1192</v>
      </c>
      <c r="F44" s="817">
        <v>43</v>
      </c>
      <c r="G44" s="748" t="s">
        <v>52</v>
      </c>
      <c r="H44" s="818">
        <v>28</v>
      </c>
      <c r="I44" s="356"/>
      <c r="J44" s="763">
        <v>60200</v>
      </c>
      <c r="K44" s="775">
        <f>J44+J45</f>
        <v>172300</v>
      </c>
      <c r="L44" s="160">
        <f>IF(Начало!$B$8=0,0,J44*(1-Начало!$B$8))</f>
        <v>0</v>
      </c>
      <c r="M44" s="802">
        <f>L44+L45</f>
        <v>0</v>
      </c>
      <c r="N44" s="753">
        <v>151700</v>
      </c>
      <c r="O44" s="44"/>
      <c r="P44" s="318"/>
      <c r="Q44" s="23"/>
      <c r="T44" s="468" t="e">
        <f>#REF!*M44</f>
        <v>#REF!</v>
      </c>
      <c r="U44" s="555" t="e">
        <f>#REF!*AA44</f>
        <v>#REF!</v>
      </c>
      <c r="V44" s="555" t="e">
        <f>#REF!*AC44</f>
        <v>#REF!</v>
      </c>
      <c r="W44" s="65">
        <v>1145</v>
      </c>
      <c r="X44" s="65">
        <v>318</v>
      </c>
      <c r="Y44" s="65">
        <v>755</v>
      </c>
      <c r="Z44" s="86">
        <f t="shared" si="3"/>
        <v>0.27490304999999998</v>
      </c>
      <c r="AA44" s="564">
        <f>Z44+Z45</f>
        <v>0.56795045</v>
      </c>
      <c r="AB44" s="193">
        <v>33.1</v>
      </c>
      <c r="AC44" s="568">
        <f>AB44+AB45</f>
        <v>80</v>
      </c>
      <c r="AE44" s="239"/>
    </row>
    <row r="45" spans="1:31" ht="19.5" customHeight="1" thickBot="1">
      <c r="A45" s="811" t="s">
        <v>303</v>
      </c>
      <c r="B45" s="672"/>
      <c r="C45" s="672"/>
      <c r="D45" s="672"/>
      <c r="E45" s="812"/>
      <c r="F45" s="738">
        <v>60</v>
      </c>
      <c r="G45" s="737" t="s">
        <v>125</v>
      </c>
      <c r="H45" s="813">
        <v>43.9</v>
      </c>
      <c r="I45" s="356"/>
      <c r="J45" s="763">
        <v>112100</v>
      </c>
      <c r="K45" s="775"/>
      <c r="L45" s="160">
        <f>IF(Начало!$B$8=0,0,J45*(1-Начало!$B$8))</f>
        <v>0</v>
      </c>
      <c r="M45" s="803"/>
      <c r="N45" s="753"/>
      <c r="O45" s="44"/>
      <c r="P45" s="318"/>
      <c r="Q45" s="23"/>
      <c r="T45" s="464"/>
      <c r="U45" s="557"/>
      <c r="V45" s="557"/>
      <c r="W45" s="65">
        <v>995</v>
      </c>
      <c r="X45" s="65">
        <v>740</v>
      </c>
      <c r="Y45" s="65">
        <v>398</v>
      </c>
      <c r="Z45" s="86">
        <f t="shared" si="3"/>
        <v>0.29304740000000001</v>
      </c>
      <c r="AA45" s="564"/>
      <c r="AB45" s="193">
        <v>46.9</v>
      </c>
      <c r="AC45" s="568"/>
      <c r="AE45" s="239"/>
    </row>
    <row r="46" spans="1:31" ht="19.5" customHeight="1" thickBot="1">
      <c r="A46" s="61" t="s">
        <v>318</v>
      </c>
      <c r="B46" s="428" t="s">
        <v>251</v>
      </c>
      <c r="C46" s="428" t="s">
        <v>250</v>
      </c>
      <c r="D46" s="428" t="s">
        <v>249</v>
      </c>
      <c r="E46" s="16">
        <v>1955</v>
      </c>
      <c r="F46" s="88">
        <v>45</v>
      </c>
      <c r="G46" s="117" t="s">
        <v>53</v>
      </c>
      <c r="H46" s="118">
        <v>41.5</v>
      </c>
      <c r="I46" s="356"/>
      <c r="J46" s="619">
        <v>94000</v>
      </c>
      <c r="K46" s="627">
        <f>J46+J47</f>
        <v>274400</v>
      </c>
      <c r="L46" s="160">
        <f>IF(Начало!$B$8=0,0,J46*(1-Начало!$B$8))</f>
        <v>0</v>
      </c>
      <c r="M46" s="542">
        <f>L46+L47</f>
        <v>0</v>
      </c>
      <c r="N46" s="628">
        <v>241400</v>
      </c>
      <c r="O46" s="44"/>
      <c r="P46" s="318"/>
      <c r="Q46" s="23"/>
      <c r="T46" s="468" t="e">
        <f>#REF!*M46</f>
        <v>#REF!</v>
      </c>
      <c r="U46" s="555" t="e">
        <f>#REF!*AA46</f>
        <v>#REF!</v>
      </c>
      <c r="V46" s="555" t="e">
        <f>#REF!*AC46</f>
        <v>#REF!</v>
      </c>
      <c r="W46" s="65">
        <v>1725</v>
      </c>
      <c r="X46" s="65">
        <v>318</v>
      </c>
      <c r="Y46" s="65">
        <v>755</v>
      </c>
      <c r="Z46" s="86">
        <f t="shared" si="3"/>
        <v>0.41415524999999997</v>
      </c>
      <c r="AA46" s="564">
        <f>Z46+Z47</f>
        <v>0.89648024999999998</v>
      </c>
      <c r="AB46" s="193">
        <v>48</v>
      </c>
      <c r="AC46" s="568">
        <f>AB46+AB47</f>
        <v>133</v>
      </c>
      <c r="AE46" s="239"/>
    </row>
    <row r="47" spans="1:31" ht="19.5" customHeight="1" thickBot="1">
      <c r="A47" s="148" t="s">
        <v>305</v>
      </c>
      <c r="B47" s="373"/>
      <c r="C47" s="373"/>
      <c r="D47" s="373"/>
      <c r="E47" s="102"/>
      <c r="F47" s="54">
        <v>63</v>
      </c>
      <c r="G47" s="90" t="s">
        <v>55</v>
      </c>
      <c r="H47" s="54">
        <v>80.5</v>
      </c>
      <c r="I47" s="356"/>
      <c r="J47" s="619">
        <v>180400</v>
      </c>
      <c r="K47" s="627"/>
      <c r="L47" s="160">
        <f>IF(Начало!$B$8=0,0,J47*(1-Начало!$B$8))</f>
        <v>0</v>
      </c>
      <c r="M47" s="543"/>
      <c r="N47" s="628"/>
      <c r="O47" s="164"/>
      <c r="P47" s="318"/>
      <c r="Q47" s="23"/>
      <c r="T47" s="464"/>
      <c r="U47" s="557"/>
      <c r="V47" s="557"/>
      <c r="W47" s="65">
        <v>1090</v>
      </c>
      <c r="X47" s="65">
        <v>885</v>
      </c>
      <c r="Y47" s="65">
        <v>500</v>
      </c>
      <c r="Z47" s="86">
        <f t="shared" si="3"/>
        <v>0.48232500000000006</v>
      </c>
      <c r="AA47" s="564"/>
      <c r="AB47" s="193">
        <v>85</v>
      </c>
      <c r="AC47" s="568"/>
      <c r="AE47" s="239"/>
    </row>
    <row r="48" spans="1:31" ht="19.5" customHeight="1" thickBot="1">
      <c r="A48" s="820" t="s">
        <v>319</v>
      </c>
      <c r="B48" s="725" t="s">
        <v>248</v>
      </c>
      <c r="C48" s="725" t="s">
        <v>247</v>
      </c>
      <c r="D48" s="725" t="s">
        <v>246</v>
      </c>
      <c r="E48" s="821">
        <v>2100</v>
      </c>
      <c r="F48" s="817">
        <v>46</v>
      </c>
      <c r="G48" s="748" t="s">
        <v>53</v>
      </c>
      <c r="H48" s="818">
        <v>41.7</v>
      </c>
      <c r="I48" s="356"/>
      <c r="J48" s="763">
        <v>97000</v>
      </c>
      <c r="K48" s="775">
        <f>J48+J49</f>
        <v>291800</v>
      </c>
      <c r="L48" s="160">
        <f>IF(Начало!$B$8=0,0,J48*(1-Начало!$B$8))</f>
        <v>0</v>
      </c>
      <c r="M48" s="801">
        <f>L48+L49</f>
        <v>0</v>
      </c>
      <c r="N48" s="753">
        <v>257200</v>
      </c>
      <c r="O48" s="44"/>
      <c r="P48" s="318"/>
      <c r="Q48" s="23"/>
      <c r="T48" s="468" t="e">
        <f>#REF!*M48</f>
        <v>#REF!</v>
      </c>
      <c r="U48" s="555" t="e">
        <f>#REF!*AA48</f>
        <v>#REF!</v>
      </c>
      <c r="V48" s="555" t="e">
        <f>#REF!*AC48</f>
        <v>#REF!</v>
      </c>
      <c r="W48" s="65">
        <v>1725</v>
      </c>
      <c r="X48" s="65">
        <v>318</v>
      </c>
      <c r="Y48" s="65">
        <v>755</v>
      </c>
      <c r="Z48" s="86">
        <f t="shared" si="3"/>
        <v>0.41415524999999997</v>
      </c>
      <c r="AA48" s="564">
        <f>Z48+Z49</f>
        <v>1.2163522499999999</v>
      </c>
      <c r="AB48" s="193">
        <v>48.5</v>
      </c>
      <c r="AC48" s="568">
        <f>AB48+AB49</f>
        <v>166.8</v>
      </c>
      <c r="AE48" s="239"/>
    </row>
    <row r="49" spans="1:31" ht="19.5" customHeight="1" thickBot="1">
      <c r="A49" s="811" t="s">
        <v>307</v>
      </c>
      <c r="B49" s="672"/>
      <c r="C49" s="672"/>
      <c r="D49" s="672"/>
      <c r="E49" s="812"/>
      <c r="F49" s="738">
        <v>63.5</v>
      </c>
      <c r="G49" s="737" t="s">
        <v>102</v>
      </c>
      <c r="H49" s="813">
        <v>103.7</v>
      </c>
      <c r="I49" s="356"/>
      <c r="J49" s="763">
        <v>194800</v>
      </c>
      <c r="K49" s="775"/>
      <c r="L49" s="160">
        <f>IF(Начало!$B$8=0,0,J49*(1-Начало!$B$8))</f>
        <v>0</v>
      </c>
      <c r="M49" s="803"/>
      <c r="N49" s="753"/>
      <c r="O49" s="44"/>
      <c r="P49" s="318"/>
      <c r="Q49" s="23"/>
      <c r="T49" s="464"/>
      <c r="U49" s="557"/>
      <c r="V49" s="557"/>
      <c r="W49" s="65">
        <v>1095</v>
      </c>
      <c r="X49" s="65">
        <v>1480</v>
      </c>
      <c r="Y49" s="65">
        <v>495</v>
      </c>
      <c r="Z49" s="86">
        <f t="shared" si="3"/>
        <v>0.80219700000000005</v>
      </c>
      <c r="AA49" s="564"/>
      <c r="AB49" s="193">
        <v>118.3</v>
      </c>
      <c r="AC49" s="568"/>
      <c r="AE49" s="239"/>
    </row>
    <row r="50" spans="1:31" ht="19.5" customHeight="1" thickBot="1">
      <c r="A50" s="63" t="s">
        <v>320</v>
      </c>
      <c r="B50" s="428" t="s">
        <v>245</v>
      </c>
      <c r="C50" s="428" t="s">
        <v>244</v>
      </c>
      <c r="D50" s="428" t="s">
        <v>243</v>
      </c>
      <c r="E50" s="12">
        <v>2200</v>
      </c>
      <c r="F50" s="88">
        <v>48</v>
      </c>
      <c r="G50" s="117" t="s">
        <v>53</v>
      </c>
      <c r="H50" s="118">
        <v>42.3</v>
      </c>
      <c r="I50" s="356"/>
      <c r="J50" s="619">
        <v>115700</v>
      </c>
      <c r="K50" s="627">
        <f>J50+J51</f>
        <v>368200</v>
      </c>
      <c r="L50" s="160">
        <f>IF(Начало!$B$8=0,0,J50*(1-Начало!$B$8))</f>
        <v>0</v>
      </c>
      <c r="M50" s="542">
        <f>L50+L51</f>
        <v>0</v>
      </c>
      <c r="N50" s="628">
        <v>324300</v>
      </c>
      <c r="O50" s="44"/>
      <c r="P50" s="178"/>
      <c r="Q50" s="23"/>
      <c r="T50" s="468" t="e">
        <f>#REF!*M50</f>
        <v>#REF!</v>
      </c>
      <c r="U50" s="555" t="e">
        <f>#REF!*AA50</f>
        <v>#REF!</v>
      </c>
      <c r="V50" s="555" t="e">
        <f>#REF!*AC50</f>
        <v>#REF!</v>
      </c>
      <c r="W50" s="65">
        <v>1725</v>
      </c>
      <c r="X50" s="65">
        <v>318</v>
      </c>
      <c r="Y50" s="65">
        <v>755</v>
      </c>
      <c r="Z50" s="86">
        <f t="shared" si="3"/>
        <v>0.41415524999999997</v>
      </c>
      <c r="AA50" s="564">
        <f>Z50+Z51</f>
        <v>1.2163522499999999</v>
      </c>
      <c r="AB50" s="193">
        <v>49.2</v>
      </c>
      <c r="AC50" s="568">
        <f>AB50+AB51</f>
        <v>170.4</v>
      </c>
      <c r="AE50" s="239"/>
    </row>
    <row r="51" spans="1:31" ht="19.5" customHeight="1" thickBot="1">
      <c r="A51" s="28" t="s">
        <v>309</v>
      </c>
      <c r="B51" s="373"/>
      <c r="C51" s="373"/>
      <c r="D51" s="373"/>
      <c r="E51" s="119"/>
      <c r="F51" s="54">
        <v>64</v>
      </c>
      <c r="G51" s="90" t="s">
        <v>102</v>
      </c>
      <c r="H51" s="115">
        <v>107</v>
      </c>
      <c r="I51" s="368"/>
      <c r="J51" s="619">
        <v>252500</v>
      </c>
      <c r="K51" s="627"/>
      <c r="L51" s="160">
        <f>IF(Начало!$B$8=0,0,J51*(1-Начало!$B$8))</f>
        <v>0</v>
      </c>
      <c r="M51" s="543"/>
      <c r="N51" s="628"/>
      <c r="O51" s="44"/>
      <c r="P51" s="178"/>
      <c r="Q51" s="23"/>
      <c r="T51" s="464"/>
      <c r="U51" s="557"/>
      <c r="V51" s="557"/>
      <c r="W51" s="65">
        <v>1095</v>
      </c>
      <c r="X51" s="65">
        <v>1480</v>
      </c>
      <c r="Y51" s="65">
        <v>495</v>
      </c>
      <c r="Z51" s="86">
        <f t="shared" si="3"/>
        <v>0.80219700000000005</v>
      </c>
      <c r="AA51" s="564"/>
      <c r="AB51" s="193">
        <v>121.2</v>
      </c>
      <c r="AC51" s="568"/>
      <c r="AE51" s="239"/>
    </row>
    <row r="52" spans="1:31" s="1" customFormat="1" ht="21" customHeight="1" thickBot="1">
      <c r="A52" s="51" t="s">
        <v>140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103"/>
      <c r="N52" s="217"/>
      <c r="O52" s="219"/>
      <c r="P52" s="219"/>
      <c r="Q52" s="219"/>
      <c r="R52" s="219"/>
      <c r="S52" s="71"/>
      <c r="T52" s="71"/>
      <c r="U52" s="71"/>
      <c r="V52" s="80"/>
      <c r="W52" s="219"/>
      <c r="X52" s="207"/>
    </row>
    <row r="53" spans="1:31" s="1" customFormat="1" ht="29.25" customHeight="1" thickBot="1">
      <c r="A53" s="162" t="s">
        <v>321</v>
      </c>
      <c r="B53" s="522" t="s">
        <v>326</v>
      </c>
      <c r="C53" s="523"/>
      <c r="D53" s="523"/>
      <c r="E53" s="523"/>
      <c r="F53" s="523"/>
      <c r="G53" s="523"/>
      <c r="H53" s="523"/>
      <c r="I53" s="523"/>
      <c r="J53" s="619">
        <v>6800</v>
      </c>
      <c r="K53" s="167"/>
      <c r="L53" s="160">
        <f>IF(Начало!$B$8=0,0,J53*(1-Начало!$B$8))</f>
        <v>0</v>
      </c>
      <c r="M53" s="163"/>
      <c r="N53" s="634">
        <v>5900</v>
      </c>
      <c r="O53" s="219"/>
      <c r="P53" s="219"/>
      <c r="Q53" s="219"/>
      <c r="R53" s="209"/>
      <c r="S53" s="73"/>
      <c r="T53" s="73"/>
      <c r="U53" s="73"/>
      <c r="V53" s="80"/>
      <c r="W53" s="219"/>
      <c r="X53" s="207"/>
      <c r="AE53" s="239"/>
    </row>
    <row r="54" spans="1:31" s="1" customFormat="1" thickBot="1">
      <c r="A54" s="778" t="s">
        <v>322</v>
      </c>
      <c r="B54" s="822" t="s">
        <v>323</v>
      </c>
      <c r="C54" s="823"/>
      <c r="D54" s="823"/>
      <c r="E54" s="823"/>
      <c r="F54" s="823"/>
      <c r="G54" s="823"/>
      <c r="H54" s="823"/>
      <c r="I54" s="823"/>
      <c r="J54" s="824">
        <v>4100</v>
      </c>
      <c r="K54" s="825"/>
      <c r="L54" s="160">
        <f>IF(Начало!$B$8=0,0,J54*(1-Начало!$B$8))</f>
        <v>0</v>
      </c>
      <c r="M54" s="790"/>
      <c r="N54" s="826">
        <v>3700</v>
      </c>
      <c r="O54" s="171"/>
      <c r="P54" s="219"/>
      <c r="Q54" s="219"/>
      <c r="R54" s="209"/>
      <c r="S54" s="73"/>
      <c r="T54" s="73"/>
      <c r="U54" s="73"/>
      <c r="V54" s="80"/>
      <c r="W54" s="219"/>
      <c r="X54" s="207"/>
      <c r="AE54" s="239"/>
    </row>
  </sheetData>
  <mergeCells count="221">
    <mergeCell ref="P2:AC2"/>
    <mergeCell ref="AC48:AC49"/>
    <mergeCell ref="N46:N47"/>
    <mergeCell ref="T46:T47"/>
    <mergeCell ref="U46:U47"/>
    <mergeCell ref="V46:V47"/>
    <mergeCell ref="N42:N43"/>
    <mergeCell ref="T42:T43"/>
    <mergeCell ref="U42:U43"/>
    <mergeCell ref="V42:V43"/>
    <mergeCell ref="AA42:AA43"/>
    <mergeCell ref="AC42:AC43"/>
    <mergeCell ref="U31:U32"/>
    <mergeCell ref="V31:V32"/>
    <mergeCell ref="T33:T34"/>
    <mergeCell ref="U33:U34"/>
    <mergeCell ref="N33:N34"/>
    <mergeCell ref="V33:V34"/>
    <mergeCell ref="T29:T30"/>
    <mergeCell ref="AA12:AA14"/>
    <mergeCell ref="AC9:AC11"/>
    <mergeCell ref="AC12:AC14"/>
    <mergeCell ref="P5:S5"/>
    <mergeCell ref="P3:AC3"/>
    <mergeCell ref="P4:AC4"/>
    <mergeCell ref="T37:T38"/>
    <mergeCell ref="U37:U38"/>
    <mergeCell ref="AC29:AC30"/>
    <mergeCell ref="AA33:AA34"/>
    <mergeCell ref="V25:V27"/>
    <mergeCell ref="AA25:AA27"/>
    <mergeCell ref="V29:V30"/>
    <mergeCell ref="AA29:AA30"/>
    <mergeCell ref="U29:U30"/>
    <mergeCell ref="V50:V51"/>
    <mergeCell ref="AA50:AA51"/>
    <mergeCell ref="AC50:AC51"/>
    <mergeCell ref="AA46:AA47"/>
    <mergeCell ref="AC46:AC47"/>
    <mergeCell ref="N48:N49"/>
    <mergeCell ref="N50:N51"/>
    <mergeCell ref="T50:T51"/>
    <mergeCell ref="U50:U51"/>
    <mergeCell ref="U48:U49"/>
    <mergeCell ref="V48:V49"/>
    <mergeCell ref="AA48:AA49"/>
    <mergeCell ref="AC44:AC45"/>
    <mergeCell ref="K44:K45"/>
    <mergeCell ref="M44:M45"/>
    <mergeCell ref="N44:N45"/>
    <mergeCell ref="T44:T45"/>
    <mergeCell ref="U44:U45"/>
    <mergeCell ref="V44:V45"/>
    <mergeCell ref="AA44:AA45"/>
    <mergeCell ref="J41:M41"/>
    <mergeCell ref="K42:K43"/>
    <mergeCell ref="M42:M43"/>
    <mergeCell ref="D42:D43"/>
    <mergeCell ref="T48:T49"/>
    <mergeCell ref="B37:B38"/>
    <mergeCell ref="C37:C38"/>
    <mergeCell ref="D37:D38"/>
    <mergeCell ref="D39:D40"/>
    <mergeCell ref="I42:I51"/>
    <mergeCell ref="K48:K49"/>
    <mergeCell ref="M48:M49"/>
    <mergeCell ref="K39:K40"/>
    <mergeCell ref="M39:M40"/>
    <mergeCell ref="N39:N40"/>
    <mergeCell ref="T39:T40"/>
    <mergeCell ref="U39:U40"/>
    <mergeCell ref="V39:V40"/>
    <mergeCell ref="AA31:AA32"/>
    <mergeCell ref="AC31:AC32"/>
    <mergeCell ref="AC33:AC34"/>
    <mergeCell ref="K35:K36"/>
    <mergeCell ref="T35:T36"/>
    <mergeCell ref="U35:U36"/>
    <mergeCell ref="V35:V36"/>
    <mergeCell ref="M31:M32"/>
    <mergeCell ref="N31:N32"/>
    <mergeCell ref="T31:T32"/>
    <mergeCell ref="AA39:AA40"/>
    <mergeCell ref="AC39:AC40"/>
    <mergeCell ref="N37:N38"/>
    <mergeCell ref="M35:M36"/>
    <mergeCell ref="K37:K38"/>
    <mergeCell ref="M37:M38"/>
    <mergeCell ref="N35:N36"/>
    <mergeCell ref="J15:M15"/>
    <mergeCell ref="T9:T11"/>
    <mergeCell ref="K12:K14"/>
    <mergeCell ref="M12:M14"/>
    <mergeCell ref="N12:N14"/>
    <mergeCell ref="T12:T14"/>
    <mergeCell ref="U25:U27"/>
    <mergeCell ref="T22:T24"/>
    <mergeCell ref="U22:U24"/>
    <mergeCell ref="K25:K27"/>
    <mergeCell ref="M25:M27"/>
    <mergeCell ref="N25:N27"/>
    <mergeCell ref="T25:T27"/>
    <mergeCell ref="T19:T21"/>
    <mergeCell ref="U9:U11"/>
    <mergeCell ref="K16:K18"/>
    <mergeCell ref="M16:M18"/>
    <mergeCell ref="N16:N18"/>
    <mergeCell ref="K22:K24"/>
    <mergeCell ref="M22:M24"/>
    <mergeCell ref="U12:U14"/>
    <mergeCell ref="U19:U21"/>
    <mergeCell ref="N9:N11"/>
    <mergeCell ref="K29:K30"/>
    <mergeCell ref="M29:M30"/>
    <mergeCell ref="K19:K21"/>
    <mergeCell ref="M19:M21"/>
    <mergeCell ref="N19:N21"/>
    <mergeCell ref="K33:K34"/>
    <mergeCell ref="M33:M34"/>
    <mergeCell ref="N22:N24"/>
    <mergeCell ref="J28:M28"/>
    <mergeCell ref="K31:K32"/>
    <mergeCell ref="AA37:AA38"/>
    <mergeCell ref="N29:N30"/>
    <mergeCell ref="AC25:AC27"/>
    <mergeCell ref="V16:V18"/>
    <mergeCell ref="AA16:AA18"/>
    <mergeCell ref="AC16:AC18"/>
    <mergeCell ref="V19:V21"/>
    <mergeCell ref="U16:U18"/>
    <mergeCell ref="AA19:AA21"/>
    <mergeCell ref="AC19:AC21"/>
    <mergeCell ref="V22:V24"/>
    <mergeCell ref="AA22:AA24"/>
    <mergeCell ref="AC22:AC24"/>
    <mergeCell ref="V37:V38"/>
    <mergeCell ref="AA35:AA36"/>
    <mergeCell ref="AC35:AC36"/>
    <mergeCell ref="AC37:AC38"/>
    <mergeCell ref="V9:V11"/>
    <mergeCell ref="AA9:AA11"/>
    <mergeCell ref="A7:M7"/>
    <mergeCell ref="A5:A6"/>
    <mergeCell ref="G5:G6"/>
    <mergeCell ref="A8:I8"/>
    <mergeCell ref="I9:I14"/>
    <mergeCell ref="J8:M8"/>
    <mergeCell ref="K9:K11"/>
    <mergeCell ref="M9:M11"/>
    <mergeCell ref="T16:T18"/>
    <mergeCell ref="D9:D11"/>
    <mergeCell ref="D12:D14"/>
    <mergeCell ref="C12:C14"/>
    <mergeCell ref="V12:V14"/>
    <mergeCell ref="C29:C30"/>
    <mergeCell ref="A2:A4"/>
    <mergeCell ref="B2:L2"/>
    <mergeCell ref="B3:L3"/>
    <mergeCell ref="B4:L4"/>
    <mergeCell ref="H5:H6"/>
    <mergeCell ref="L5:M5"/>
    <mergeCell ref="I5:I6"/>
    <mergeCell ref="J5:K5"/>
    <mergeCell ref="B5:C5"/>
    <mergeCell ref="D5:D6"/>
    <mergeCell ref="E5:E6"/>
    <mergeCell ref="F5:F6"/>
    <mergeCell ref="N5:N6"/>
    <mergeCell ref="B9:B11"/>
    <mergeCell ref="B12:B14"/>
    <mergeCell ref="C9:C11"/>
    <mergeCell ref="B29:B30"/>
    <mergeCell ref="D16:D18"/>
    <mergeCell ref="D19:D21"/>
    <mergeCell ref="D22:D24"/>
    <mergeCell ref="D25:D27"/>
    <mergeCell ref="A15:I15"/>
    <mergeCell ref="B16:B18"/>
    <mergeCell ref="C16:C18"/>
    <mergeCell ref="C19:C21"/>
    <mergeCell ref="B19:B21"/>
    <mergeCell ref="C25:C27"/>
    <mergeCell ref="B25:B27"/>
    <mergeCell ref="C22:C24"/>
    <mergeCell ref="B22:B24"/>
    <mergeCell ref="A28:I28"/>
    <mergeCell ref="I29:I40"/>
    <mergeCell ref="D35:D36"/>
    <mergeCell ref="I16:I27"/>
    <mergeCell ref="D29:D30"/>
    <mergeCell ref="D31:D32"/>
    <mergeCell ref="D33:D34"/>
    <mergeCell ref="B31:B32"/>
    <mergeCell ref="C31:C32"/>
    <mergeCell ref="B33:B34"/>
    <mergeCell ref="C33:C34"/>
    <mergeCell ref="B35:B36"/>
    <mergeCell ref="C35:C36"/>
    <mergeCell ref="B39:B40"/>
    <mergeCell ref="C39:C40"/>
    <mergeCell ref="B53:I53"/>
    <mergeCell ref="B46:B47"/>
    <mergeCell ref="C46:C47"/>
    <mergeCell ref="B48:B49"/>
    <mergeCell ref="C48:C49"/>
    <mergeCell ref="B54:I54"/>
    <mergeCell ref="K46:K47"/>
    <mergeCell ref="M46:M47"/>
    <mergeCell ref="K50:K51"/>
    <mergeCell ref="M50:M51"/>
    <mergeCell ref="C42:C43"/>
    <mergeCell ref="B50:B51"/>
    <mergeCell ref="C50:C51"/>
    <mergeCell ref="B42:B43"/>
    <mergeCell ref="B44:B45"/>
    <mergeCell ref="C44:C45"/>
    <mergeCell ref="A41:I41"/>
    <mergeCell ref="D44:D45"/>
    <mergeCell ref="D46:D47"/>
    <mergeCell ref="D48:D49"/>
    <mergeCell ref="D50:D51"/>
  </mergeCells>
  <hyperlinks>
    <hyperlink ref="P3" location="RAC_multi!A9" display="сплит-системы on-off"/>
    <hyperlink ref="P3:AC3" location="'PAC inverter'!A8" display="Cплит-системы кассетного типа"/>
    <hyperlink ref="P4" location="RAC_multi!A37" display="сплит-системы inverter"/>
    <hyperlink ref="P4:AC4" location="PAC!A28" display="Cплит-системы канального типа"/>
    <hyperlink ref="P5:S5" location="'PAC inverter'!A41" display="Cплит-системы напольно-потолочного типа"/>
  </hyperlinks>
  <printOptions horizontalCentered="1"/>
  <pageMargins left="0.39370078740157483" right="0.39370078740157483" top="0.59055118110236227" bottom="0.59055118110236227" header="0.31496062992125984" footer="0.31496062992125984"/>
  <pageSetup paperSize="9" scale="57" fitToHeight="0" orientation="portrait" r:id="rId1"/>
  <ignoredErrors>
    <ignoredError sqref="L9:L14 L16:L27 L29:L40 L42:L5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Начало</vt:lpstr>
      <vt:lpstr>RAC_multi</vt:lpstr>
      <vt:lpstr>PAC</vt:lpstr>
      <vt:lpstr>PAC inverter</vt:lpstr>
      <vt:lpstr>PAC!_ФильтрБазыДанных</vt:lpstr>
      <vt:lpstr>'PAC inverter'!_ФильтрБазыДанных</vt:lpstr>
      <vt:lpstr>PAC!Заголовки_для_печати</vt:lpstr>
      <vt:lpstr>'PAC inverter'!Заголовки_для_печати</vt:lpstr>
      <vt:lpstr>RAC_multi!Заголовки_для_печати</vt:lpstr>
      <vt:lpstr>PAC!Область_печати</vt:lpstr>
      <vt:lpstr>'PAC inverter'!Область_печати</vt:lpstr>
      <vt:lpstr>RAC_multi!Область_печати</vt:lpstr>
      <vt:lpstr>Начало!Область_печати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Михаил Глебович Сверчков</cp:lastModifiedBy>
  <cp:lastPrinted>2023-02-01T13:19:21Z</cp:lastPrinted>
  <dcterms:created xsi:type="dcterms:W3CDTF">1996-10-08T23:32:33Z</dcterms:created>
  <dcterms:modified xsi:type="dcterms:W3CDTF">2023-05-31T16:52:54Z</dcterms:modified>
</cp:coreProperties>
</file>